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rte de avances mir 2021\2015\"/>
    </mc:Choice>
  </mc:AlternateContent>
  <bookViews>
    <workbookView xWindow="0" yWindow="0" windowWidth="28800" windowHeight="11832" firstSheet="15" activeTab="15"/>
  </bookViews>
  <sheets>
    <sheet name="8 B001" sheetId="2" r:id="rId1"/>
    <sheet name="8 E001" sheetId="3" r:id="rId2"/>
    <sheet name="8 E002" sheetId="4" r:id="rId3"/>
    <sheet name="8 E003" sheetId="5" r:id="rId4"/>
    <sheet name="8 E004" sheetId="6" r:id="rId5"/>
    <sheet name="8 E005" sheetId="7" r:id="rId6"/>
    <sheet name="8 E006" sheetId="8" r:id="rId7"/>
    <sheet name="8 E011" sheetId="9" r:id="rId8"/>
    <sheet name="8 P001" sheetId="10" r:id="rId9"/>
    <sheet name="8 S088" sheetId="11" r:id="rId10"/>
    <sheet name="8 S089" sheetId="12" r:id="rId11"/>
    <sheet name="8 S240" sheetId="13" r:id="rId12"/>
    <sheet name="8 S257" sheetId="14" r:id="rId13"/>
    <sheet name="8 S258" sheetId="15" r:id="rId14"/>
    <sheet name="8 S259" sheetId="16" r:id="rId15"/>
    <sheet name="8 S260" sheetId="17" r:id="rId16"/>
    <sheet name="8 S261" sheetId="18" r:id="rId17"/>
    <sheet name="8 S262" sheetId="19" r:id="rId18"/>
    <sheet name="8 S263" sheetId="20" r:id="rId19"/>
    <sheet name="8 S264" sheetId="21" r:id="rId20"/>
    <sheet name="8 U004" sheetId="23" r:id="rId21"/>
    <sheet name="8 U002" sheetId="22" r:id="rId22"/>
    <sheet name="8 U009" sheetId="24" r:id="rId23"/>
    <sheet name="8 U010" sheetId="25" r:id="rId24"/>
    <sheet name="8 U013" sheetId="26" r:id="rId25"/>
    <sheet name="8 U017" sheetId="27" r:id="rId26"/>
    <sheet name="8 U019" sheetId="28" r:id="rId27"/>
  </sheets>
  <definedNames>
    <definedName name="_xlnm.Print_Area" localSheetId="0">'8 B001'!$B$1:$U$33</definedName>
    <definedName name="_xlnm.Print_Area" localSheetId="1">'8 E001'!$B$1:$U$35</definedName>
    <definedName name="_xlnm.Print_Area" localSheetId="2">'8 E002'!$B$1:$U$37</definedName>
    <definedName name="_xlnm.Print_Area" localSheetId="3">'8 E003'!$B$1:$U$35</definedName>
    <definedName name="_xlnm.Print_Area" localSheetId="4">'8 E004'!$B$1:$U$49</definedName>
    <definedName name="_xlnm.Print_Area" localSheetId="5">'8 E005'!$B$1:$U$39</definedName>
    <definedName name="_xlnm.Print_Area" localSheetId="6">'8 E006'!$B$1:$U$59</definedName>
    <definedName name="_xlnm.Print_Area" localSheetId="7">'8 E011'!$B$1:$U$35</definedName>
    <definedName name="_xlnm.Print_Area" localSheetId="8">'8 P001'!$B$1:$U$29</definedName>
    <definedName name="_xlnm.Print_Area" localSheetId="9">'8 S088'!$B$1:$U$57</definedName>
    <definedName name="_xlnm.Print_Area" localSheetId="10">'8 S089'!$B$1:$U$57</definedName>
    <definedName name="_xlnm.Print_Area" localSheetId="11">'8 S240'!$B$1:$U$33</definedName>
    <definedName name="_xlnm.Print_Area" localSheetId="12">'8 S257'!$B$1:$U$65</definedName>
    <definedName name="_xlnm.Print_Area" localSheetId="13">'8 S258'!$B$1:$U$79</definedName>
    <definedName name="_xlnm.Print_Area" localSheetId="14">'8 S259'!$B$1:$U$81</definedName>
    <definedName name="_xlnm.Print_Area" localSheetId="15">'8 S260'!$B$1:$U$63</definedName>
    <definedName name="_xlnm.Print_Area" localSheetId="16">'8 S261'!$B$1:$U$73</definedName>
    <definedName name="_xlnm.Print_Area" localSheetId="17">'8 S262'!$B$1:$U$75</definedName>
    <definedName name="_xlnm.Print_Area" localSheetId="18">'8 S263'!$B$1:$U$57</definedName>
    <definedName name="_xlnm.Print_Area" localSheetId="19">'8 S264'!$B$1:$U$67</definedName>
    <definedName name="_xlnm.Print_Area" localSheetId="21">'8 U002'!$B$1:$U$45</definedName>
    <definedName name="_xlnm.Print_Area" localSheetId="20">'8 U004'!$B$1:$U$37</definedName>
    <definedName name="_xlnm.Print_Area" localSheetId="22">'8 U009'!$B$1:$U$31</definedName>
    <definedName name="_xlnm.Print_Area" localSheetId="23">'8 U010'!$B$1:$U$49</definedName>
    <definedName name="_xlnm.Print_Area" localSheetId="24">'8 U013'!$B$1:$U$43</definedName>
    <definedName name="_xlnm.Print_Area" localSheetId="25">'8 U017'!$B$1:$U$55</definedName>
    <definedName name="_xlnm.Print_Area" localSheetId="26">'8 U019'!$B$1:$U$35</definedName>
    <definedName name="_xlnm.Print_Titles" localSheetId="0">'8 B001'!$1:$4</definedName>
    <definedName name="_xlnm.Print_Titles" localSheetId="1">'8 E001'!$1:$4</definedName>
    <definedName name="_xlnm.Print_Titles" localSheetId="2">'8 E002'!$1:$4</definedName>
    <definedName name="_xlnm.Print_Titles" localSheetId="3">'8 E003'!$1:$4</definedName>
    <definedName name="_xlnm.Print_Titles" localSheetId="4">'8 E004'!$1:$4</definedName>
    <definedName name="_xlnm.Print_Titles" localSheetId="5">'8 E005'!$1:$4</definedName>
    <definedName name="_xlnm.Print_Titles" localSheetId="6">'8 E006'!$1:$4</definedName>
    <definedName name="_xlnm.Print_Titles" localSheetId="7">'8 E011'!$1:$4</definedName>
    <definedName name="_xlnm.Print_Titles" localSheetId="8">'8 P001'!$1:$4</definedName>
    <definedName name="_xlnm.Print_Titles" localSheetId="9">'8 S088'!$1:$4</definedName>
    <definedName name="_xlnm.Print_Titles" localSheetId="10">'8 S089'!$1:$4</definedName>
    <definedName name="_xlnm.Print_Titles" localSheetId="11">'8 S240'!$1:$4</definedName>
    <definedName name="_xlnm.Print_Titles" localSheetId="12">'8 S257'!$1:$4</definedName>
    <definedName name="_xlnm.Print_Titles" localSheetId="13">'8 S258'!$1:$4</definedName>
    <definedName name="_xlnm.Print_Titles" localSheetId="14">'8 S259'!$1:$4</definedName>
    <definedName name="_xlnm.Print_Titles" localSheetId="15">'8 S260'!$1:$4</definedName>
    <definedName name="_xlnm.Print_Titles" localSheetId="16">'8 S261'!$1:$4</definedName>
    <definedName name="_xlnm.Print_Titles" localSheetId="17">'8 S262'!$1:$4</definedName>
    <definedName name="_xlnm.Print_Titles" localSheetId="18">'8 S263'!$1:$4</definedName>
    <definedName name="_xlnm.Print_Titles" localSheetId="19">'8 S264'!$1:$4</definedName>
    <definedName name="_xlnm.Print_Titles" localSheetId="21">'8 U002'!$1:$4</definedName>
    <definedName name="_xlnm.Print_Titles" localSheetId="20">'8 U004'!$1:$4</definedName>
    <definedName name="_xlnm.Print_Titles" localSheetId="22">'8 U009'!$1:$4</definedName>
    <definedName name="_xlnm.Print_Titles" localSheetId="23">'8 U010'!$1:$4</definedName>
    <definedName name="_xlnm.Print_Titles" localSheetId="24">'8 U013'!$1:$4</definedName>
    <definedName name="_xlnm.Print_Titles" localSheetId="25">'8 U017'!$1:$4</definedName>
    <definedName name="_xlnm.Print_Titles" localSheetId="26">'8 U019'!$1:$4</definedName>
  </definedNames>
  <calcPr calcId="162913"/>
</workbook>
</file>

<file path=xl/calcChain.xml><?xml version="1.0" encoding="utf-8"?>
<calcChain xmlns="http://schemas.openxmlformats.org/spreadsheetml/2006/main">
  <c r="T22" i="28" l="1"/>
  <c r="U22" i="28" s="1"/>
  <c r="S22" i="28"/>
  <c r="R22" i="28"/>
  <c r="T21" i="28"/>
  <c r="U21" i="28" s="1"/>
  <c r="S21" i="28"/>
  <c r="R21" i="28"/>
  <c r="U17" i="28"/>
  <c r="U16" i="28"/>
  <c r="U15" i="28"/>
  <c r="U14" i="28"/>
  <c r="U13" i="28"/>
  <c r="U12" i="28"/>
  <c r="U11" i="28"/>
  <c r="T32" i="27"/>
  <c r="S32" i="27"/>
  <c r="R32" i="27"/>
  <c r="T31" i="27"/>
  <c r="U31" i="27" s="1"/>
  <c r="S31" i="27"/>
  <c r="R31" i="27"/>
  <c r="U27" i="27"/>
  <c r="U26" i="27"/>
  <c r="U25" i="27"/>
  <c r="U24" i="27"/>
  <c r="U23" i="27"/>
  <c r="U22" i="27"/>
  <c r="U21" i="27"/>
  <c r="U20" i="27"/>
  <c r="U19" i="27"/>
  <c r="U18" i="27"/>
  <c r="U17" i="27"/>
  <c r="U16" i="27"/>
  <c r="U15" i="27"/>
  <c r="U14" i="27"/>
  <c r="U13" i="27"/>
  <c r="U12" i="27"/>
  <c r="U11" i="27"/>
  <c r="T26" i="26"/>
  <c r="S26" i="26"/>
  <c r="U26" i="26" s="1"/>
  <c r="R26" i="26"/>
  <c r="T25" i="26"/>
  <c r="S25" i="26"/>
  <c r="U25" i="26" s="1"/>
  <c r="R25" i="26"/>
  <c r="U21" i="26"/>
  <c r="U20" i="26"/>
  <c r="U19" i="26"/>
  <c r="U18" i="26"/>
  <c r="U17" i="26"/>
  <c r="U16" i="26"/>
  <c r="U15" i="26"/>
  <c r="U14" i="26"/>
  <c r="U13" i="26"/>
  <c r="U12" i="26"/>
  <c r="U11" i="26"/>
  <c r="T29" i="25"/>
  <c r="S29" i="25"/>
  <c r="R29" i="25"/>
  <c r="T28" i="25"/>
  <c r="S28" i="25"/>
  <c r="R28" i="25"/>
  <c r="U24" i="25"/>
  <c r="U23" i="25"/>
  <c r="U22" i="25"/>
  <c r="U21" i="25"/>
  <c r="U20" i="25"/>
  <c r="U19" i="25"/>
  <c r="U18" i="25"/>
  <c r="U17" i="25"/>
  <c r="U16" i="25"/>
  <c r="U15" i="25"/>
  <c r="U14" i="25"/>
  <c r="U13" i="25"/>
  <c r="U12" i="25"/>
  <c r="U11" i="25"/>
  <c r="T20" i="24"/>
  <c r="S20" i="24"/>
  <c r="R20" i="24"/>
  <c r="T19" i="24"/>
  <c r="U19" i="24" s="1"/>
  <c r="S19" i="24"/>
  <c r="R19" i="24"/>
  <c r="U15" i="24"/>
  <c r="U14" i="24"/>
  <c r="U13" i="24"/>
  <c r="U12" i="24"/>
  <c r="U11" i="24"/>
  <c r="T23" i="23"/>
  <c r="U23" i="23" s="1"/>
  <c r="S23" i="23"/>
  <c r="R23" i="23"/>
  <c r="T22" i="23"/>
  <c r="S22" i="23"/>
  <c r="R22" i="23"/>
  <c r="U18" i="23"/>
  <c r="U17" i="23"/>
  <c r="U16" i="23"/>
  <c r="U15" i="23"/>
  <c r="U14" i="23"/>
  <c r="U13" i="23"/>
  <c r="U12" i="23"/>
  <c r="U11" i="23"/>
  <c r="T27" i="22"/>
  <c r="U27" i="22" s="1"/>
  <c r="S27" i="22"/>
  <c r="R27" i="22"/>
  <c r="T26" i="22"/>
  <c r="U26" i="22" s="1"/>
  <c r="S26" i="22"/>
  <c r="R26" i="22"/>
  <c r="U22" i="22"/>
  <c r="U21" i="22"/>
  <c r="U20" i="22"/>
  <c r="U19" i="22"/>
  <c r="U18" i="22"/>
  <c r="U17" i="22"/>
  <c r="U16" i="22"/>
  <c r="U15" i="22"/>
  <c r="U14" i="22"/>
  <c r="U13" i="22"/>
  <c r="U12" i="22"/>
  <c r="U11" i="22"/>
  <c r="T38" i="21"/>
  <c r="U38" i="21" s="1"/>
  <c r="S38" i="21"/>
  <c r="R38" i="21"/>
  <c r="T37" i="21"/>
  <c r="S37" i="21"/>
  <c r="R37" i="21"/>
  <c r="U33" i="21"/>
  <c r="U32" i="21"/>
  <c r="U31" i="21"/>
  <c r="U30" i="21"/>
  <c r="U29" i="21"/>
  <c r="U28" i="21"/>
  <c r="U27" i="21"/>
  <c r="U26" i="21"/>
  <c r="U25" i="21"/>
  <c r="U24" i="21"/>
  <c r="U23" i="21"/>
  <c r="U22" i="21"/>
  <c r="U21" i="21"/>
  <c r="U20" i="21"/>
  <c r="U19" i="21"/>
  <c r="U18" i="21"/>
  <c r="U17" i="21"/>
  <c r="U16" i="21"/>
  <c r="U15" i="21"/>
  <c r="U14" i="21"/>
  <c r="U13" i="21"/>
  <c r="U12" i="21"/>
  <c r="U11" i="21"/>
  <c r="T33" i="20"/>
  <c r="S33" i="20"/>
  <c r="U33" i="20" s="1"/>
  <c r="R33" i="20"/>
  <c r="T32" i="20"/>
  <c r="S32" i="20"/>
  <c r="R32" i="20"/>
  <c r="U28" i="20"/>
  <c r="U27" i="20"/>
  <c r="U26" i="20"/>
  <c r="U25" i="20"/>
  <c r="U24" i="20"/>
  <c r="U23" i="20"/>
  <c r="U22" i="20"/>
  <c r="U21" i="20"/>
  <c r="U20" i="20"/>
  <c r="U19" i="20"/>
  <c r="U18" i="20"/>
  <c r="U17" i="20"/>
  <c r="U16" i="20"/>
  <c r="U15" i="20"/>
  <c r="U14" i="20"/>
  <c r="U13" i="20"/>
  <c r="U12" i="20"/>
  <c r="U11" i="20"/>
  <c r="T42" i="19"/>
  <c r="S42" i="19"/>
  <c r="U42" i="19" s="1"/>
  <c r="R42" i="19"/>
  <c r="T41" i="19"/>
  <c r="S41" i="19"/>
  <c r="R41"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T41" i="18"/>
  <c r="U41" i="18" s="1"/>
  <c r="S41" i="18"/>
  <c r="R41" i="18"/>
  <c r="T40" i="18"/>
  <c r="U40" i="18" s="1"/>
  <c r="S40" i="18"/>
  <c r="R40" i="18"/>
  <c r="U36" i="18"/>
  <c r="U35" i="18"/>
  <c r="U34" i="18"/>
  <c r="U33" i="18"/>
  <c r="U32" i="18"/>
  <c r="U31" i="18"/>
  <c r="U30" i="18"/>
  <c r="U29" i="18"/>
  <c r="U28" i="18"/>
  <c r="U27" i="18"/>
  <c r="U26" i="18"/>
  <c r="U25" i="18"/>
  <c r="U24" i="18"/>
  <c r="U23" i="18"/>
  <c r="U22" i="18"/>
  <c r="U21" i="18"/>
  <c r="U20" i="18"/>
  <c r="U19" i="18"/>
  <c r="U18" i="18"/>
  <c r="U17" i="18"/>
  <c r="U16" i="18"/>
  <c r="U15" i="18"/>
  <c r="U14" i="18"/>
  <c r="U13" i="18"/>
  <c r="U12" i="18"/>
  <c r="U11" i="18"/>
  <c r="U36" i="17"/>
  <c r="T36" i="17"/>
  <c r="S36" i="17"/>
  <c r="R36" i="17"/>
  <c r="T35" i="17"/>
  <c r="S35" i="17"/>
  <c r="R35" i="17"/>
  <c r="U31" i="17"/>
  <c r="U30" i="17"/>
  <c r="U29" i="17"/>
  <c r="U28" i="17"/>
  <c r="U27" i="17"/>
  <c r="U26" i="17"/>
  <c r="U25" i="17"/>
  <c r="U24" i="17"/>
  <c r="U23" i="17"/>
  <c r="U22" i="17"/>
  <c r="U21" i="17"/>
  <c r="U20" i="17"/>
  <c r="U19" i="17"/>
  <c r="U18" i="17"/>
  <c r="U17" i="17"/>
  <c r="U16" i="17"/>
  <c r="U15" i="17"/>
  <c r="U14" i="17"/>
  <c r="U13" i="17"/>
  <c r="U12" i="17"/>
  <c r="U11" i="17"/>
  <c r="T45" i="16"/>
  <c r="S45" i="16"/>
  <c r="U45" i="16" s="1"/>
  <c r="R45" i="16"/>
  <c r="T44" i="16"/>
  <c r="S44" i="16"/>
  <c r="R44" i="16"/>
  <c r="U40" i="16"/>
  <c r="U39" i="16"/>
  <c r="U38" i="16"/>
  <c r="U37" i="16"/>
  <c r="U36" i="16"/>
  <c r="U35" i="16"/>
  <c r="U34" i="16"/>
  <c r="U33" i="16"/>
  <c r="U32" i="16"/>
  <c r="U31" i="16"/>
  <c r="U30" i="16"/>
  <c r="U29" i="16"/>
  <c r="U28" i="16"/>
  <c r="U27" i="16"/>
  <c r="U26" i="16"/>
  <c r="U25" i="16"/>
  <c r="U24" i="16"/>
  <c r="U23" i="16"/>
  <c r="U22" i="16"/>
  <c r="U21" i="16"/>
  <c r="U20" i="16"/>
  <c r="U19" i="16"/>
  <c r="U18" i="16"/>
  <c r="U17" i="16"/>
  <c r="U16" i="16"/>
  <c r="U15" i="16"/>
  <c r="U14" i="16"/>
  <c r="U13" i="16"/>
  <c r="U12" i="16"/>
  <c r="U11" i="16"/>
  <c r="T44" i="15"/>
  <c r="S44" i="15"/>
  <c r="R44" i="15"/>
  <c r="T43" i="15"/>
  <c r="U43" i="15" s="1"/>
  <c r="S43" i="15"/>
  <c r="R43" i="15"/>
  <c r="U39" i="15"/>
  <c r="U38" i="15"/>
  <c r="U37" i="15"/>
  <c r="U36" i="15"/>
  <c r="U35" i="15"/>
  <c r="U34" i="15"/>
  <c r="U33" i="15"/>
  <c r="U32" i="15"/>
  <c r="U31" i="15"/>
  <c r="U30" i="15"/>
  <c r="U29" i="15"/>
  <c r="U28" i="15"/>
  <c r="U27" i="15"/>
  <c r="U26" i="15"/>
  <c r="U25" i="15"/>
  <c r="U24" i="15"/>
  <c r="U23" i="15"/>
  <c r="U22" i="15"/>
  <c r="U21" i="15"/>
  <c r="U20" i="15"/>
  <c r="U19" i="15"/>
  <c r="U18" i="15"/>
  <c r="U17" i="15"/>
  <c r="U16" i="15"/>
  <c r="U15" i="15"/>
  <c r="U14" i="15"/>
  <c r="U13" i="15"/>
  <c r="U12" i="15"/>
  <c r="U11" i="15"/>
  <c r="T37" i="14"/>
  <c r="U37" i="14" s="1"/>
  <c r="S37" i="14"/>
  <c r="R37" i="14"/>
  <c r="U36" i="14"/>
  <c r="T36" i="14"/>
  <c r="S36" i="14"/>
  <c r="R36" i="14"/>
  <c r="U32" i="14"/>
  <c r="U31" i="14"/>
  <c r="U30" i="14"/>
  <c r="U29" i="14"/>
  <c r="U28" i="14"/>
  <c r="U27" i="14"/>
  <c r="U26" i="14"/>
  <c r="U25" i="14"/>
  <c r="U24" i="14"/>
  <c r="U23" i="14"/>
  <c r="U22" i="14"/>
  <c r="U21" i="14"/>
  <c r="U20" i="14"/>
  <c r="U19" i="14"/>
  <c r="U18" i="14"/>
  <c r="U17" i="14"/>
  <c r="U16" i="14"/>
  <c r="U15" i="14"/>
  <c r="U14" i="14"/>
  <c r="U13" i="14"/>
  <c r="U12" i="14"/>
  <c r="U11" i="14"/>
  <c r="T21" i="13"/>
  <c r="U21" i="13" s="1"/>
  <c r="S21" i="13"/>
  <c r="R21" i="13"/>
  <c r="T20" i="13"/>
  <c r="S20" i="13"/>
  <c r="R20" i="13"/>
  <c r="U16" i="13"/>
  <c r="U15" i="13"/>
  <c r="U14" i="13"/>
  <c r="U13" i="13"/>
  <c r="U12" i="13"/>
  <c r="U11" i="13"/>
  <c r="T33" i="12"/>
  <c r="U33" i="12" s="1"/>
  <c r="S33" i="12"/>
  <c r="R33" i="12"/>
  <c r="T32" i="12"/>
  <c r="U32" i="12" s="1"/>
  <c r="S32" i="12"/>
  <c r="R32" i="12"/>
  <c r="U28" i="12"/>
  <c r="U27" i="12"/>
  <c r="U26" i="12"/>
  <c r="U25" i="12"/>
  <c r="U24" i="12"/>
  <c r="U23" i="12"/>
  <c r="U22" i="12"/>
  <c r="U21" i="12"/>
  <c r="U20" i="12"/>
  <c r="U19" i="12"/>
  <c r="U18" i="12"/>
  <c r="U17" i="12"/>
  <c r="U16" i="12"/>
  <c r="U15" i="12"/>
  <c r="U14" i="12"/>
  <c r="U13" i="12"/>
  <c r="U12" i="12"/>
  <c r="U11" i="12"/>
  <c r="T33" i="11"/>
  <c r="U33" i="11" s="1"/>
  <c r="S33" i="11"/>
  <c r="R33" i="11"/>
  <c r="T32" i="11"/>
  <c r="U32" i="11" s="1"/>
  <c r="S32" i="11"/>
  <c r="R32" i="11"/>
  <c r="U28" i="11"/>
  <c r="U27" i="11"/>
  <c r="U26" i="11"/>
  <c r="U25" i="11"/>
  <c r="U24" i="11"/>
  <c r="U23" i="11"/>
  <c r="U22" i="11"/>
  <c r="U21" i="11"/>
  <c r="U20" i="11"/>
  <c r="U19" i="11"/>
  <c r="U18" i="11"/>
  <c r="U17" i="11"/>
  <c r="U16" i="11"/>
  <c r="U15" i="11"/>
  <c r="U14" i="11"/>
  <c r="U13" i="11"/>
  <c r="U12" i="11"/>
  <c r="U11" i="11"/>
  <c r="T19" i="10"/>
  <c r="U19" i="10" s="1"/>
  <c r="S19" i="10"/>
  <c r="R19" i="10"/>
  <c r="U18" i="10"/>
  <c r="T18" i="10"/>
  <c r="S18" i="10"/>
  <c r="R18" i="10"/>
  <c r="U14" i="10"/>
  <c r="U13" i="10"/>
  <c r="U12" i="10"/>
  <c r="U11" i="10"/>
  <c r="T22" i="9"/>
  <c r="U22" i="9" s="1"/>
  <c r="S22" i="9"/>
  <c r="R22" i="9"/>
  <c r="T21" i="9"/>
  <c r="S21" i="9"/>
  <c r="U21" i="9" s="1"/>
  <c r="R21" i="9"/>
  <c r="U17" i="9"/>
  <c r="U16" i="9"/>
  <c r="U15" i="9"/>
  <c r="U14" i="9"/>
  <c r="U13" i="9"/>
  <c r="U12" i="9"/>
  <c r="U11" i="9"/>
  <c r="T34" i="8"/>
  <c r="S34" i="8"/>
  <c r="R34" i="8"/>
  <c r="T33" i="8"/>
  <c r="U33" i="8" s="1"/>
  <c r="S33" i="8"/>
  <c r="R33" i="8"/>
  <c r="U29" i="8"/>
  <c r="U28" i="8"/>
  <c r="U27" i="8"/>
  <c r="U26" i="8"/>
  <c r="U25" i="8"/>
  <c r="U24" i="8"/>
  <c r="U23" i="8"/>
  <c r="U22" i="8"/>
  <c r="U21" i="8"/>
  <c r="U20" i="8"/>
  <c r="U19" i="8"/>
  <c r="U18" i="8"/>
  <c r="U17" i="8"/>
  <c r="U16" i="8"/>
  <c r="U15" i="8"/>
  <c r="U14" i="8"/>
  <c r="U13" i="8"/>
  <c r="U12" i="8"/>
  <c r="U11" i="8"/>
  <c r="T24" i="7"/>
  <c r="U24" i="7" s="1"/>
  <c r="S24" i="7"/>
  <c r="R24" i="7"/>
  <c r="T23" i="7"/>
  <c r="S23" i="7"/>
  <c r="R23" i="7"/>
  <c r="U19" i="7"/>
  <c r="U18" i="7"/>
  <c r="U17" i="7"/>
  <c r="U16" i="7"/>
  <c r="U15" i="7"/>
  <c r="U14" i="7"/>
  <c r="U13" i="7"/>
  <c r="U12" i="7"/>
  <c r="U11" i="7"/>
  <c r="T29" i="6"/>
  <c r="S29" i="6"/>
  <c r="R29" i="6"/>
  <c r="T28" i="6"/>
  <c r="U28" i="6" s="1"/>
  <c r="S28" i="6"/>
  <c r="R28" i="6"/>
  <c r="U24" i="6"/>
  <c r="U23" i="6"/>
  <c r="U22" i="6"/>
  <c r="U21" i="6"/>
  <c r="U20" i="6"/>
  <c r="U19" i="6"/>
  <c r="U18" i="6"/>
  <c r="U17" i="6"/>
  <c r="U16" i="6"/>
  <c r="U15" i="6"/>
  <c r="U14" i="6"/>
  <c r="U13" i="6"/>
  <c r="U12" i="6"/>
  <c r="U11" i="6"/>
  <c r="T22" i="5"/>
  <c r="S22" i="5"/>
  <c r="U22" i="5" s="1"/>
  <c r="R22" i="5"/>
  <c r="T21" i="5"/>
  <c r="U21" i="5" s="1"/>
  <c r="S21" i="5"/>
  <c r="R21" i="5"/>
  <c r="U17" i="5"/>
  <c r="U16" i="5"/>
  <c r="U15" i="5"/>
  <c r="U14" i="5"/>
  <c r="U13" i="5"/>
  <c r="U12" i="5"/>
  <c r="U11" i="5"/>
  <c r="T23" i="4"/>
  <c r="S23" i="4"/>
  <c r="R23" i="4"/>
  <c r="T22" i="4"/>
  <c r="U22" i="4" s="1"/>
  <c r="S22" i="4"/>
  <c r="R22" i="4"/>
  <c r="U18" i="4"/>
  <c r="U17" i="4"/>
  <c r="U16" i="4"/>
  <c r="U15" i="4"/>
  <c r="U14" i="4"/>
  <c r="U13" i="4"/>
  <c r="U12" i="4"/>
  <c r="U11" i="4"/>
  <c r="T22" i="3"/>
  <c r="U22" i="3" s="1"/>
  <c r="S22" i="3"/>
  <c r="R22" i="3"/>
  <c r="T21" i="3"/>
  <c r="S21" i="3"/>
  <c r="R21" i="3"/>
  <c r="U17" i="3"/>
  <c r="U16" i="3"/>
  <c r="U15" i="3"/>
  <c r="U14" i="3"/>
  <c r="U13" i="3"/>
  <c r="U12" i="3"/>
  <c r="U11" i="3"/>
  <c r="T21" i="2"/>
  <c r="S21" i="2"/>
  <c r="R21" i="2"/>
  <c r="T20" i="2"/>
  <c r="U20" i="2" s="1"/>
  <c r="S20" i="2"/>
  <c r="R20" i="2"/>
  <c r="U16" i="2"/>
  <c r="U15" i="2"/>
  <c r="U14" i="2"/>
  <c r="U13" i="2"/>
  <c r="U12" i="2"/>
  <c r="U11" i="2"/>
  <c r="U21" i="3" l="1"/>
  <c r="U23" i="7"/>
  <c r="U44" i="15"/>
  <c r="U32" i="27"/>
  <c r="U20" i="24"/>
  <c r="U44" i="16"/>
  <c r="U28" i="25"/>
  <c r="U23" i="4"/>
  <c r="U29" i="6"/>
  <c r="U34" i="8"/>
  <c r="U37" i="21"/>
  <c r="U22" i="23"/>
  <c r="U35" i="17"/>
  <c r="U29" i="25"/>
  <c r="U21" i="2"/>
  <c r="U20" i="13"/>
  <c r="U41" i="19"/>
  <c r="U32" i="20"/>
</calcChain>
</file>

<file path=xl/sharedStrings.xml><?xml version="1.0" encoding="utf-8"?>
<sst xmlns="http://schemas.openxmlformats.org/spreadsheetml/2006/main" count="4148" uniqueCount="1548">
  <si>
    <t>Informes sobre la Situación Económica,
las Finanzas Públicas y la Deuda Pública</t>
  </si>
  <si>
    <t xml:space="preserve">      Cuarto Trimestre 2015</t>
  </si>
  <si>
    <t>DATOS DEL PROGRAMA</t>
  </si>
  <si>
    <t>Programa presupuestario</t>
  </si>
  <si>
    <t>B001</t>
  </si>
  <si>
    <t>Producción y comercialización de Biológicos Veterinarios</t>
  </si>
  <si>
    <t>Ramo</t>
  </si>
  <si>
    <t>8</t>
  </si>
  <si>
    <t>Agricultura, Ganadería, Desarrollo Rural, Pesca y Alimentación</t>
  </si>
  <si>
    <t>Unidad responsable</t>
  </si>
  <si>
    <t>JBK-Productora Nacional de Biológicos Veterinarios</t>
  </si>
  <si>
    <t>Enfoques transversales</t>
  </si>
  <si>
    <t>Sin Información</t>
  </si>
  <si>
    <t>Clasificación Funcional</t>
  </si>
  <si>
    <t>Finalidad</t>
  </si>
  <si>
    <t>3 - Desarrollo Económico</t>
  </si>
  <si>
    <t>Función</t>
  </si>
  <si>
    <t>2 - Agropecuaria, Silvicultura, Pesca y Caza</t>
  </si>
  <si>
    <t>Subfunción</t>
  </si>
  <si>
    <t>1 - Agropecuaria</t>
  </si>
  <si>
    <t>Actividad Institucional</t>
  </si>
  <si>
    <t>226 - Producción y comercialización de biológicos veterinarios</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</si>
  <si>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</si>
  <si>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</si>
  <si>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</si>
  <si>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</si>
  <si>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</si>
  <si>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</si>
  <si>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</si>
  <si>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</si>
  <si>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</si>
  <si>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</si>
  <si>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</si>
  <si>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</si>
  <si>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</si>
  <si>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</si>
  <si>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</si>
  <si>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</si>
  <si>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r>
      <t>Porcentaje de cumplimiento del programa para la producción de biológicos y químico farmacéuticos de uso veterinario</t>
    </r>
    <r>
      <rPr>
        <i/>
        <sz val="10"/>
        <color indexed="30"/>
        <rFont val="Soberana Sans"/>
      </rPr>
      <t xml:space="preserve">
</t>
    </r>
  </si>
  <si>
    <t>(Dosis producidas)/(Dosis programadas a producir)*100</t>
  </si>
  <si>
    <t>Porcentaje</t>
  </si>
  <si>
    <t>Estratégico-Eficacia-Mensual</t>
  </si>
  <si>
    <t/>
  </si>
  <si>
    <r>
      <t>Porcentaje de cumplimiento del programa para la comercialización de biológicos y químico farmacéuticos de uso veterinario</t>
    </r>
    <r>
      <rPr>
        <i/>
        <sz val="10"/>
        <color indexed="30"/>
        <rFont val="Soberana Sans"/>
      </rPr>
      <t xml:space="preserve">
</t>
    </r>
  </si>
  <si>
    <t>(Dosis comercializadas)/(Dosis programadas a comercializar)*100</t>
  </si>
  <si>
    <t>Propósito</t>
  </si>
  <si>
    <t>Elaborar, desarrollar y comercializar productos biológicos y químico farmacéuticos para las campañas zoosanitarias.</t>
  </si>
  <si>
    <r>
      <t xml:space="preserve">Porcentaje de cumplimiento del programa para la producción de biológicos y químico farmacéuticos de uso veterinario.  </t>
    </r>
    <r>
      <rPr>
        <i/>
        <sz val="10"/>
        <color indexed="30"/>
        <rFont val="Soberana Sans"/>
      </rPr>
      <t xml:space="preserve">
</t>
    </r>
  </si>
  <si>
    <t>Estratégico-Eficiencia-Mensual</t>
  </si>
  <si>
    <t>Componente</t>
  </si>
  <si>
    <t>A Desarrollar los programas para la producción de biológicos veterinarios de manera eficaz y eficiente</t>
  </si>
  <si>
    <t>Dosis producidas/Dosis programadas a producir</t>
  </si>
  <si>
    <t>B Desarrollar los programas para la comercialización de biológicos veterinarios de manera eficaz y eficiente</t>
  </si>
  <si>
    <r>
      <t>Porcentaje de cumplimiento del Programa de Comercialización de biológicos y químico farmacéuticos de uso veterinario.</t>
    </r>
    <r>
      <rPr>
        <i/>
        <sz val="10"/>
        <color indexed="30"/>
        <rFont val="Soberana Sans"/>
      </rPr>
      <t xml:space="preserve">
</t>
    </r>
  </si>
  <si>
    <t>Dosis comercializadas/Dosis programadas a comercializar</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</si>
  <si>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</si>
  <si>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</si>
  <si>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</si>
  <si>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</si>
  <si>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</si>
  <si>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</si>
  <si>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</si>
  <si>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</si>
  <si>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</si>
  <si>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</si>
  <si>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</si>
  <si>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Porcentaje de cumplimiento del programa para la producción de biológicos y químico farmacéuticos de uso veterinario
</t>
    </r>
    <r>
      <rPr>
        <sz val="10"/>
        <rFont val="Soberana Sans"/>
        <family val="2"/>
      </rPr>
      <t>Sin Información,Sin Justificación</t>
    </r>
  </si>
  <si>
    <r>
      <t xml:space="preserve">Porcentaje de cumplimiento del programa para la comercialización de biológicos y químico farmacéuticos de uso veterinario
</t>
    </r>
    <r>
      <rPr>
        <sz val="10"/>
        <rFont val="Soberana Sans"/>
        <family val="2"/>
      </rPr>
      <t>Sin Información,Sin Justificación</t>
    </r>
  </si>
  <si>
    <r>
      <t xml:space="preserve">Porcentaje de cumplimiento del programa para la producción de biológicos y químico farmacéuticos de uso veterinario.  
</t>
    </r>
    <r>
      <rPr>
        <sz val="10"/>
        <rFont val="Soberana Sans"/>
        <family val="2"/>
      </rPr>
      <t>Sin Información,Sin Justificación</t>
    </r>
  </si>
  <si>
    <r>
      <t xml:space="preserve">Porcentaje de cumplimiento del Programa de Comercialización de biológicos y químico farmacéuticos de uso veterinario.
</t>
    </r>
    <r>
      <rPr>
        <sz val="10"/>
        <rFont val="Soberana Sans"/>
        <family val="2"/>
      </rPr>
      <t>Sin Información,Sin Justificación</t>
    </r>
  </si>
  <si>
    <t>E001</t>
  </si>
  <si>
    <t>Desarrollo y aplicación de programas educativos a nivel medio superior</t>
  </si>
  <si>
    <t>D00-Colegio Superior Agropecuario del Estado de Guerrero</t>
  </si>
  <si>
    <t>Perspectiva de Género</t>
  </si>
  <si>
    <t>2 - Desarrollo Social</t>
  </si>
  <si>
    <t>5 - Educación</t>
  </si>
  <si>
    <t>2 - Educación Media Superior</t>
  </si>
  <si>
    <t>3 - Formación recursos humanos para el sector (educación media superior)</t>
  </si>
  <si>
    <t>Contribuir a impulsar la productividad en el sector agroalimentario mediante inversión en capital físico, humano y tecnológico que garantice la seguridad alimentaria mediante la conclusión de la educación media superior en Ciencias Agropecuarias de los estudiantes.</t>
  </si>
  <si>
    <t>El cálculo se hace dividiendo el promedio anual del producto interno bruto del sector agropecuario reportado por el INEGI, entre el número promedio anual de personas ocupadas en el sector de acuerdo con los datos reportados en la ENOE del INEGI</t>
  </si>
  <si>
    <t>Pesos del 2008</t>
  </si>
  <si>
    <t>Estratégico-Eficacia-Anual</t>
  </si>
  <si>
    <t>N/A</t>
  </si>
  <si>
    <t>Estudiantes concluyen la educación media superior en Ciencias Agropecuarias.</t>
  </si>
  <si>
    <r>
      <t>Porcentaje de estudiantes que concluyeron la educación media superior</t>
    </r>
    <r>
      <rPr>
        <i/>
        <sz val="10"/>
        <color indexed="30"/>
        <rFont val="Soberana Sans"/>
      </rPr>
      <t xml:space="preserve">
</t>
    </r>
  </si>
  <si>
    <t xml:space="preserve">(Número de estudiantes que concluyeron la educación media superior  / Número de estudiantes inscritos a inicio de la educación media superior) * 100   </t>
  </si>
  <si>
    <t>A Becas otorgadas a los estudiantes de educación media superior</t>
  </si>
  <si>
    <r>
      <t>Porcentaje de estudiantes becados de educación media superior</t>
    </r>
    <r>
      <rPr>
        <i/>
        <sz val="10"/>
        <color indexed="30"/>
        <rFont val="Soberana Sans"/>
      </rPr>
      <t xml:space="preserve">
</t>
    </r>
  </si>
  <si>
    <t>Número de estudiantes becados de educación media superior / Número total de estudiantes) * 100</t>
  </si>
  <si>
    <t>B Profesores actualizados en materia agropecuaria</t>
  </si>
  <si>
    <r>
      <t>Porcentaje de profesores actualizados en materia agropecuaria</t>
    </r>
    <r>
      <rPr>
        <i/>
        <sz val="10"/>
        <color indexed="30"/>
        <rFont val="Soberana Sans"/>
      </rPr>
      <t xml:space="preserve">
</t>
    </r>
  </si>
  <si>
    <t>(Número de profesores actualizados en materia agropecuaria / Número total de profesores) *100</t>
  </si>
  <si>
    <t>Estratégico-Eficacia-Semestral</t>
  </si>
  <si>
    <t>Actividad</t>
  </si>
  <si>
    <t>A 1 Aplicación de recursos destinados para becas</t>
  </si>
  <si>
    <r>
      <t>Porcentaje de presupuesto asignado para becas</t>
    </r>
    <r>
      <rPr>
        <i/>
        <sz val="10"/>
        <color indexed="30"/>
        <rFont val="Soberana Sans"/>
      </rPr>
      <t xml:space="preserve">
</t>
    </r>
  </si>
  <si>
    <t>(Presupuesto asignado para becas / Presupuesto anual total) * 100</t>
  </si>
  <si>
    <t>Gestión-Eficacia-Trimestral</t>
  </si>
  <si>
    <t>A 2 Selección de estudiantes con promedio igual o superior a 8.0 para el otorgamiento de becas</t>
  </si>
  <si>
    <r>
      <t>Porcentaje de becas para estudiantes con promedio igual o superior a 8.0</t>
    </r>
    <r>
      <rPr>
        <i/>
        <sz val="10"/>
        <color indexed="30"/>
        <rFont val="Soberana Sans"/>
      </rPr>
      <t xml:space="preserve">
</t>
    </r>
  </si>
  <si>
    <t>Número de becas para estudiantes con promedio igual o superior a 8.0 / Número total de estudiantes con promedio mínimo de 8.0)*100</t>
  </si>
  <si>
    <t>Gestión-Eficacia-Anual</t>
  </si>
  <si>
    <t>B 3 Realización de eventos de capacitación en materia agropecuaria</t>
  </si>
  <si>
    <r>
      <t>Porcentaje de eventos de capacitación realizados en materia agropecuaria</t>
    </r>
    <r>
      <rPr>
        <i/>
        <sz val="10"/>
        <color indexed="30"/>
        <rFont val="Soberana Sans"/>
      </rPr>
      <t xml:space="preserve">
</t>
    </r>
  </si>
  <si>
    <t>(Número de eventos realizados en materia agropecuaria / Número de eventos programados en materia agropecuaria) *100</t>
  </si>
  <si>
    <t>Gestión-Eficacia-Semestral</t>
  </si>
  <si>
    <r>
      <t xml:space="preserve">Productividad laboral en el sector agropecuario y pesquero
</t>
    </r>
    <r>
      <rPr>
        <sz val="10"/>
        <rFont val="Soberana Sans"/>
        <family val="2"/>
      </rPr>
      <t>Sin Información,Sin Justificación</t>
    </r>
  </si>
  <si>
    <r>
      <t xml:space="preserve">Porcentaje de estudiantes que concluyeron la educación media superior
</t>
    </r>
    <r>
      <rPr>
        <sz val="10"/>
        <rFont val="Soberana Sans"/>
        <family val="2"/>
      </rPr>
      <t xml:space="preserve"> Causa : De 141 alumnos que ingresaron en la generación XXXVII del nivel medio superior, solo 75 concluyeron su bachillerato, obteniendo un 53.19% de eficiencia terminal. Efecto: La variación es mínima entre el avance registrado y el programado.  Otros Motivos:</t>
    </r>
  </si>
  <si>
    <r>
      <t xml:space="preserve">Porcentaje de estudiantes becados de educación media superior
</t>
    </r>
    <r>
      <rPr>
        <sz val="10"/>
        <rFont val="Soberana Sans"/>
        <family val="2"/>
      </rPr>
      <t xml:space="preserve"> Causa : Se incrementó el número de participaciones en las Olimpiadas del Conocimiento y por lo tanto un mayor número de becarios. Efecto: La variación es mínima entre el avance registrado y el programado.  Otros Motivos:</t>
    </r>
  </si>
  <si>
    <r>
      <t xml:space="preserve">Porcentaje de profesores actualizados en materia agropecuaria
</t>
    </r>
    <r>
      <rPr>
        <sz val="10"/>
        <rFont val="Soberana Sans"/>
        <family val="2"/>
      </rPr>
      <t xml:space="preserve"> Causa : Se logró sensibilizar a los profesores respecto a la importancia de la capacitación. Efecto: La capacitación de los profesores incide en la calidad de la educación. Otros Motivos:</t>
    </r>
  </si>
  <si>
    <r>
      <t xml:space="preserve">Porcentaje de presupuesto asignado para becas
</t>
    </r>
    <r>
      <rPr>
        <sz val="10"/>
        <rFont val="Soberana Sans"/>
        <family val="2"/>
      </rPr>
      <t xml:space="preserve"> Causa : Se incrementó el monto de presupuesto asignado para becas, en virtud de que se aumentó  la participación de los estudiantes en las Olimpiadas del Conocimiento y por lo tanto un mayor número de becarios. Efecto: El efecto es positivo ya que se incremento el número de becarios lo que implica más beneficios económicos y sociales para la población estudiantil, ya que se propicia mayor reconocimiento a la Institución por la participación en las Olimpiadas del Conocimiento, así como premiar el buen desempeño académico de los alumnos del nivel medio superior. Otros Motivos:</t>
    </r>
  </si>
  <si>
    <r>
      <t xml:space="preserve">Porcentaje de becas para estudiantes con promedio igual o superior a 8.0
</t>
    </r>
    <r>
      <rPr>
        <sz val="10"/>
        <rFont val="Soberana Sans"/>
        <family val="2"/>
      </rPr>
      <t xml:space="preserve"> Causa : La variación se debe a que disminuyó  la asignación de becas académicas, no obstante que aumentó el número de alumnos con promedio igual o superior a 8.0.  Efecto: El efecto es negativo ya que disminuyó la asignación de becas académicas en relación con el número de alumnos con promedio igual o superior a 8.0. Otros Motivos:</t>
    </r>
  </si>
  <si>
    <r>
      <t xml:space="preserve">Porcentaje de eventos de capacitación realizados en materia agropecuaria
</t>
    </r>
    <r>
      <rPr>
        <sz val="10"/>
        <rFont val="Soberana Sans"/>
        <family val="2"/>
      </rPr>
      <t xml:space="preserve"> Causa : Se presentaron 4 eventos de capacitación en materia agropecuaria con la participación de 8 profesores. Efecto: Se beneficiaron 8 profesores al asistir a los eventos de capacitación en materia agropecuaria. Otros Motivos:</t>
    </r>
  </si>
  <si>
    <t>E002</t>
  </si>
  <si>
    <t>Desarrollo de los programas educativos a nivel superior</t>
  </si>
  <si>
    <t>3 - Educación Superior</t>
  </si>
  <si>
    <t>4 - Formación recursos humanos para el sector (educación superior)</t>
  </si>
  <si>
    <t>Contribuir a impulsar la productividad en el sector agroalimentario mediante inversión en capital físico, humano y tecnológico que garantice la seguridad alimentaria mediante la formación de estudiantes en educación superior en Ciencias Agropecuarias.</t>
  </si>
  <si>
    <t>Estudiantes formados en educación superior en Ciencias Agropecuarias que egresaron</t>
  </si>
  <si>
    <r>
      <t>Porcentaje de estudiantes egresados en educación superior en Ciencias Agropecuarias.</t>
    </r>
    <r>
      <rPr>
        <i/>
        <sz val="10"/>
        <color indexed="30"/>
        <rFont val="Soberana Sans"/>
      </rPr>
      <t xml:space="preserve">
</t>
    </r>
  </si>
  <si>
    <t xml:space="preserve">(Número de estudiantes egresados en educación superior en ciencias agropecuarias / Número de estudiantes inscritos a inicio de carrera) * 100 </t>
  </si>
  <si>
    <r>
      <t>Porcentaje de estudiantes titulados respecto a los egresados</t>
    </r>
    <r>
      <rPr>
        <i/>
        <sz val="10"/>
        <color indexed="30"/>
        <rFont val="Soberana Sans"/>
      </rPr>
      <t xml:space="preserve">
</t>
    </r>
  </si>
  <si>
    <t>Número total de estudiantes titulados / Número total de estudiantes egresados)*100</t>
  </si>
  <si>
    <t>A Becas otorgadas a estudiantes de educación superior</t>
  </si>
  <si>
    <r>
      <t>Porcentaje de estudiantes becados de educación superior</t>
    </r>
    <r>
      <rPr>
        <i/>
        <sz val="10"/>
        <color indexed="30"/>
        <rFont val="Soberana Sans"/>
      </rPr>
      <t xml:space="preserve">
</t>
    </r>
  </si>
  <si>
    <t>(Número de estudiantes becados / Número total de estudiantes) * 100</t>
  </si>
  <si>
    <r>
      <t xml:space="preserve">Porcentaje de presupuesto asignado para becas  </t>
    </r>
    <r>
      <rPr>
        <i/>
        <sz val="10"/>
        <color indexed="30"/>
        <rFont val="Soberana Sans"/>
      </rPr>
      <t xml:space="preserve">
</t>
    </r>
  </si>
  <si>
    <t xml:space="preserve">(Presupuesto ejercido asignado para becas / Presupuesto anual total) * 100  </t>
  </si>
  <si>
    <t>Gestión-Eficiencia-Trimestral</t>
  </si>
  <si>
    <t>(Número total de becas para estudiantes con promedio igual o superior a 8.0 / Número total de estudiantes con promedio minimo de 8.0)*100</t>
  </si>
  <si>
    <t>Gestión-Eficiencia-Anual</t>
  </si>
  <si>
    <r>
      <t xml:space="preserve">Porcentaje de eventos de capacitación realizados en materia agropecuaria  </t>
    </r>
    <r>
      <rPr>
        <i/>
        <sz val="10"/>
        <color indexed="30"/>
        <rFont val="Soberana Sans"/>
      </rPr>
      <t xml:space="preserve">
</t>
    </r>
  </si>
  <si>
    <t>(Número de eventos de capacitación realizados en materia agropecuaria / Número de eventos programados) *100</t>
  </si>
  <si>
    <r>
      <t xml:space="preserve">Porcentaje de estudiantes egresados en educación superior en Ciencias Agropecuarias.
</t>
    </r>
    <r>
      <rPr>
        <sz val="10"/>
        <rFont val="Soberana Sans"/>
        <family val="2"/>
      </rPr>
      <t xml:space="preserve"> Causa : De 138 alumnos que iniciaron la generación XLIV  egresaron 67 obteniendo un 48.55% de eficiencia terminal. Efecto: No se tiene variación entre lo registrado y lo programado. Otros Motivos:</t>
    </r>
  </si>
  <si>
    <r>
      <t xml:space="preserve">Porcentaje de estudiantes titulados respecto a los egresados
</t>
    </r>
    <r>
      <rPr>
        <sz val="10"/>
        <rFont val="Soberana Sans"/>
        <family val="2"/>
      </rPr>
      <t xml:space="preserve"> Causa : A Diciembre de 2015, se titularon 75 alumnos, lo que incremento a 1,372 alumnos titulados de los 2,395 que egresaron de todas las generaciones. Efecto: El efecto es positivo ya que en este ejercicio se incremento el número de titulados así como el número de egresados. Otros Motivos:</t>
    </r>
  </si>
  <si>
    <r>
      <t xml:space="preserve">Porcentaje de estudiantes becados de educación superior
</t>
    </r>
    <r>
      <rPr>
        <sz val="10"/>
        <rFont val="Soberana Sans"/>
        <family val="2"/>
      </rPr>
      <t xml:space="preserve"> Causa : Se incrementó el número de becarios derivado de las modificaciones efectuadas al Reglamento de Becas 2015 que consistieron en ampliar el número de becas académicas Efecto: El efecto es positivo ya que se incremento el número de becarios lo que implica más beneficios económicos y sociales para la población estudiantil, ya que se impulsará la permanencia de los alumnos de escasos recursos económicos, y reconocer el mérito académico de los estudiantes que obtengan los mejores promedios; incrementar el índice de titulación profesional de los alumnos de noveno semestre (formación terminal), así como lograr la participación de los estudiantes en las unidades de apoyo a la docencia y en el área deportiva,  contribuyendo de esta manera a la formación de recursos humanos de nivel superior. Otros Motivos:</t>
    </r>
  </si>
  <si>
    <r>
      <t xml:space="preserve">Porcentaje de presupuesto asignado para becas  
</t>
    </r>
    <r>
      <rPr>
        <sz val="10"/>
        <rFont val="Soberana Sans"/>
        <family val="2"/>
      </rPr>
      <t xml:space="preserve"> Causa : Se incrementó el monto del presupuesto asignado para becas debido a las modificaciones efectuadas al Reglamento de becas vigente a partir del primer semestre de febrero a julio de 2015, que consistieron en ampliar el número de becas académicas. Efecto: El efecto es positivo ya que se incremento el número de becarios lo que implica más beneficios económicos y sociales para la población estudiantil, ya que se impulsará la permanencia de los alumnos de escasos recursos económicos, y reconocer el mérito académico de los estudiantes que obtengan los mejores promedios; incrementar el índice de titulación profesional de los alumnos de noveno semestre (formación terminal), así como lograr la participación de los estudiantes en las unidades de apoyo a la docencia y en el área deportiva, contribuyendo de esta manera a la formación de recursos humanos de nivel superior. Otros Motivos:</t>
    </r>
  </si>
  <si>
    <r>
      <t xml:space="preserve">Porcentaje de becas para estudiantes con promedio igual o superior a 8.0
</t>
    </r>
    <r>
      <rPr>
        <sz val="10"/>
        <rFont val="Soberana Sans"/>
        <family val="2"/>
      </rPr>
      <t xml:space="preserve"> Causa : Se incrementaron las becas académicas no obstante que el número de alumnos con promedio mínimo de 8.0 también aumentó, originándose una variación positiva en relación con la meta. Efecto: El efecto es positivo en cuanto al incremento de becas académicas y número de alumnos con promedio igual o superior a 8.0. Otros Motivos:</t>
    </r>
  </si>
  <si>
    <r>
      <t xml:space="preserve">Porcentaje de eventos de capacitación realizados en materia agropecuaria  
</t>
    </r>
    <r>
      <rPr>
        <sz val="10"/>
        <rFont val="Soberana Sans"/>
        <family val="2"/>
      </rPr>
      <t xml:space="preserve"> Causa : Se presentaron 8 eventos de capacitación en materia agropecuaria con la participación de 14 profesores. Efecto: Se beneficiaron 14 profesores al asistir a los eventos de capacitación en materia agropecuaria. Otros Motivos:</t>
    </r>
  </si>
  <si>
    <t>E003</t>
  </si>
  <si>
    <t>Vinculación entre los Servicios Académicos que presta la Universidad Autónoma Chapingo y el Desarrollo de la Investigación Científica y Tecnológica</t>
  </si>
  <si>
    <t>A1I-Universidad Autónoma Chapingo</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</si>
  <si>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</si>
  <si>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Productores del sector agrícola y pecuario cuentan con tecnologias</t>
  </si>
  <si>
    <r>
      <t xml:space="preserve">Porcentaje de variación de los productores agrícolas y pecuarios vinculados con proyectos de investigación  respecto al año base </t>
    </r>
    <r>
      <rPr>
        <i/>
        <sz val="10"/>
        <color indexed="30"/>
        <rFont val="Soberana Sans"/>
      </rPr>
      <t xml:space="preserve">
</t>
    </r>
  </si>
  <si>
    <t>(Número de productores agrícolas y pecuarios vinculados con proyectos en el año tn /Número de productores agrícolas y pecuarios vinculados con proyectos en el año t0)*100</t>
  </si>
  <si>
    <t>A Tecnologías agrícolas y pecuarias, generadas</t>
  </si>
  <si>
    <r>
      <t xml:space="preserve">Tasa de variación de tecnologias agrícolas y pecuarias (artículos científicos en revistas indizadas, patentes, registro de variedades y desarrollos tecnológicos)  generadas </t>
    </r>
    <r>
      <rPr>
        <i/>
        <sz val="10"/>
        <color indexed="30"/>
        <rFont val="Soberana Sans"/>
      </rPr>
      <t xml:space="preserve">
</t>
    </r>
  </si>
  <si>
    <t>((Número de tecnologías agrícolas y pecuarias generadas en el año tn/Número de tecnologías agrícolas y pecuarias en el año tn-1)-1)*100</t>
  </si>
  <si>
    <t>Tasa de variación</t>
  </si>
  <si>
    <t>A 1 Vinculación establecida con las distintas formas organizativas del sector rural</t>
  </si>
  <si>
    <r>
      <t>Tasa de variación en los proyectos de desarrollo y transferencia de tecnología</t>
    </r>
    <r>
      <rPr>
        <i/>
        <sz val="10"/>
        <color indexed="30"/>
        <rFont val="Soberana Sans"/>
      </rPr>
      <t xml:space="preserve">
</t>
    </r>
  </si>
  <si>
    <t>((Número de proyectos de desarrollo y transferencia de tecnología realizados en la UACh en el año t/Número de proyectos de desarrollo y transferencia de tecnología realizados en la UACh en el año t-1)-1)*100</t>
  </si>
  <si>
    <t>A 2 Publicación de libros y revistas</t>
  </si>
  <si>
    <r>
      <t>Porcentaje de cumplimiento en la generación de materiales de divulgación</t>
    </r>
    <r>
      <rPr>
        <i/>
        <sz val="10"/>
        <color indexed="30"/>
        <rFont val="Soberana Sans"/>
      </rPr>
      <t xml:space="preserve">
</t>
    </r>
  </si>
  <si>
    <t>(Número de volúmenes de revistas y libros divulgados/Número de volúmenes de revistas y libros programados)-1)*100</t>
  </si>
  <si>
    <t>A 3 Ejecución y conclusión de Proyectos de Investigación e innovación Tecnológica</t>
  </si>
  <si>
    <r>
      <t>Tasa de cumplimiento de los proyectos de investigación e innovación tecnológica</t>
    </r>
    <r>
      <rPr>
        <i/>
        <sz val="10"/>
        <color indexed="30"/>
        <rFont val="Soberana Sans"/>
      </rPr>
      <t xml:space="preserve">
</t>
    </r>
  </si>
  <si>
    <t>(Número de proyectos de investigación e innovación tecnológica concluidos con los productos comprometidos / Número de proyectos de investigación e innovación tecnológica que iniciaron)*100</t>
  </si>
  <si>
    <t>A 4 Capacitación de los Prestadores de Servicios Profesionales</t>
  </si>
  <si>
    <r>
      <t>Porcentaje  de investigadores reconocidos por su alto nivel</t>
    </r>
    <r>
      <rPr>
        <i/>
        <sz val="10"/>
        <color indexed="30"/>
        <rFont val="Soberana Sans"/>
      </rPr>
      <t xml:space="preserve">
</t>
    </r>
  </si>
  <si>
    <t>[(Número de profesores investigadores de la UACh reconocidos en el Sistema Nacional de Investigadores)/(Número de profesores investigadores de la UACh con nivel de Doctorado)] *100</t>
  </si>
  <si>
    <r>
      <t xml:space="preserve">Porcentaje de variación de los productores agrícolas y pecuarios vinculados con proyectos de investigación  respecto al año base 
</t>
    </r>
    <r>
      <rPr>
        <sz val="10"/>
        <rFont val="Soberana Sans"/>
        <family val="2"/>
      </rPr>
      <t xml:space="preserve"> Causa : Los esfuerzos institucionales invertidos recientemente en la mejora de los sistemas de información han permitido ampliar los registros de los proyectos que incluyen dentro de sus objetivos la intervención directa de los productores y de diferentes agentes sociales y productivos del sector. Conjuntamente exsten políticas universitarias explícitas que enfatizan en la necesidad de lograr vínculos directos con los diferentes agentes sociales del campo. Pruducto de estas estrategias, son las proyecciones realizadas en los años 2013 y 2014 se hayan visto superadas por un pequeño margen.    Efecto: Este indicador registra un ligero aumento respecto a la meta planeada, sin embargo evidencia la necesidad de lograr mejores resultados y mayores caracterizaciones y sistematización de los agentes sociales involucrados. Otros Motivos:</t>
    </r>
  </si>
  <si>
    <r>
      <t xml:space="preserve">Tasa de variación de tecnologias agrícolas y pecuarias (artículos científicos en revistas indizadas, patentes, registro de variedades y desarrollos tecnológicos)  generadas 
</t>
    </r>
    <r>
      <rPr>
        <sz val="10"/>
        <rFont val="Soberana Sans"/>
        <family val="2"/>
      </rPr>
      <t xml:space="preserve"> Causa : La superación de la meta definida en este indicador se atribuye a: 1) a que se integra al total, el número de artículos científicos producidos en el 2015, b) Existen errores en el diseño, registro y memoria de calculo del evento ya que al momento de programar la meta no se incluyen en el numerador los artículos científicos. 3) Las valoraciones que subyacieron en la decisión de conjuntar, como parte del mismo indicador a las innovaciones tecnológicas (patentes y registro de variedades) con los artículos científicos no fueron las idóneas ya que el tiempo destinado a la fundamentación y  diseño  de las innovaciones tecnológicas es mucho mayor al que se invierte en la elaboración de los artículos científicos. Se trata de productos de muy diversa naturaleza que no pueden asimilarse bajo un sólo indicador.  Efecto: Superación de la meta por una amplio margen; este resultado no es negativo, y refleja la importancia de la rigurosidad en el registro, lógica y memoria de calculo. Otros Motivos:</t>
    </r>
  </si>
  <si>
    <r>
      <t xml:space="preserve">Tasa de variación en los proyectos de desarrollo y transferencia de tecnología
</t>
    </r>
    <r>
      <rPr>
        <sz val="10"/>
        <rFont val="Soberana Sans"/>
        <family val="2"/>
      </rPr>
      <t>Sin Información,Sin Justificación</t>
    </r>
  </si>
  <si>
    <r>
      <t xml:space="preserve">Porcentaje de cumplimiento en la generación de materiales de divulgación
</t>
    </r>
    <r>
      <rPr>
        <sz val="10"/>
        <rFont val="Soberana Sans"/>
        <family val="2"/>
      </rPr>
      <t xml:space="preserve"> Causa : Los registros históricos de este indicador y que fueron utilizados para la formulación de las primeras matrices presentadas por la UACh (2012-2014 y la actual), comprendieron para su diseño  los datos de la producción editorial sistematizada por el Departamento de Publicaciones de la UACh. Producto de las políticas de excelencia y calidad en investigación  y las crecientes exigencias por parte del Sistema Nacional de Investigadores y de los posgrados PNPC, se ha venido operando una importante ampliación en materia de publicaciones, así como en los tiempos de edición y publicación. En tales circunstancias, en el último lustro,  las diferentes dependencias académicas universitarias,  han incorporado  áreas editoriales por lo que se ha registrado un proceso de  diversificación y desconcentración de la función que cumpliera el Departamento de Publicaciones.  Recientemente se han establecido estrategias de trabajo con el objeto de configurar  el sistema de registro integral de publicaciones de la Universidad. Efecto: El registro de información del Departamento de Publicaciones se encuenta por debajo de la producción editorial total existente en la Universidad. Por lo que se iniciaron trabajos en pos de la conformación del Sistema de Información Institucional que posibilitará dar cuenta del comportamiento de este indicador.    Otros Motivos:</t>
    </r>
  </si>
  <si>
    <r>
      <t xml:space="preserve">Tasa de cumplimiento de los proyectos de investigación e innovación tecnológica
</t>
    </r>
    <r>
      <rPr>
        <sz val="10"/>
        <rFont val="Soberana Sans"/>
        <family val="2"/>
      </rPr>
      <t xml:space="preserve"> Causa : 100% de cumplimiento en cierres anuales de proyectos de investigación. Efecto: Estabilidad en la consecución en los proyectos de investigación e innovación tecnologica de la Universidad     Otros Motivos:</t>
    </r>
  </si>
  <si>
    <r>
      <t xml:space="preserve">Porcentaje  de investigadores reconocidos por su alto nivel
</t>
    </r>
    <r>
      <rPr>
        <sz val="10"/>
        <rFont val="Soberana Sans"/>
        <family val="2"/>
      </rPr>
      <t xml:space="preserve"> Causa : La moderada superación de la meta en materia del número de profesores investigadores que se incorporaron al SNI, se explica por el crecimiento de la oferta educativa de posgrado y por el incremento de programas de este nivel en el PNPC, ya que estos últimos requieren de profesores - investigadores en el SNI. Dicho fenómeno ha obligado a fortalecer los nucleos básicos que dan soporte a la operación de los programas de posgrado. Bajo tal circunstancia, la institución ha intesificado estrategias para ampliar el número de investigadores en el SNI.    Efecto: Crecimiento moderado urgido por las exigencias de la operación de los programas de posgrado inscritos en el PNPC.  El incremento del número de integrantes del SNI, se ve menguado por los rangos de edad de los profesores investigadores que tienen el nivel de doctorado.  Otros Motivos:</t>
    </r>
  </si>
  <si>
    <t>E004</t>
  </si>
  <si>
    <t>Desarrollo y aplicación de programas educativos en materia agropecuaria</t>
  </si>
  <si>
    <t>IZC-Colegio de Postgraduados</t>
  </si>
  <si>
    <t>4 - Posgrado</t>
  </si>
  <si>
    <t>5 - Educación agropecuaria de posgrado</t>
  </si>
  <si>
    <t>Contribuir a impulsar la productividad en el sector agroalimentario mediante inversión en capital físico, humano y tecnológico que garantice la seguridad alimentaria mediante la formación de profesionales posgraduados en Ciencias agrícolas, pecuarias , forestales y acuícolas.</t>
  </si>
  <si>
    <r>
      <t>Porcentaje de posgraduados con empleo un año después de su graduación</t>
    </r>
    <r>
      <rPr>
        <i/>
        <sz val="10"/>
        <color indexed="30"/>
        <rFont val="Soberana Sans"/>
      </rPr>
      <t xml:space="preserve">
</t>
    </r>
  </si>
  <si>
    <t>(Número de graduados con empleo en el año tn /número total de graduados en el año tn-1)*100</t>
  </si>
  <si>
    <t>Profesionales posgraduados en ciencias agrícolas, pecuarias , forestales y acuícolas.</t>
  </si>
  <si>
    <r>
      <t xml:space="preserve">Porcentaje de egresados de Programas pertenecientes al Programa Nacional de Posgrados de Calidad   </t>
    </r>
    <r>
      <rPr>
        <i/>
        <sz val="10"/>
        <color indexed="30"/>
        <rFont val="Soberana Sans"/>
      </rPr>
      <t xml:space="preserve">
</t>
    </r>
  </si>
  <si>
    <t>(Número de estudiantes graduados de programas pertenecientes al Programa Nacional de Posgrados de Calidad por generación / Número total de graduados)*100</t>
  </si>
  <si>
    <r>
      <t xml:space="preserve">Porcentaje de estudiantes graduados en el tiempo reglamentario </t>
    </r>
    <r>
      <rPr>
        <i/>
        <sz val="10"/>
        <color indexed="30"/>
        <rFont val="Soberana Sans"/>
      </rPr>
      <t xml:space="preserve">
</t>
    </r>
  </si>
  <si>
    <t>(Número de estudiantes graduados en el tiempo reglamentario / Número de estudiantes que ingresaron por generación) *100</t>
  </si>
  <si>
    <t>A Profesionales de alto nivel científico y tecnológico cuentan con posgrados de calidad</t>
  </si>
  <si>
    <r>
      <t>Porcentaje de profesionales de alto nivel científico y tecnológico inscritos en Posgrados pertenecientes al Programa Nacional de Posgrados de Calidad del Consejo Nacional de Ciencia y Tecnología</t>
    </r>
    <r>
      <rPr>
        <i/>
        <sz val="10"/>
        <color indexed="30"/>
        <rFont val="Soberana Sans"/>
      </rPr>
      <t xml:space="preserve">
</t>
    </r>
  </si>
  <si>
    <t>(Número de profesionales de alto nivel científico y tecnológico inscritos en Posgrados pertenecientes al Programa Nacional de Posgrados de Calidad del CONACYT durante el año / Número total de profesionales  de alto nivel científico y tecnológico inscritos en los programas de posgrado de investigación (Ciencias) del año)*100</t>
  </si>
  <si>
    <t>B Productos generados por las Líneas de Investigación</t>
  </si>
  <si>
    <r>
      <t>Razón de productos generados en las Líneas de Investigación por Profesores Participantes</t>
    </r>
    <r>
      <rPr>
        <i/>
        <sz val="10"/>
        <color indexed="30"/>
        <rFont val="Soberana Sans"/>
      </rPr>
      <t xml:space="preserve">
</t>
    </r>
  </si>
  <si>
    <t>Número de productos generados por las Líneas de Investigación / Número de Profesores en el Colegio de Postgraduados</t>
  </si>
  <si>
    <t>Promedio</t>
  </si>
  <si>
    <t>Gestión-Eficiencia-Semestral</t>
  </si>
  <si>
    <t>C Acciones de vinculación, transferencia de tecnología e innovación realizadas para el desarrollo del Sector Rural</t>
  </si>
  <si>
    <r>
      <t>Porcentaje de acciones de vinculación, transferencia de tecnología e innovación en el Sector Rural</t>
    </r>
    <r>
      <rPr>
        <i/>
        <sz val="10"/>
        <color indexed="30"/>
        <rFont val="Soberana Sans"/>
      </rPr>
      <t xml:space="preserve">
</t>
    </r>
  </si>
  <si>
    <t>(Número efectuado de acciones de vinculación, transferencia de tecnología e innovación/Número programado de acciones de vinculación, transferencia de tecnología e innovación) * 100</t>
  </si>
  <si>
    <t>A 1 Actualización de los profesores de investigación</t>
  </si>
  <si>
    <r>
      <t xml:space="preserve">Porcentaje de profesores investigadores que se actualizan académicamente </t>
    </r>
    <r>
      <rPr>
        <i/>
        <sz val="10"/>
        <color indexed="30"/>
        <rFont val="Soberana Sans"/>
      </rPr>
      <t xml:space="preserve">
</t>
    </r>
  </si>
  <si>
    <t>(Número de profesores investigadores que se actualizan académicamente / Número total de profesores investigadores) *100</t>
  </si>
  <si>
    <t>A 2 Personal académico con grado de doctor en los postgrados.</t>
  </si>
  <si>
    <r>
      <t>Porcentaje de académicos con grado de doctor</t>
    </r>
    <r>
      <rPr>
        <i/>
        <sz val="10"/>
        <color indexed="30"/>
        <rFont val="Soberana Sans"/>
      </rPr>
      <t xml:space="preserve">
</t>
    </r>
  </si>
  <si>
    <t>(Número de académicos investigadores con grado de doctor / Número total del personal académicos de la institución)*100</t>
  </si>
  <si>
    <t>B 3 Distinción de profesores investigadores en el Sistema Nacional de Investigadores</t>
  </si>
  <si>
    <r>
      <t xml:space="preserve">Porcentaje de profesores investigadores en el Sistema Nacional de Investigadores </t>
    </r>
    <r>
      <rPr>
        <i/>
        <sz val="10"/>
        <color indexed="30"/>
        <rFont val="Soberana Sans"/>
      </rPr>
      <t xml:space="preserve">
</t>
    </r>
  </si>
  <si>
    <t xml:space="preserve">(Número de profesores investigadores en el Sistema Nacional de Investigadores / Número total de profesores investigadores) * 100 </t>
  </si>
  <si>
    <t>B 4 Publicación de artículos científicos para el desarrollo de sector rural</t>
  </si>
  <si>
    <r>
      <t xml:space="preserve">Razón de artículos científicos publicados para el desarrollo del Sector Rural en revistas con comité editorial por profesor investigador </t>
    </r>
    <r>
      <rPr>
        <i/>
        <sz val="10"/>
        <color indexed="30"/>
        <rFont val="Soberana Sans"/>
      </rPr>
      <t xml:space="preserve">
</t>
    </r>
  </si>
  <si>
    <t>Número de artículos científicos publicados en revista con comité editorial / Número total de profesores investigadores</t>
  </si>
  <si>
    <t>Promedio de artículos publicados</t>
  </si>
  <si>
    <t>C 5 Vinculación de impacto con municipios integrantes de la Cruzana Nacional Contra el Hambre</t>
  </si>
  <si>
    <r>
      <t xml:space="preserve">Porcentaje de municipios atendidos dentro de las Microregiones de Atención Prioritaria que integran la Cruzada Nacional Contra el Hambre  </t>
    </r>
    <r>
      <rPr>
        <i/>
        <sz val="10"/>
        <color indexed="30"/>
        <rFont val="Soberana Sans"/>
      </rPr>
      <t xml:space="preserve">
</t>
    </r>
  </si>
  <si>
    <t xml:space="preserve"> (Número de municipios atendidos dentro de las Microregiones de Atención Prioritaria que integran la Cruzada Nacional Contra el Hambre/Número total programado de municipios por atender que integran la Cruzada Nacional Contra el Hambre)*100 </t>
  </si>
  <si>
    <t>C 6 Vincualción de acciones con impacto en las Microregiones de Atención Prioritaria</t>
  </si>
  <si>
    <r>
      <t>Porcentaje de acciones con vinculación de impacto en las Microregiones de Atención Prioritaria</t>
    </r>
    <r>
      <rPr>
        <i/>
        <sz val="10"/>
        <color indexed="30"/>
        <rFont val="Soberana Sans"/>
      </rPr>
      <t xml:space="preserve">
</t>
    </r>
  </si>
  <si>
    <t>(Número de acciones de vinculación de impacto atendidas por Microregión de Atención Prioritaria / Total de acciones solicitadas por el entorno productivo de la Microregión de Atención prioritaria) *100</t>
  </si>
  <si>
    <t>C 7 Vinculación de impacto con organizaciones de productores rurales</t>
  </si>
  <si>
    <r>
      <t>Porcentaje de organizaciones de productores atendidas en las Microregiones de Atención Prioritaria</t>
    </r>
    <r>
      <rPr>
        <i/>
        <sz val="10"/>
        <color indexed="30"/>
        <rFont val="Soberana Sans"/>
      </rPr>
      <t xml:space="preserve">
</t>
    </r>
  </si>
  <si>
    <t>(Número atendido de organizaciones de productores en las Microregiones de Atención Prioritara/ Número programado de organizaciones de productores por atender en las Microregiones de atención prioritaria)*100</t>
  </si>
  <si>
    <r>
      <t xml:space="preserve">Porcentaje de posgraduados con empleo un año después de su graduación
</t>
    </r>
    <r>
      <rPr>
        <sz val="10"/>
        <rFont val="Soberana Sans"/>
        <family val="2"/>
      </rPr>
      <t>Sin Información,Sin Justificación</t>
    </r>
  </si>
  <si>
    <r>
      <t xml:space="preserve">Porcentaje de egresados de Programas pertenecientes al Programa Nacional de Posgrados de Calidad   
</t>
    </r>
    <r>
      <rPr>
        <sz val="10"/>
        <rFont val="Soberana Sans"/>
        <family val="2"/>
      </rPr>
      <t>Sin Información,Sin Justificación</t>
    </r>
  </si>
  <si>
    <r>
      <t xml:space="preserve">Porcentaje de estudiantes graduados en el tiempo reglamentario 
</t>
    </r>
    <r>
      <rPr>
        <sz val="10"/>
        <rFont val="Soberana Sans"/>
        <family val="2"/>
      </rPr>
      <t>Sin Información,Sin Justificación</t>
    </r>
  </si>
  <si>
    <r>
      <t xml:space="preserve">Porcentaje de profesionales de alto nivel científico y tecnológico inscritos en Posgrados pertenecientes al Programa Nacional de Posgrados de Calidad del Consejo Nacional de Ciencia y Tecnología
</t>
    </r>
    <r>
      <rPr>
        <sz val="10"/>
        <rFont val="Soberana Sans"/>
        <family val="2"/>
      </rPr>
      <t>Sin Información,Sin Justificación</t>
    </r>
  </si>
  <si>
    <r>
      <t xml:space="preserve">Razón de productos generados en las Líneas de Investigación por Profesores Participantes
</t>
    </r>
    <r>
      <rPr>
        <sz val="10"/>
        <rFont val="Soberana Sans"/>
        <family val="2"/>
      </rPr>
      <t xml:space="preserve"> Causa : Se generaron dos productos de investigación adicionales a lo programado con un cumplimiento de la meta del 100.88% Efecto: El efecto es positivo ya que la meta se cumplió al 100% con un ligero incremento, lo que indica una efectiva productividad de los profesores en la elaboración de los artículos de investigación. Otros Motivos:</t>
    </r>
  </si>
  <si>
    <r>
      <t xml:space="preserve">Porcentaje de acciones de vinculación, transferencia de tecnología e innovación en el Sector Rural
</t>
    </r>
    <r>
      <rPr>
        <sz val="10"/>
        <rFont val="Soberana Sans"/>
        <family val="2"/>
      </rPr>
      <t xml:space="preserve"> Causa : La meta de acciones de vinculación y transferencia de tecnología fue superada debido al incremento en la demanda de este tipo de acciones por parte de las organizaciones y comunidades con las que se viene trabajando, así como por la inclusión de una nueva Microrregión de Atención Prioritaria (MAP) y la ampliación de la MAP Huimanguillo. Efecto: Se ha implementado una cantidad mayor de acciones de vinculación en las diferentes regiones de influencia de los campus del Colegio de Postgraduados, con lo que se apoya a la atención de las necesidades sociales, alimentarias y laborales de las comunidades que más lo necesitan. Otros Motivos:</t>
    </r>
  </si>
  <si>
    <r>
      <t xml:space="preserve">Porcentaje de profesores investigadores que se actualizan académicamente 
</t>
    </r>
    <r>
      <rPr>
        <sz val="10"/>
        <rFont val="Soberana Sans"/>
        <family val="2"/>
      </rPr>
      <t xml:space="preserve"> Causa : La cantidad de artículos publicados por los académicos por año varía en función de el tiempo que se tardan en elaborarlo y enviarlo, y el tiempo que se tardan las editoriales en aprobarlo y publicarlo. La cantidad de artículos está dentro del 10% de artículos publicados año con año. (umbral verde-amarillo) Efecto: La cantidad de artículos anuales se mueve en un rango del 10% (umbral verde-amarillo) hacia arriba o hacia abajo año con año, por lo cual no existe un efecto negativo. Otros Motivos:</t>
    </r>
  </si>
  <si>
    <r>
      <t xml:space="preserve">Porcentaje de académicos con grado de doctor
</t>
    </r>
    <r>
      <rPr>
        <sz val="10"/>
        <rFont val="Soberana Sans"/>
        <family val="2"/>
      </rPr>
      <t>Sin Información,Sin Justificación</t>
    </r>
  </si>
  <si>
    <r>
      <t xml:space="preserve">Porcentaje de profesores investigadores en el Sistema Nacional de Investigadores 
</t>
    </r>
    <r>
      <rPr>
        <sz val="10"/>
        <rFont val="Soberana Sans"/>
        <family val="2"/>
      </rPr>
      <t>Sin Información,Sin Justificación</t>
    </r>
  </si>
  <si>
    <r>
      <t xml:space="preserve">Razón de artículos científicos publicados para el desarrollo del Sector Rural en revistas con comité editorial por profesor investigador 
</t>
    </r>
    <r>
      <rPr>
        <sz val="10"/>
        <rFont val="Soberana Sans"/>
        <family val="2"/>
      </rPr>
      <t xml:space="preserve"> Causa : Se generaron dos productos de investigación adicionales a lo programado con un cumplimiento de la meta del 100.88% Efecto: El efecto es positivo ya que la meta se cumplió al 100% con un ligero incremento, lo que indica una efectiva productividad de los profesores en la elaboración de los artículos de investigación. Otros Motivos:</t>
    </r>
  </si>
  <si>
    <r>
      <t xml:space="preserve">Porcentaje de municipios atendidos dentro de las Microregiones de Atención Prioritaria que integran la Cruzada Nacional Contra el Hambre  
</t>
    </r>
    <r>
      <rPr>
        <sz val="10"/>
        <rFont val="Soberana Sans"/>
        <family val="2"/>
      </rPr>
      <t xml:space="preserve"> Causa : En lo que se refiere al porcentaje de municipios atendidos que integran la Cruzada Nacional Contra el Hambre (SNCH), podemos mencionar que la meta se superó debido a que se integró una nueva Microrregión de Atención Prioritaria (MAP) y se dio la ampliación de otra, con lo que se agregaron más municipios que forman parte de esta Cruzada. Efecto: Al diversificar e incrementar su área de influencia,  el COLPOS beneficia a un mayor número de población mediante acciones de vinculación, transferencia de tecnología e innovación en poblaciones rurales que se encuentran en un estado de alta y muy alta marginación. De esta manera se apoya a las comunidades para mejorar la calidad de vida de sus habitantes. Otros Motivos:</t>
    </r>
  </si>
  <si>
    <r>
      <t xml:space="preserve">Porcentaje de acciones con vinculación de impacto en las Microregiones de Atención Prioritaria
</t>
    </r>
    <r>
      <rPr>
        <sz val="10"/>
        <rFont val="Soberana Sans"/>
        <family val="2"/>
      </rPr>
      <t xml:space="preserve"> Causa : En relación a las acciones de vinculación de impacto realizadas en las  Microrregiones de Atención Prioritaria (MAP´s) la meta fue superada en relación al valor total propuesto. Dicho aumentó se dio debido a que se amplió el territorio de acción, y se ha incrementado el número de nuevos proyectos.  Efecto: Se ha incrementado el interés de la población que integra las Microrregiones de Atención Prioritaria (MAP´s) para solicitar asesoría y apoyo en la transferencia de tecnología e innovaciones, así como para participar en nuevos proyectos que permitan mejorar sus condiciones de vida. Quienes ya participan en un proyecto, se integraron a otro nuevo, con lo que aumenta el número de acciones. Otros Motivos:</t>
    </r>
  </si>
  <si>
    <r>
      <t xml:space="preserve">Porcentaje de organizaciones de productores atendidas en las Microregiones de Atención Prioritaria
</t>
    </r>
    <r>
      <rPr>
        <sz val="10"/>
        <rFont val="Soberana Sans"/>
        <family val="2"/>
      </rPr>
      <t xml:space="preserve"> Causa : Se superó la meta en relación al número de organizaciones atendidas, debido al interés de las organizaciones que integran las Microrregiones de Atención Prioritaria (MAP´s), con el propósito de solicitar asesoría y transferencia de tecnología e innovaciones que se traduzcan en proyectos integrales en beneficio de sus comunidades. Efecto: La integración de una nueva MAP y la ampliación de una ya existente ha permitido la atención de un mayor número de organizaciones, e incluso, organizaciones que ya han sido beneficiadas, invitan a nuevos grupos a acercarse al Colegio de Postgraduados para que sean atendidas.  Otros Motivos:</t>
    </r>
  </si>
  <si>
    <t>E005</t>
  </si>
  <si>
    <t>Apoyo al cambio tecnológico en las actividades agropecuarias, rurales, acuícolas y pesqueras</t>
  </si>
  <si>
    <t>JAG-Instituto Nacional de Investigaciones Forestales, Agrícolas y Pecuarias</t>
  </si>
  <si>
    <t>8 - Ciencia, Tecnología e Innovación</t>
  </si>
  <si>
    <t>1 - Investigación Científica</t>
  </si>
  <si>
    <t>7 - Tecnificación e innovación de las actividades del sector</t>
  </si>
  <si>
    <t>Contribuir a impulsar la productividad en el sector agroalimentario mediante inversión en capital físico, humano y tecnológico que garantice la seguridad alimentaria mediante inversión en capital físico, humano y tecnológico a través de la adopción de tecnologías por parte de productores y usuarios forestales y agropecuarios</t>
  </si>
  <si>
    <r>
      <t>Tasa de variación en el ingreso neto de los productores forestales y agropecuarios por el uso de  innovaciones tecnológicas con respecto de los productores que utilizaron tecnologías tradicionales</t>
    </r>
    <r>
      <rPr>
        <i/>
        <sz val="10"/>
        <color indexed="30"/>
        <rFont val="Soberana Sans"/>
      </rPr>
      <t xml:space="preserve">
</t>
    </r>
  </si>
  <si>
    <t>((Promedio del Ingreso neto de los productores forestales y agropecuarios generado por 10 tecnologías exitosas vigentes en el año tn-1)/(Promedio del Ingreso neto generado por 10 tecnologías testigo en el año tn-1)-1)*100</t>
  </si>
  <si>
    <t>Productores y usuarios de los sectores forestal y agropecuario adoptan las tecnologías generadas</t>
  </si>
  <si>
    <r>
      <t>Porcentaje de tecnologías adoptadas por los productores y usuarios vinculados con los sectores forestal y agropecuario con respecto de las tecnologías generadas  cuatro años atras</t>
    </r>
    <r>
      <rPr>
        <i/>
        <sz val="10"/>
        <color indexed="30"/>
        <rFont val="Soberana Sans"/>
      </rPr>
      <t xml:space="preserve">
</t>
    </r>
  </si>
  <si>
    <t>(Número de tecnologías adoptadas por los productores y usuarios vinculados con los sectores forestal y agropecuario en el año tn / Número de tecnologías generadas en el año tn-4)*100</t>
  </si>
  <si>
    <r>
      <t>Porcentaje  del total de Distritos de Desarrollo Rural en donde se usa tecnología del INIFAP</t>
    </r>
    <r>
      <rPr>
        <i/>
        <sz val="10"/>
        <color indexed="30"/>
        <rFont val="Soberana Sans"/>
      </rPr>
      <t xml:space="preserve">
</t>
    </r>
  </si>
  <si>
    <t>(Número de Distritos de Desarrollo Rural en donde se usa tecnología INIFAP en el año tn / Total de Distritos de Desarrollo Rural en el país)*100</t>
  </si>
  <si>
    <t>A Tecnologías transferidas a los productores forestales y agropecuarios documentadas</t>
  </si>
  <si>
    <r>
      <t>Porcentaje del total de productores cooperantes que utilizan tecnología del INIFAP, una vez concluido el proyecto de transferencia de tecnología</t>
    </r>
    <r>
      <rPr>
        <i/>
        <sz val="10"/>
        <color indexed="30"/>
        <rFont val="Soberana Sans"/>
      </rPr>
      <t xml:space="preserve">
</t>
    </r>
  </si>
  <si>
    <t>(Número de productores que participaron como cooperantes en proyectos de transferencia de tecnología concluidos en el año n-1 que adaptan y/o adoptan tecnología en el año tn/  Total de productores cooperantes que participaron en los proyectos de transferencia tecnología concluidos en el año tn-1)*100</t>
  </si>
  <si>
    <r>
      <t>Porcentaje de tecnologías transferidas a los productores con respecto de las tecnologías validadas el año anterior</t>
    </r>
    <r>
      <rPr>
        <i/>
        <sz val="10"/>
        <color indexed="30"/>
        <rFont val="Soberana Sans"/>
      </rPr>
      <t xml:space="preserve">
</t>
    </r>
  </si>
  <si>
    <t>(Número de tecnologías transferidas  en el año tn / Número de tecnologías validadas en el año tn-1)*100</t>
  </si>
  <si>
    <t>B Agentes de cambio forestales y agropecuarios capacitados en tecnologías generadas.</t>
  </si>
  <si>
    <r>
      <t>Tasa de variación de agentes de cambio capacitados</t>
    </r>
    <r>
      <rPr>
        <i/>
        <sz val="10"/>
        <color indexed="30"/>
        <rFont val="Soberana Sans"/>
      </rPr>
      <t xml:space="preserve">
</t>
    </r>
  </si>
  <si>
    <t>((Número de agentes de cambio capacitados en el año tn) / ( Número de agentes de cambio capacitados en el año 2009) -1)*100</t>
  </si>
  <si>
    <t>A 1 Elaboración de publicaciones tecnológicas</t>
  </si>
  <si>
    <r>
      <t>Promedio de publicaciones tecnológicas por investigador</t>
    </r>
    <r>
      <rPr>
        <i/>
        <sz val="10"/>
        <color indexed="30"/>
        <rFont val="Soberana Sans"/>
      </rPr>
      <t xml:space="preserve">
</t>
    </r>
  </si>
  <si>
    <t xml:space="preserve">(Número de publicaciones tecnológicas/Número total de investigadores activos)*100 </t>
  </si>
  <si>
    <t>B 2 Asignación de recursos para cursos, talleres, eventos de difusión y publicaciones tecnológicas</t>
  </si>
  <si>
    <r>
      <t>Porcentaje del presupuesto ejercido en cursos, talleres, eventos de difusión y publicaciones tecnológicas impartidos con respecto al total de presupuesto ejercido en los proyectos fiscales</t>
    </r>
    <r>
      <rPr>
        <i/>
        <sz val="10"/>
        <color indexed="30"/>
        <rFont val="Soberana Sans"/>
      </rPr>
      <t xml:space="preserve">
</t>
    </r>
  </si>
  <si>
    <t>(Presupuesto ejercido en cursos, talleres, eventos de difusión y publicaciones que se realizan a través de los proyectos fiscales en el año tn/ Total de Presupuesto ejercido en los proyectos fiscales que programaron cursos, talleres, eventos de difusión y publicaciones tecnológicas en el año tn) * 100</t>
  </si>
  <si>
    <t>B 3 Capacitación a productores y técnicos a través de cursos talleres y eventos de difusión</t>
  </si>
  <si>
    <r>
      <t>Promedio de cursos, talleres y eventos de difusión impartidos por investigador</t>
    </r>
    <r>
      <rPr>
        <i/>
        <sz val="10"/>
        <color indexed="30"/>
        <rFont val="Soberana Sans"/>
      </rPr>
      <t xml:space="preserve">
</t>
    </r>
  </si>
  <si>
    <t>(Número de cursos, talleres y eventos de difusión impartidos en el año tn/ Número total de investigadores activos)</t>
  </si>
  <si>
    <r>
      <t xml:space="preserve">Tasa de variación en el ingreso neto de los productores forestales y agropecuarios por el uso de  innovaciones tecnológicas con respecto de los productores que utilizaron tecnologías tradicionales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</si>
  <si>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Porcentaje de tecnologías adoptadas por los productores y usuarios vinculados con los sectores forestal y agropecuario con respecto de las tecnologías generadas  cuatro años atras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</si>
  <si>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Porcentaje  del total de Distritos de Desarrollo Rural en donde se usa tecnología del INIFAP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</si>
  <si>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Porcentaje del total de productores cooperantes que utilizan tecnología del INIFAP, una vez concluido el proyecto de transferencia de tecnología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</si>
  <si>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Porcentaje de tecnologías transferidas a los productores con respecto de las tecnologías validadas el año anterior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</si>
  <si>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Tasa de variación de agentes de cambio capacitados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</si>
  <si>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Promedio de publicaciones tecnológicas por investigador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</si>
  <si>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Porcentaje del presupuesto ejercido en cursos, talleres, eventos de difusión y publicaciones tecnológicas impartidos con respecto al total de presupuesto ejercido en los proyectos fiscales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</si>
  <si>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r>
      <t xml:space="preserve">Promedio de cursos, talleres y eventos de difusión impartidos por investigador
</t>
    </r>
    <r>
      <rPr>
        <sz val="10"/>
        <rFont val="Soberana Sans"/>
        <family val="2"/>
      </rPr>
      <t xml:space="preserve"> Causa :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Efecto: 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 Otros Motivos:Se realizó una adecuación al presupuesto de egresos autorizados al INIFAP para el ejercicio 2015, la cual en una transferencia de recursos del programa presupuestario E-005 Apoyo al cambio tecnológico en las actividades agropecuarias, rurales, acuícolas y pesqueras al programa E-006 Generación de proyectos de investigación.      Por lo que se conjuntaron las Matrices de Indicadores para Resultados en una sola unidad programática</t>
    </r>
  </si>
  <si>
    <t>E006</t>
  </si>
  <si>
    <t>Generación de Proyectos de Investigación</t>
  </si>
  <si>
    <t>RJL-Instituto Nacional de Pesca</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</si>
  <si>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</si>
  <si>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r>
      <t>Porcentaje de variación anual del valor de la producción pesquera y acuícola a nivel nacional.</t>
    </r>
    <r>
      <rPr>
        <i/>
        <sz val="10"/>
        <color indexed="30"/>
        <rFont val="Soberana Sans"/>
      </rPr>
      <t xml:space="preserve">
</t>
    </r>
  </si>
  <si>
    <t>(Valor de la producción pesquera y acuícola en el año tn / Valor de la producción pesquera y acuícola en el año tn-1)* 100.</t>
  </si>
  <si>
    <r>
      <t>Tasa de variación en el ingreso neto de los productores forestales y agropecuarios por el uso de innovaciones tecnológicas con respecto de los productores que utilizaron tecnologías tradicionales</t>
    </r>
    <r>
      <rPr>
        <i/>
        <sz val="10"/>
        <color indexed="30"/>
        <rFont val="Soberana Sans"/>
      </rPr>
      <t xml:space="preserve">
</t>
    </r>
  </si>
  <si>
    <t>Productores y usuarios vinculados al sector forestal, agropecuario y pesquero cuentan con instrumentos y adoptan tecnologías para el manejo productivo competitivo.</t>
  </si>
  <si>
    <r>
      <t>Porcentaje de instrumentos pesqueros y acuícolas consensados, publicados y de aplicación para el manejo productivo.</t>
    </r>
    <r>
      <rPr>
        <i/>
        <sz val="10"/>
        <color indexed="30"/>
        <rFont val="Soberana Sans"/>
      </rPr>
      <t xml:space="preserve">
</t>
    </r>
  </si>
  <si>
    <t>(Número de instrumentos de manejo pesquero y acuícola publicados / Número de instrumentos de manejo pesquero y acuícola previstos) * 100</t>
  </si>
  <si>
    <r>
      <t>Porcentaje de tecnologías adoptadas por los productores y usuarios vinculados con los sectores forestal y agropecuario con respecto a las tecnologías generadas cuatro años atras</t>
    </r>
    <r>
      <rPr>
        <i/>
        <sz val="10"/>
        <color indexed="30"/>
        <rFont val="Soberana Sans"/>
      </rPr>
      <t xml:space="preserve">
</t>
    </r>
  </si>
  <si>
    <t>Estratégico-Eficiencia-Anual</t>
  </si>
  <si>
    <r>
      <t>Porcentaje del total de Distritos de Desarrollo Rural en donde se usa tecnología del INIFAP</t>
    </r>
    <r>
      <rPr>
        <i/>
        <sz val="10"/>
        <color indexed="30"/>
        <rFont val="Soberana Sans"/>
      </rPr>
      <t xml:space="preserve">
</t>
    </r>
  </si>
  <si>
    <t>A Documentos científicos elaborados.</t>
  </si>
  <si>
    <r>
      <t>Porcentaje de documentos normativos elaborados</t>
    </r>
    <r>
      <rPr>
        <i/>
        <sz val="10"/>
        <color indexed="30"/>
        <rFont val="Soberana Sans"/>
      </rPr>
      <t xml:space="preserve">
</t>
    </r>
  </si>
  <si>
    <t>(Número de documentos normativos elaborados / Número de documentos normativos previstos ) x 100</t>
  </si>
  <si>
    <t>B Desarrollos e innovaciones tecnológicas pesqueros y acuícolas generados.</t>
  </si>
  <si>
    <r>
      <t>Porcentaje de investigaciones pesqueras y acuícolas dirigidas al desarrollo e innovación tecnológica</t>
    </r>
    <r>
      <rPr>
        <i/>
        <sz val="10"/>
        <color indexed="30"/>
        <rFont val="Soberana Sans"/>
      </rPr>
      <t xml:space="preserve">
</t>
    </r>
  </si>
  <si>
    <t>[(Número de investigaciones pesqueras y acuícolas dirigidas al desarrollo e innovación tecnológica  y en el año / Total de Investigaciones e innovaciones en el año) *100</t>
  </si>
  <si>
    <t>C Tecnologías transferidas a los productores forestales y agropecuarios</t>
  </si>
  <si>
    <t>(Número de tecnologías transferidas en el año tn / Número de tecnologías validadas en el año tn-1)*100</t>
  </si>
  <si>
    <t>Estratégico-Eficiencia-Semestral</t>
  </si>
  <si>
    <t>D Tecnologías validadas con productores y usuarios forestales y agropecuarios</t>
  </si>
  <si>
    <r>
      <t>Porcentaje de tecnologías validadas con respecto de las tecnologías generadas el año anterior</t>
    </r>
    <r>
      <rPr>
        <i/>
        <sz val="10"/>
        <color indexed="30"/>
        <rFont val="Soberana Sans"/>
      </rPr>
      <t xml:space="preserve">
</t>
    </r>
  </si>
  <si>
    <t>(Número de tecnologías validadas en el año tn/Número de tecnologías generadas en el año tn-1)*100</t>
  </si>
  <si>
    <t>A 1 1.1.1. Elaboración de los Capítulos del Libro Sustentabilidad y Pesca Responsable en México.</t>
  </si>
  <si>
    <r>
      <t>Porcentaje de capítulos del Libro Sustentabilidad y Pesca Responsable en México elaborados</t>
    </r>
    <r>
      <rPr>
        <i/>
        <sz val="10"/>
        <color indexed="30"/>
        <rFont val="Soberana Sans"/>
      </rPr>
      <t xml:space="preserve">
</t>
    </r>
  </si>
  <si>
    <t>(Número de Capítulos del libro Sustentabilidad y Pesca Responsable en México elaborados/ Número de Capítulos del libro Sustentabilidad y Pesca Responsable en México previstos)*100</t>
  </si>
  <si>
    <t>A 2 1.1.2 Operación de proyectos de investigación desarrollados en la Red Nacional de Información e Investigación en Pesca y Acuacultura</t>
  </si>
  <si>
    <r>
      <t>Porcentaje de proyectos de investigación desarrollados en la Red Nacional de Información e Investigación en Pesca y Acuacultura</t>
    </r>
    <r>
      <rPr>
        <i/>
        <sz val="10"/>
        <color indexed="30"/>
        <rFont val="Soberana Sans"/>
      </rPr>
      <t xml:space="preserve">
</t>
    </r>
  </si>
  <si>
    <t>(Número de proyectos de investigación desarrollados en la Red Nacional de Información e Investigación en Pesca y Acuacultura en ejecución /Número de proyectos de investigación desarrollados en la Red Nacional de Información e Investigación en Pesca y Acuacultura comprometidos) x 100</t>
  </si>
  <si>
    <t>B 3 2.1.1. Capacitación a través de eventos y talleres en el Centro Nacional de Capacitación en Pesca y Acuacultura Sustentables.</t>
  </si>
  <si>
    <r>
      <t>Porcentaje de eventos y talleres realizados por el Centro Nacional de Capacitación en Pesca y Acuacultura Sustentables.</t>
    </r>
    <r>
      <rPr>
        <i/>
        <sz val="10"/>
        <color indexed="30"/>
        <rFont val="Soberana Sans"/>
      </rPr>
      <t xml:space="preserve">
</t>
    </r>
  </si>
  <si>
    <t>(Número de eventos y talleres realizados por el Centro Nacional de Capacitación en Pesca y Acuacultura Sustentables realizados en el año / Número de eventos y talleres realizados por el Centro Nacional de Capacitación en Pesca y Acuacultura Sustentables previstos en el año)*100</t>
  </si>
  <si>
    <t>B 4 Aplicación del Presupuesto para desarrollo de Investigación y transferencia de tecnología</t>
  </si>
  <si>
    <r>
      <t>Porcentaje del total del presupuesto del INIFAP ejercido en la Operación de la Investigación y transferencia de tecnología</t>
    </r>
    <r>
      <rPr>
        <i/>
        <sz val="10"/>
        <color indexed="30"/>
        <rFont val="Soberana Sans"/>
      </rPr>
      <t xml:space="preserve">
</t>
    </r>
  </si>
  <si>
    <t>(Presupuesto ejercido en suministros, materiales y servicios/presupuesto total ejercido)*100</t>
  </si>
  <si>
    <t>Gestión-Economía-Trimestral</t>
  </si>
  <si>
    <t>B 5 Capacitación de personal</t>
  </si>
  <si>
    <r>
      <t>Porcentaje de total del personal del INIFAP que se capacita al año</t>
    </r>
    <r>
      <rPr>
        <i/>
        <sz val="10"/>
        <color indexed="30"/>
        <rFont val="Soberana Sans"/>
      </rPr>
      <t xml:space="preserve">
</t>
    </r>
  </si>
  <si>
    <t>(Número de personas capacitadas / numero total de personal en activo)*100</t>
  </si>
  <si>
    <t>C 6 Generación y documentación de nuevos conocimientos</t>
  </si>
  <si>
    <r>
      <t>Promedio de artículos científicos publicados por investigador</t>
    </r>
    <r>
      <rPr>
        <i/>
        <sz val="10"/>
        <color indexed="30"/>
        <rFont val="Soberana Sans"/>
      </rPr>
      <t xml:space="preserve">
</t>
    </r>
  </si>
  <si>
    <t>(Número de artículos científicos con arbitraje publicados/Número total de investigadores activos)</t>
  </si>
  <si>
    <t>C 7 Generación de tecnologías forestales y agropecuarias</t>
  </si>
  <si>
    <r>
      <t>Porcentaje de variación de tecnologías forestales y agropecuarias generadas con respecto a 2009</t>
    </r>
    <r>
      <rPr>
        <i/>
        <sz val="10"/>
        <color indexed="30"/>
        <rFont val="Soberana Sans"/>
      </rPr>
      <t xml:space="preserve">
</t>
    </r>
  </si>
  <si>
    <t>(Número de tecnologías forestales y agropecuarias, generadas en el año tn/Número de tecnologías forestales y agropecuarias, generadas en el año 2009) *100</t>
  </si>
  <si>
    <t>D 8 Elaboración de publicaciones tecnologícas</t>
  </si>
  <si>
    <t>(Número de publicaciones tecnológicas/Número total de investigadores activos)*100</t>
  </si>
  <si>
    <t>D 9 Capacitación a productores y técnicos a través de cursos talleres y eventos de difusión</t>
  </si>
  <si>
    <t>(Número de cursos, talleres y eventos de difusión impartidos/ Número total de investigadores activos)</t>
  </si>
  <si>
    <r>
      <t xml:space="preserve">Porcentaje de variación anual del valor de la producción pesquera y acuícola a nivel nacional.
</t>
    </r>
    <r>
      <rPr>
        <sz val="10"/>
        <rFont val="Soberana Sans"/>
        <family val="2"/>
      </rPr>
      <t xml:space="preserve"> Causa : El avance registrado es preliminar. Efecto: La meta se encuentra en el umbral verde-amarillo  Otros Motivos:</t>
    </r>
  </si>
  <si>
    <r>
      <t xml:space="preserve">Tasa de variación en el ingreso neto de los productores forestales y agropecuarios por el uso de innovaciones tecnológicas con respecto de los productores que utilizaron tecnologías tradicionales
</t>
    </r>
    <r>
      <rPr>
        <sz val="10"/>
        <rFont val="Soberana Sans"/>
        <family val="2"/>
      </rPr>
      <t xml:space="preserve"> Causa : Las 10 tecnologías producidas por el INIFAP generan un ingreso neto por hectárea mayor a los productores forestales y agropecuarios que las utilizaron, en comparación con los productores que utilizaron tecnologías tradicionales y se debe principalmente a que las tecnologías de INIFAP generaron un mayor rendimiento por hectárea. Efecto: El ingreso neto por hectárea de los productores forestales y agropecuarios que utilizaron tecnologías del INIFAP fue superior en 26.91% respecto al ingreso neto por hectárea de los productores que utilizaron tecnologías tradicionales. Otros Motivos:Ninguno</t>
    </r>
  </si>
  <si>
    <r>
      <t xml:space="preserve">Porcentaje de instrumentos pesqueros y acuícolas consensados, publicados y de aplicación para el manejo productivo.
</t>
    </r>
    <r>
      <rPr>
        <sz val="10"/>
        <rFont val="Soberana Sans"/>
        <family val="2"/>
      </rPr>
      <t xml:space="preserve"> Causa : Los documentos que forman parte de los instrumentos pesqueros y acuícolas ha publicar se encuentran en un proceso de actualización, a fin de dar mayor información, de manera clara y sintetizada para la toma de decisiones, de acuerdo a las recientes políticas del Programa de Gobierno Cercano. Efecto: No se publico la Carta Nacional Pesquera y la Carta Nacional Acuícola. Otros Motivos:</t>
    </r>
  </si>
  <si>
    <r>
      <t xml:space="preserve">Porcentaje de tecnologías adoptadas por los productores y usuarios vinculados con los sectores forestal y agropecuario con respecto a las tecnologías generadas cuatro años atras
</t>
    </r>
    <r>
      <rPr>
        <sz val="10"/>
        <rFont val="Soberana Sans"/>
        <family val="2"/>
      </rPr>
      <t>Sin Información,Sin Justificación</t>
    </r>
  </si>
  <si>
    <r>
      <t xml:space="preserve">Porcentaje del total de Distritos de Desarrollo Rural en donde se usa tecnología del INIFAP
</t>
    </r>
    <r>
      <rPr>
        <sz val="10"/>
        <rFont val="Soberana Sans"/>
        <family val="2"/>
      </rPr>
      <t>Sin Información,Sin Justificación</t>
    </r>
  </si>
  <si>
    <r>
      <t xml:space="preserve">Porcentaje de documentos normativos elaborados
</t>
    </r>
    <r>
      <rPr>
        <sz val="10"/>
        <rFont val="Soberana Sans"/>
        <family val="2"/>
      </rPr>
      <t>Sin Información,Sin Justificación</t>
    </r>
  </si>
  <si>
    <r>
      <t xml:space="preserve">Porcentaje de investigaciones pesqueras y acuícolas dirigidas al desarrollo e innovación tecnológica
</t>
    </r>
    <r>
      <rPr>
        <sz val="10"/>
        <rFont val="Soberana Sans"/>
        <family val="2"/>
      </rPr>
      <t>Sin Información,Sin Justificación</t>
    </r>
  </si>
  <si>
    <r>
      <t xml:space="preserve">Porcentaje de tecnologías transferidas a los productores con respecto de las tecnologías validadas el año anterior
</t>
    </r>
    <r>
      <rPr>
        <sz val="10"/>
        <rFont val="Soberana Sans"/>
        <family val="2"/>
      </rPr>
      <t>Sin Información,Sin Justificación</t>
    </r>
  </si>
  <si>
    <r>
      <t xml:space="preserve">Porcentaje de tecnologías validadas con respecto de las tecnologías generadas el año anterior
</t>
    </r>
    <r>
      <rPr>
        <sz val="10"/>
        <rFont val="Soberana Sans"/>
        <family val="2"/>
      </rPr>
      <t>Sin Información,Sin Justificación</t>
    </r>
  </si>
  <si>
    <r>
      <t xml:space="preserve">Porcentaje de capítulos del Libro Sustentabilidad y Pesca Responsable en México elaborados
</t>
    </r>
    <r>
      <rPr>
        <sz val="10"/>
        <rFont val="Soberana Sans"/>
        <family val="2"/>
      </rPr>
      <t>Sin Información,Sin Justificación</t>
    </r>
  </si>
  <si>
    <r>
      <t xml:space="preserve">Porcentaje de proyectos de investigación desarrollados en la Red Nacional de Información e Investigación en Pesca y Acuacultura
</t>
    </r>
    <r>
      <rPr>
        <sz val="10"/>
        <rFont val="Soberana Sans"/>
        <family val="2"/>
      </rPr>
      <t>Sin Información,Sin Justificación</t>
    </r>
  </si>
  <si>
    <r>
      <t xml:space="preserve">Porcentaje de eventos y talleres realizados por el Centro Nacional de Capacitación en Pesca y Acuacultura Sustentables.
</t>
    </r>
    <r>
      <rPr>
        <sz val="10"/>
        <rFont val="Soberana Sans"/>
        <family val="2"/>
      </rPr>
      <t xml:space="preserve"> Causa : Se realizaron más cursos de los planificados debido a las necesidades del Acuerdo Internacional de Cooperación Nicaragua del Programa de Reconversión de la Pesca de Langosta. Efecto: Atender las demandas del sector pesquero y acuícola del país, así como los acuerdos internacionales. Otros Motivos:</t>
    </r>
  </si>
  <si>
    <r>
      <t xml:space="preserve">Porcentaje del total del presupuesto del INIFAP ejercido en la Operación de la Investigación y transferencia de tecnología
</t>
    </r>
    <r>
      <rPr>
        <sz val="10"/>
        <rFont val="Soberana Sans"/>
        <family val="2"/>
      </rPr>
      <t xml:space="preserve"> Causa : La diferencia en el cumplimiento de la meta se debe a las contrataciones para el fortalecimiento de las TIC s en el Instituto, lo cual incrementó los gastos de operación.  Efecto: La situación anterior no tiene efectos negativos sobre la realización de la actividad sustantiva. En el 2016, se tiene previsto continuar con las acciones de mantenimiento y fortalecimiento de la infraestructura de los Centros de Investigación de acuerdo al programa establecido. Otros Motivos:</t>
    </r>
  </si>
  <si>
    <r>
      <t xml:space="preserve">Porcentaje de total del personal del INIFAP que se capacita al año
</t>
    </r>
    <r>
      <rPr>
        <sz val="10"/>
        <rFont val="Soberana Sans"/>
        <family val="2"/>
      </rPr>
      <t xml:space="preserve"> Causa : La diferencia entre los avances registrados y las metas programadas fue debido a que el presupuesto autorizado para capacitación en el 2015 fue de $10, 000,000 M.N, lo que permitió elaborar un programa anual de capacitación acorde a las necesidades del personal del INIFAP. Efecto: Se logró sobrepasar la meta de capacitación programada en 2015 del 88.09% equivalente a 1, 709 personas. Al mes de diciembre el indicador de personal capacitado se ubicó en 102%, lo que corresponde a 1,744 personas capacitadas (89.89% del personal capacitado).  Otros Motivos:</t>
    </r>
  </si>
  <si>
    <r>
      <t xml:space="preserve">Promedio de artículos científicos publicados por investigador
</t>
    </r>
    <r>
      <rPr>
        <sz val="10"/>
        <rFont val="Soberana Sans"/>
        <family val="2"/>
      </rPr>
      <t xml:space="preserve"> Causa : Debido a que la publicación de los artículos en revistas científicas depende de los procesos de cada editorial, la fecha de publicación de los artículos aceptados es ajena a la institución; por lo que la programación se estima con base en los reportes de años anteriores, en este caso; fueron aceptados un mayor número de artículos científicos. Efecto: Los usuarios vinculados con temáticas forestales, agrícolas y/o pecuarias, cuentan con una mayor disponibilidad de artículos de carácter científico, promoviendo un mayor conocimiento dentro de las temáticas de Instituto a nivel nacional e internacional.  Otros Motivos:</t>
    </r>
  </si>
  <si>
    <r>
      <t xml:space="preserve">Porcentaje de variación de tecnologías forestales y agropecuarias generadas con respecto a 2009
</t>
    </r>
    <r>
      <rPr>
        <sz val="10"/>
        <rFont val="Soberana Sans"/>
        <family val="2"/>
      </rPr>
      <t>Sin Información,Sin Justificación</t>
    </r>
  </si>
  <si>
    <r>
      <t xml:space="preserve">Promedio de publicaciones tecnológicas por investigador
</t>
    </r>
    <r>
      <rPr>
        <sz val="10"/>
        <rFont val="Soberana Sans"/>
        <family val="2"/>
      </rPr>
      <t xml:space="preserve"> Causa : Debido a que la publicación de artículos en publicaciones de difusión técnica depende de los procesos editoriales de cada revista, los cuales son ajenos al Instituto no es posible asegurar el número de publicaciones que serán aceptadas por las diversas editoriales por lo que no se puede asegurar el mes de publicación, en este caso, fueron adelantadas algunas publicaciones.    De igual forma, se tuvieron invitaciones por parte de Instituciones externas que no se tenían contempladas dentro de las actividades del personal investigador. Efecto: Los usuarios vinculados con temáticas forestales, agrícolas y/o pecuarias, cuentan con una mayor disponibilidad de artículos de carácter técnico, promoviendo un mayor conocimiento dentro de las temáticas de Instituto. Otros Motivos:</t>
    </r>
  </si>
  <si>
    <r>
      <t xml:space="preserve">Promedio de cursos, talleres y eventos de difusión impartidos por investigador
</t>
    </r>
    <r>
      <rPr>
        <sz val="10"/>
        <rFont val="Soberana Sans"/>
        <family val="2"/>
      </rPr>
      <t xml:space="preserve"> Causa : En virtud de la presencia del pulgón amarillo del sorgo, así como de las condiciones climáticas atípicas que se han presentado en la región noreste del país, particularmente en el estado de Tamaulipas, se atendieron demandas de dependencias estatales y federales para la capacitación a técnicos y productores durante el primer semestre, es por ello que se elevó el número comprometido para el periodo 2015. Efecto:   Fueron atendidas las demandas de capacitación a técnicos y productores para reducir los efectos de las contingencias ocasionadas por la plaga del pulgón amarillo del sorgo. Otros Motivos:</t>
    </r>
  </si>
  <si>
    <t>E011</t>
  </si>
  <si>
    <t>Inspección y Vigilancia Pesquera</t>
  </si>
  <si>
    <t>I00-Comisión Nacional de Acuacultura y Pesca</t>
  </si>
  <si>
    <t>3 - Acuacultura, Pesca y Caza</t>
  </si>
  <si>
    <t>8 - Acuacultura y Pesca</t>
  </si>
  <si>
    <t>Contribuir a impulsar el aprovechamiento sustentable de los recursos naturales del país mediante operativos de inspección y vigilancia a las pesquerías con regulación</t>
  </si>
  <si>
    <r>
      <t>Porcentaje de pesquerías que cuentan con regulación atendidas mediante operativos de inspección y vigilancia.</t>
    </r>
    <r>
      <rPr>
        <i/>
        <sz val="10"/>
        <color indexed="30"/>
        <rFont val="Soberana Sans"/>
      </rPr>
      <t xml:space="preserve">
</t>
    </r>
  </si>
  <si>
    <t>(Pesquerías con regulación atendidas mediante operativos de inspección y vigilancia/Total de pesquerías con regulación programadas a atender mediante operativos de inspección y vigilancia) * 100</t>
  </si>
  <si>
    <t>Mide el agua ahorrada asociada a la superficie tecnificada, una hectárea de riego tecnificado permite el ahorro anual de 2,000 m3 por lo que las 480 mil ha de riego tecnificado se traducirán en un ahorro adicional de 4,960 millones de m3 anuales</t>
  </si>
  <si>
    <t>Metros cúbicos</t>
  </si>
  <si>
    <t>Las personas que realizan actividades relacionadas con la pesca y/o acuacultura dentro del territorio nacional, y en las zonas en donde la nación ejerce derechos de soberanía y juridicción, cumple con la normatividad pesquera y acuícola</t>
  </si>
  <si>
    <r>
      <t>Porcentaje de actas realizadas para el cumplimiento de la normatividad pesquera y acuícola</t>
    </r>
    <r>
      <rPr>
        <i/>
        <sz val="10"/>
        <color indexed="30"/>
        <rFont val="Soberana Sans"/>
      </rPr>
      <t xml:space="preserve">
</t>
    </r>
  </si>
  <si>
    <t>(Actas realizadas para el cumplimiento de la normatividad pesquera y acuícola / Total de actas programadas) *100</t>
  </si>
  <si>
    <t>A Seguimiento satelital de forma moderna y eficiente a embarcaciones pesqueras  monitoreadas</t>
  </si>
  <si>
    <r>
      <t>Porcentaje de embarcaciones pesqueras monitoreadas mediante el Sistema de Monitoreo Satelital de Embarcaciones Pesqueras</t>
    </r>
    <r>
      <rPr>
        <i/>
        <sz val="10"/>
        <color indexed="30"/>
        <rFont val="Soberana Sans"/>
      </rPr>
      <t xml:space="preserve">
</t>
    </r>
  </si>
  <si>
    <t xml:space="preserve">(Embarcaciones pesqueras monitoeadas mediante el Sistema de Monitoreo de Embarcaciones Pesqueras / Total de embarcaciones pesqueras programadas a monitorear) *100 </t>
  </si>
  <si>
    <t>Estratégico-Eficacia-Trimestral</t>
  </si>
  <si>
    <t>B Operativos de inspección y vigilancia  para el Combate a la Pesca Ilegal, realizados</t>
  </si>
  <si>
    <r>
      <t>Porcentaje de operativos de inspección y vigilancia realizados para el combate a la pesca ilegal.</t>
    </r>
    <r>
      <rPr>
        <i/>
        <sz val="10"/>
        <color indexed="30"/>
        <rFont val="Soberana Sans"/>
      </rPr>
      <t xml:space="preserve">
</t>
    </r>
  </si>
  <si>
    <t>(Operativos de inspección y vigilancia realizados/Total de Operativos de inspección y vigilancia programados)*100</t>
  </si>
  <si>
    <t>A 1 Mantenimiento a equipos transreceptores</t>
  </si>
  <si>
    <r>
      <t>Porcentaje de mantenimientos a equipos transreceptores instalados y operando en embarcaciones pesqueras</t>
    </r>
    <r>
      <rPr>
        <i/>
        <sz val="10"/>
        <color indexed="30"/>
        <rFont val="Soberana Sans"/>
      </rPr>
      <t xml:space="preserve">
</t>
    </r>
  </si>
  <si>
    <t>(Numero de mantenimientos realizados a equipos transreceptores instalados en embarcaciones pesqueras/Total de mantenimientos programados a realizar) *100</t>
  </si>
  <si>
    <t>B 2 Administración de los recursos materiales</t>
  </si>
  <si>
    <r>
      <t>Porcentaje de bitácoras de combustible realizadas</t>
    </r>
    <r>
      <rPr>
        <i/>
        <sz val="10"/>
        <color indexed="30"/>
        <rFont val="Soberana Sans"/>
      </rPr>
      <t xml:space="preserve">
</t>
    </r>
  </si>
  <si>
    <t>(Numero de bitácoras de combustible realizadas/Total de vehículos activos) *100</t>
  </si>
  <si>
    <r>
      <t xml:space="preserve">Porcentaje de pesquerías que cuentan con regulación atendidas mediante operativos de inspección y vigilancia.
</t>
    </r>
    <r>
      <rPr>
        <sz val="10"/>
        <rFont val="Soberana Sans"/>
        <family val="2"/>
      </rPr>
      <t xml:space="preserve"> Causa : Las cifras reportadas son preliminares, la información definitiva se encontrará disponible hasta el día 20 de enero de 2016. Efecto: Retraso en el reporte de avance definitivo del indicador. Otros Motivos:</t>
    </r>
  </si>
  <si>
    <r>
      <t xml:space="preserve">Índice de eficiencia en el uso del agua (Ahorro de agua por hectárea de riego tecnificado versus riego no tecnificado).
</t>
    </r>
    <r>
      <rPr>
        <sz val="10"/>
        <rFont val="Soberana Sans"/>
        <family val="2"/>
      </rPr>
      <t>Sin Información,Sin Justificación</t>
    </r>
  </si>
  <si>
    <r>
      <t xml:space="preserve">Porcentaje de actas realizadas para el cumplimiento de la normatividad pesquera y acuícola
</t>
    </r>
    <r>
      <rPr>
        <sz val="10"/>
        <rFont val="Soberana Sans"/>
        <family val="2"/>
      </rPr>
      <t xml:space="preserve"> Causa : Las cifras reportadas son preliminares, la información definitiva se encontrará disponible hasta el día 20 de enero de 2016. Efecto: Retraso en el reporte de avance definitivo del indicador. Otros Motivos:</t>
    </r>
  </si>
  <si>
    <r>
      <t xml:space="preserve">Porcentaje de embarcaciones pesqueras monitoreadas mediante el Sistema de Monitoreo Satelital de Embarcaciones Pesqueras
</t>
    </r>
    <r>
      <rPr>
        <sz val="10"/>
        <rFont val="Soberana Sans"/>
        <family val="2"/>
      </rPr>
      <t xml:space="preserve"> Causa : Al 31 de diciembre de 2015 las embarcaciones pesqueras en operación fueron 1,981, las cuales todas son monitoreadas. Efecto: Contar con totalidad de la flota pesquera en operación monitoreada. Otros Motivos:</t>
    </r>
  </si>
  <si>
    <r>
      <t xml:space="preserve">Porcentaje de operativos de inspección y vigilancia realizados para el combate a la pesca ilegal.
</t>
    </r>
    <r>
      <rPr>
        <sz val="10"/>
        <rFont val="Soberana Sans"/>
        <family val="2"/>
      </rPr>
      <t xml:space="preserve"> Causa : Las cifras reportadas son preliminares, la información definitiva se encontrará disponible hasta el día 20 de enero de 2016. Efecto: Retraso en el reporte de avance definitivo del indicador. Otros Motivos:</t>
    </r>
  </si>
  <si>
    <r>
      <t xml:space="preserve">Porcentaje de mantenimientos a equipos transreceptores instalados y operando en embarcaciones pesqueras
</t>
    </r>
    <r>
      <rPr>
        <sz val="10"/>
        <rFont val="Soberana Sans"/>
        <family val="2"/>
      </rPr>
      <t xml:space="preserve"> Causa : La variación con respecto a la meta programada obedece al aumento en la demanda para la atención a mantenimiento a los equipos instalados. Efecto: Se cubrió la demanda por parte del sector para el mantenimiento de los equipos. Otros Motivos:</t>
    </r>
  </si>
  <si>
    <r>
      <t xml:space="preserve">Porcentaje de bitácoras de combustible realizadas
</t>
    </r>
    <r>
      <rPr>
        <sz val="10"/>
        <rFont val="Soberana Sans"/>
        <family val="2"/>
      </rPr>
      <t>Sin Información,Sin Justificación</t>
    </r>
  </si>
  <si>
    <t>P001</t>
  </si>
  <si>
    <t>Registro, Control y Seguimiento de los Programas Presupuestarios</t>
  </si>
  <si>
    <t>112-Coordinación General de Enlace Sectorial</t>
  </si>
  <si>
    <t>9 - Impulso a la reconversión productiva en materia agrícola, pecuaria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</si>
  <si>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ejercicio de los recursos de Apoyo para la operación administrativa de los programas presupuestario.</t>
  </si>
  <si>
    <t>Programas Presupuestarios cuentan con recursos de Apoyo administrativo para su operación.</t>
  </si>
  <si>
    <r>
      <t>Porcentaje de Recursos de Apoyo Administrativo Ejercidos.</t>
    </r>
    <r>
      <rPr>
        <i/>
        <sz val="10"/>
        <color indexed="30"/>
        <rFont val="Soberana Sans"/>
      </rPr>
      <t xml:space="preserve">
</t>
    </r>
  </si>
  <si>
    <t>(Monto de Recursos de Apoyo Administrativo Ejercidos / Monto de Recursos de Apoyo Administrativo programados) X 100</t>
  </si>
  <si>
    <t>A Recursos Presupuestales Asignados a las Unidades Responsables.</t>
  </si>
  <si>
    <r>
      <t>Porcentaje de Unidades Responsables con Recursos Asignados.</t>
    </r>
    <r>
      <rPr>
        <i/>
        <sz val="10"/>
        <color indexed="30"/>
        <rFont val="Soberana Sans"/>
      </rPr>
      <t xml:space="preserve">
</t>
    </r>
  </si>
  <si>
    <t>(Número de Unidades responsables con recurso asignado / número de unidades responsables con recurso programado ) X 100</t>
  </si>
  <si>
    <t>A 1 Autorización de la Estructura Programática Sectorial.</t>
  </si>
  <si>
    <r>
      <t>Estructura Programática Sectorial Autorizada.</t>
    </r>
    <r>
      <rPr>
        <i/>
        <sz val="10"/>
        <color indexed="30"/>
        <rFont val="Soberana Sans"/>
      </rPr>
      <t xml:space="preserve">
</t>
    </r>
  </si>
  <si>
    <t>Estructura Programática Sectorial Autorizada.</t>
  </si>
  <si>
    <t>Estructura programática</t>
  </si>
  <si>
    <r>
      <t xml:space="preserve">Porcentaje de Recursos de Apoyo Administrativo Ejercidos.
</t>
    </r>
    <r>
      <rPr>
        <sz val="10"/>
        <rFont val="Soberana Sans"/>
        <family val="2"/>
      </rPr>
      <t xml:space="preserve"> Causa : El 95 % de avance en la meta programada es una cifra preliminar, en virtud de que el resultado definitivo será registrado al concluir el proceso de elaboración de la Cuenta de la Hacienda Pública Federal 2015. Efecto: Se considera factible cubrir en 100% la meta programada al concluir el cierre de la Cuenta Pública de la Hacienda Pública Federal 2015. Otros Motivos:</t>
    </r>
  </si>
  <si>
    <r>
      <t xml:space="preserve">Porcentaje de Unidades Responsables con Recursos Asignados.
</t>
    </r>
    <r>
      <rPr>
        <sz val="10"/>
        <rFont val="Soberana Sans"/>
        <family val="2"/>
      </rPr>
      <t xml:space="preserve"> Causa : El 95 % de avance en la meta programada es una cifra preliminar, en virtud de que el resultado definitivo será registrado al concluir el proceso de elaboración de la Cuenta de la Hacienda Pública Federal 2015. Efecto: Se considera factible cubrir en 100% la meta programada al concluir el cierre de la Cuenta Pública de la Hacienda Pública Federal 2015. Otros Motivos:</t>
    </r>
  </si>
  <si>
    <r>
      <t xml:space="preserve">Estructura Programática Sectorial Autorizada.
</t>
    </r>
    <r>
      <rPr>
        <sz val="10"/>
        <rFont val="Soberana Sans"/>
        <family val="2"/>
      </rPr>
      <t>Sin Información,Sin Justificación</t>
    </r>
  </si>
  <si>
    <t>S088</t>
  </si>
  <si>
    <t>Programa de Apoyo para la Productividad de la Mujer Emprendedora</t>
  </si>
  <si>
    <t>6 - Elevar el ingreso de los productores y el empleo rural</t>
  </si>
  <si>
    <t>Contribuir a impulsar la productividad en el sector agroalimentario mediante inversión en capital físico, humano y tecnológico que garantice la seguridad alimentaria mediante la implementación de proyectos productivos en actividades prioritarias dirigidos a grupos de mujeres emprendedoras que logran constituirse legalmente.</t>
  </si>
  <si>
    <r>
      <t>Tasa de variación en el nivel de productividad de los grupos apoyados.</t>
    </r>
    <r>
      <rPr>
        <i/>
        <sz val="10"/>
        <color indexed="30"/>
        <rFont val="Soberana Sans"/>
      </rPr>
      <t xml:space="preserve">
</t>
    </r>
  </si>
  <si>
    <t>((Indice promedio de productividad de los grupos apoyados en el año tn)/ (Indice promedio de productividad de los grupos apoyados en el tn-1)-1)*100</t>
  </si>
  <si>
    <t>Grupos de mujeres apoyados logran constituirse legalmente, pasan a ser pequeños productores e implementan proyectos productivos en actividades prioritarias.</t>
  </si>
  <si>
    <r>
      <t>Porcentaje de grupos apoyados en el ejercicio fiscal anterior que con la implementación del proyecto productivo pasaron a ser pequeños productores.</t>
    </r>
    <r>
      <rPr>
        <i/>
        <sz val="10"/>
        <color indexed="30"/>
        <rFont val="Soberana Sans"/>
      </rPr>
      <t xml:space="preserve">
</t>
    </r>
  </si>
  <si>
    <t>(Número de grupos apoyados en el ejercicio fiscal del año tn-1 que pasaron a ser pequeños productores / Número total grupos apoyados en el ejercicio fiscal del año tn-1)*100</t>
  </si>
  <si>
    <r>
      <t>Porcentaje de grupos legalmente constituidas apoyados.</t>
    </r>
    <r>
      <rPr>
        <i/>
        <sz val="10"/>
        <color indexed="30"/>
        <rFont val="Soberana Sans"/>
      </rPr>
      <t xml:space="preserve">
</t>
    </r>
  </si>
  <si>
    <t>(Número de grupos legalmente constituidos apoyados / Número total de grupos apoyados)*100</t>
  </si>
  <si>
    <r>
      <t>Porcentaje de proyectos productivos de actividades prioritarias apoyados.</t>
    </r>
    <r>
      <rPr>
        <i/>
        <sz val="10"/>
        <color indexed="30"/>
        <rFont val="Soberana Sans"/>
      </rPr>
      <t xml:space="preserve">
</t>
    </r>
  </si>
  <si>
    <t>(Número de proyectos productivos de actividades prioritarias apoyados/Número total de proyectos productivos apoyados)*100</t>
  </si>
  <si>
    <t>A Proyectos productivos apoyados en municipios de la Cruzada Nacional contra el Hambre.</t>
  </si>
  <si>
    <r>
      <t>Porcentaje de proyectos productivos apoyados en municipios de la Cruzada Nacional contra el Hambre.</t>
    </r>
    <r>
      <rPr>
        <i/>
        <sz val="10"/>
        <color indexed="30"/>
        <rFont val="Soberana Sans"/>
      </rPr>
      <t xml:space="preserve">
</t>
    </r>
  </si>
  <si>
    <t>(Número de total de proyectos productivos apoyados en municipios de la Cruzada Nacional contra el Hambre / Total de proyectos productivos apoyados)*100</t>
  </si>
  <si>
    <t>B Mujeres emprendedoras apoyadas que forman parte del padrón del Programa de Inclusión Social del Programa de Apoyo Alimentario y del programa piloto Territorios Productivos.</t>
  </si>
  <si>
    <r>
      <t>Porcentaje de mujeres emprendedoras apoyadas que forman parte del padrón Programa de Inclusión Social, del Programa de Apoyo Alimentario y del programa piloto Territorios Productivos.</t>
    </r>
    <r>
      <rPr>
        <i/>
        <sz val="10"/>
        <color indexed="30"/>
        <rFont val="Soberana Sans"/>
      </rPr>
      <t xml:space="preserve">
</t>
    </r>
  </si>
  <si>
    <t>(Número de mujeres emprendedoras apoyadas que forman parte del padrón del Programa Oportunidades y del Programa de Apoyo Alimentario / Total de de mujeres emprendedoras apoyadas) *100</t>
  </si>
  <si>
    <t>C Proyectos productivos apoyados para ampliación o escalamiento.</t>
  </si>
  <si>
    <r>
      <t>Porcentaje de proyectos productivos apoyados para ampliación o escalamiento.</t>
    </r>
    <r>
      <rPr>
        <i/>
        <sz val="10"/>
        <color indexed="30"/>
        <rFont val="Soberana Sans"/>
      </rPr>
      <t xml:space="preserve">
</t>
    </r>
  </si>
  <si>
    <t>(Número de proyectos productivos apoyados para ampliación o escalamiento / Total de proyectos productivos apoyados) *100</t>
  </si>
  <si>
    <t>D Proyectos productivos agroalimentarios apoyados.</t>
  </si>
  <si>
    <r>
      <t>Porcentaje de proyectos productivos agroalimentarios apoyados.</t>
    </r>
    <r>
      <rPr>
        <i/>
        <sz val="10"/>
        <color indexed="30"/>
        <rFont val="Soberana Sans"/>
      </rPr>
      <t xml:space="preserve">
</t>
    </r>
  </si>
  <si>
    <t>(Número de proyectos productivos agroalimentarios apoyados / Total de proyectos productivos apoyados)*100</t>
  </si>
  <si>
    <t>E Mujeres emprendedoras jefas de familia apoyadas.</t>
  </si>
  <si>
    <r>
      <t>Porcentaje de mujeres emprendedoras jefas de familia apoyadas.</t>
    </r>
    <r>
      <rPr>
        <i/>
        <sz val="10"/>
        <color indexed="30"/>
        <rFont val="Soberana Sans"/>
      </rPr>
      <t xml:space="preserve">
</t>
    </r>
  </si>
  <si>
    <t>(Número total de mujeres emprendedoras jefas de familia apoyadas / Total de mujeres emprendedoras apoyadas) *100</t>
  </si>
  <si>
    <t>F Proyectos productivos apoyados en municipios indígenas.</t>
  </si>
  <si>
    <r>
      <t>Porcentaje de proyectos productivos apoyados en municipios indígenas.</t>
    </r>
    <r>
      <rPr>
        <i/>
        <sz val="10"/>
        <color indexed="30"/>
        <rFont val="Soberana Sans"/>
      </rPr>
      <t xml:space="preserve">
</t>
    </r>
  </si>
  <si>
    <t>(Número de proyectos productivos apoyados en municipios indígenas / Total de proyectos productivos apoyados) *100</t>
  </si>
  <si>
    <t>A 1 Verificación de seguimiento de proyectos productivos.</t>
  </si>
  <si>
    <r>
      <t>Porcentaje de proyectos productivos apoyados en el ejercicio fiscal del año anterior verificados.</t>
    </r>
    <r>
      <rPr>
        <i/>
        <sz val="10"/>
        <color indexed="30"/>
        <rFont val="Soberana Sans"/>
      </rPr>
      <t xml:space="preserve">
</t>
    </r>
  </si>
  <si>
    <t>(Número de proyectos productivos apoyados en el ejercicio fiscal del año tn-1 verificados / Total de proyectos productivos apoyados en el ejercicio fiscal del año tn-1)*100</t>
  </si>
  <si>
    <t>B 2 Monto de mujeres apoyadas que forman parte del padrón del Programa de Inclusión Social del Programa de Apoyo Alimentario y del programa piloto Territorios Productivos.</t>
  </si>
  <si>
    <r>
      <t>Porcentaje del monto del apoyo otorgado por el programa a grupos con personas que forman parte del padrón del Programa de Inclusión Social del Programa de Apoyo Alimentario y del programa piloto Territorios Productivos.</t>
    </r>
    <r>
      <rPr>
        <i/>
        <sz val="10"/>
        <color indexed="30"/>
        <rFont val="Soberana Sans"/>
      </rPr>
      <t xml:space="preserve">
</t>
    </r>
  </si>
  <si>
    <t>(Monto de apoyo otorgado por el programa a los grupos con integrantes que forman parte del padrón del Programa de Inclusión Social del Programa de Apoyo Alimentario y del programa piloto Territorios Productivos/ Monto total de apoyo otorgado por el programa)*100</t>
  </si>
  <si>
    <t>Monto asignado</t>
  </si>
  <si>
    <t>C 3 Dictaminación técnica de proyectos productivos.</t>
  </si>
  <si>
    <r>
      <t>Porcentaje de proyectos productivos procedentes dictaminados técnicamente.</t>
    </r>
    <r>
      <rPr>
        <i/>
        <sz val="10"/>
        <color indexed="30"/>
        <rFont val="Soberana Sans"/>
      </rPr>
      <t xml:space="preserve">
</t>
    </r>
  </si>
  <si>
    <t>(Número de proyectos productivos procedentes dictaminados / Total de proyectos productivos procedentes)*100</t>
  </si>
  <si>
    <t>C 4 Apoyo de solicitudes registradas en el Sistema de Captura de Proyectos Productivos (SICAPP).</t>
  </si>
  <si>
    <r>
      <t>Porcentaje de solicitudes registradas en el Sistema de Captura de Proyectos Productivos apoyadas.</t>
    </r>
    <r>
      <rPr>
        <i/>
        <sz val="10"/>
        <color indexed="30"/>
        <rFont val="Soberana Sans"/>
      </rPr>
      <t xml:space="preserve">
</t>
    </r>
  </si>
  <si>
    <t>(Número de total de solicitudes apoyadas / Total de solicitudes registradas en el Sistema de Captura de Proyectos Productivos)*100</t>
  </si>
  <si>
    <t>D 5 Capacitación a mujeres emprendedoras.</t>
  </si>
  <si>
    <r>
      <t>Porcentaje de mujeres emprendedoras capacitadas.</t>
    </r>
    <r>
      <rPr>
        <i/>
        <sz val="10"/>
        <color indexed="30"/>
        <rFont val="Soberana Sans"/>
      </rPr>
      <t xml:space="preserve">
</t>
    </r>
  </si>
  <si>
    <t>(Número de mujeres emprendedoras capacitadas / Total de  mujeres emprendedoras apoyadas)*100</t>
  </si>
  <si>
    <t>E 6 Apoyo a los Asesores Técnicos habilitados.</t>
  </si>
  <si>
    <r>
      <t>Porcentaje de  Asesores Técnicos habilitados con grupos apoyados.</t>
    </r>
    <r>
      <rPr>
        <i/>
        <sz val="10"/>
        <color indexed="30"/>
        <rFont val="Soberana Sans"/>
      </rPr>
      <t xml:space="preserve">
</t>
    </r>
  </si>
  <si>
    <t>(Número de Asesores Ténicos habilitados con grupos apoyados / Total de Asesores Técnicos Habilitados que registraron solicitudes de apoyo)*100</t>
  </si>
  <si>
    <t>F 7 Supervisión de puesta en marcha de proyectos productivos.</t>
  </si>
  <si>
    <r>
      <t>Porcentaje de proyectos productivos apoyados supervisados despúes de su puesta en marcha.</t>
    </r>
    <r>
      <rPr>
        <i/>
        <sz val="10"/>
        <color indexed="30"/>
        <rFont val="Soberana Sans"/>
      </rPr>
      <t xml:space="preserve">
</t>
    </r>
  </si>
  <si>
    <t>(Número de proyectos productivos apoyados supervisados después de su puesta en marcha/ Total de proyectos productivos apoyados)*100</t>
  </si>
  <si>
    <r>
      <t xml:space="preserve">Tasa de variación en el nivel de productividad de los grupos apoyados.
</t>
    </r>
    <r>
      <rPr>
        <sz val="10"/>
        <rFont val="Soberana Sans"/>
        <family val="2"/>
      </rPr>
      <t xml:space="preserve"> Causa : La meta alcanzada de acuerdo a lo programado, contribuye a un nivel de cumplimiento de metas adecuado conforme al Informe de Monitoreo de Ejecución y Resultados de los Programas Presupuestarios (IMERPP) de la Secretaría de la Función Pública. Efecto: La meta alcanzada, contribuye a la mejora en la productividad de los grupos apoyados y aumenta la posibilidad de sobrevivencia de los proyectos productivo. Otros Motivos:</t>
    </r>
  </si>
  <si>
    <r>
      <t xml:space="preserve">Porcentaje de grupos apoyados en el ejercicio fiscal anterior que con la implementación del proyecto productivo pasaron a ser pequeños productores.
</t>
    </r>
    <r>
      <rPr>
        <sz val="10"/>
        <rFont val="Soberana Sans"/>
        <family val="2"/>
      </rPr>
      <t xml:space="preserve"> Causa : La meta alcanzada de acuerdo a lo programado, contribuye a un nivel de cumplimiento de metas adecuado conforme al Informe de Monitoreo de Ejecución y Resultados de los Programas Presupuestarios (IMERPP) de la Secretaría de la Función Pública. Efecto: La meta alcanzada, contribuye a la mejora en la productividad de los grupos apoyados y aumenta la posibilidad de sobrevivencia de los proyectos productivo. Otros Motivos:</t>
    </r>
  </si>
  <si>
    <r>
      <t xml:space="preserve">Porcentaje de grupos legalmente constituidas apoyados.
</t>
    </r>
    <r>
      <rPr>
        <sz val="10"/>
        <rFont val="Soberana Sans"/>
        <family val="2"/>
      </rPr>
      <t xml:space="preserve"> Causa : Una menor demanda de proyectos productivos  de grupos legalmente constituidos, impidió apoyar a una cantidad mayor de estos proyectos, respecto a los que se tenían programados. Efecto: Una variación menor como la registrada en el trimestre, con respecto a la meta programada, no es significativa para afectar, retrasar o pone en riesgo el cumplimiento de alguno de los procesos, objetivos o metas anuales del programa. Otros Motivos:</t>
    </r>
  </si>
  <si>
    <r>
      <t xml:space="preserve">Porcentaje de proyectos productivos de actividades prioritarias apoyados.
</t>
    </r>
    <r>
      <rPr>
        <sz val="10"/>
        <rFont val="Soberana Sans"/>
        <family val="2"/>
      </rPr>
      <t xml:space="preserve"> Causa : Una menor demanda de proyectos productivos de actividades prioritarias, impidió apoyar a una cantidad mayor de estos proyectos,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</si>
  <si>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proyectos productivos apoyados en municipios de la Cruzada Nacional contra el Hambre.
</t>
    </r>
    <r>
      <rPr>
        <sz val="10"/>
        <rFont val="Soberana Sans"/>
        <family val="2"/>
      </rPr>
      <t xml:space="preserve"> Causa : El recorte presupuestal realizado al programa impacto en un menor número de proyectos productivos localizados en municipios de la Cruzada Nacional contra el Hambre,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</si>
  <si>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mujeres emprendedoras apoyadas que forman parte del padrón Programa de Inclusión Social, del Programa de Apoyo Alimentario y del programa piloto Territorios Productivos.
</t>
    </r>
    <r>
      <rPr>
        <sz val="10"/>
        <rFont val="Soberana Sans"/>
        <family val="2"/>
      </rPr>
      <t xml:space="preserve"> Causa : El recorte presupuestal realizado al programa impacto en un menor número de beneficiarias que forman parte del padrón Programa de Inclusión Social, del Programa de Apoyo Alimentario y del programa piloto Territorios Productivos,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</si>
  <si>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proyectos productivos apoyados para ampliación o escalamiento.
</t>
    </r>
    <r>
      <rPr>
        <sz val="10"/>
        <rFont val="Soberana Sans"/>
        <family val="2"/>
      </rPr>
      <t xml:space="preserve"> Causa : Una menor demanda de proyectos productivos para ampliación o escalamiento, impidió apoyar a una cantidad mayor de estos proyectos,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</si>
  <si>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proyectos productivos agroalimentarios apoyados.
</t>
    </r>
    <r>
      <rPr>
        <sz val="10"/>
        <rFont val="Soberana Sans"/>
        <family val="2"/>
      </rPr>
      <t xml:space="preserve"> Causa : Una mayor cantidad de proyectos productivos agroalimentarios dictaminados permitió contar con una mayor cantidad de éstos elegibles para ser autorizados, respecto a los que se tenían programados. Efecto: Una variación mayor como la registrada en el trimestre, respecto a la meta programada, permite eficientar el proceso de entrega de incentivos para la implementación de proyectos productivos agroalimentarios en un periodo mas corto de tiempo, lo cual contribuye a una mayor probabilidad de sobrevivencia de este tipo de proyectos. Otros Motivos:</t>
    </r>
  </si>
  <si>
    <r>
      <t xml:space="preserve">Porcentaje de mujeres emprendedoras jefas de familia apoyadas.
</t>
    </r>
    <r>
      <rPr>
        <sz val="10"/>
        <rFont val="Soberana Sans"/>
        <family val="2"/>
      </rPr>
      <t xml:space="preserve"> Causa : El recorte presupuestal realizado al programa impacto en un menor número de jefas de familias apoyadas,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</si>
  <si>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proyectos productivos apoyados en municipios indígenas.
</t>
    </r>
    <r>
      <rPr>
        <sz val="10"/>
        <rFont val="Soberana Sans"/>
        <family val="2"/>
      </rPr>
      <t xml:space="preserve"> Causa : Una mayor cantidad de proyectos productivos localizados en municipios indígenas dictaminados permitió contar con una mayor cantidad de éstos elegibles para ser autorizados, respecto a los que se tenían programados. Efecto: Una variación mayor como la registrada en el trimestre, respecto a la meta programada, contribuye a un logro más efectivo de los objetivos y metas del programa al apoyar más a quienes mas lo necesitan. Otros Motivos:</t>
    </r>
  </si>
  <si>
    <r>
      <t xml:space="preserve">Porcentaje de proyectos productivos apoyados en el ejercicio fiscal del año anterior verificados.
</t>
    </r>
    <r>
      <rPr>
        <sz val="10"/>
        <rFont val="Soberana Sans"/>
        <family val="2"/>
      </rPr>
      <t xml:space="preserve"> Causa : El recorte presupuestal realizado a los programas impactó en el  emplazamiento del periodo de contratación y la cantidad de personal encargado de llevar a cabo este proceso. Lo anterior impidió llevar a cabo la verificación de seguimiento a un número mayor de proyectos conforme a lo programado. Efecto: Una variación menor como la registrada en el trimestre, con respecto a la meta programada, no es significativa para afectar, retrasar o poner en riesgo el cumplimiento de alguno de los procesos, objetivos o metas anuales del programa, se considera que el porcentaje alcanzado es representativo para poder conocer algunos resultados del programa. Otros Motivos:</t>
    </r>
  </si>
  <si>
    <r>
      <t xml:space="preserve">Porcentaje del monto del apoyo otorgado por el programa a grupos con personas que forman parte del padrón del Programa de Inclusión Social del Programa de Apoyo Alimentario y del programa piloto Territorios Productivos.
</t>
    </r>
    <r>
      <rPr>
        <sz val="10"/>
        <rFont val="Soberana Sans"/>
        <family val="2"/>
      </rPr>
      <t xml:space="preserve"> Causa : Un monto mayor de apoyos otorgados a grupos con integrantes del padrón de beneficiarios del Programa Inclusión Social (PROSPERA) y del Programa Apoyo Alimentario que resultaron técnicamente procedentes, permitió apoyar a una mayor cantidad de personas que forman parte de este padrón,  respecto a los que se tenían programados. Efecto: Una variación  mayor como la registrada en el trimestre, contribuye al un logro más efectivo de los objetivos y metas del programa al apoyar más a quienes mas lo necesitan. Otros Motivos:</t>
    </r>
  </si>
  <si>
    <r>
      <t xml:space="preserve">Porcentaje de proyectos productivos procedentes dictaminados técnicamente.
</t>
    </r>
    <r>
      <rPr>
        <sz val="10"/>
        <rFont val="Soberana Sans"/>
        <family val="2"/>
      </rPr>
      <t xml:space="preserve"> Causa : Una menor demanda de solicitudes de apoyo impidió dictaminar técnicamente una mayor cantidad de proyectos productivos, respecto a los que se tenían programados. Efecto: Una variación menor como la registrada en el trimestre, con respecto a la meta programada, no es significativa para afectar, retrasar o pone en riesgo el cumplimiento de alguno de los procesos, objetivos o metas anuales del programa, en virtud de que se dictaminó la totalidad de los proyectos productivos que resultaron procedentes. Otros Motivos:</t>
    </r>
  </si>
  <si>
    <r>
      <t xml:space="preserve">Porcentaje de solicitudes registradas en el Sistema de Captura de Proyectos Productivos apoyadas.
</t>
    </r>
    <r>
      <rPr>
        <sz val="10"/>
        <rFont val="Soberana Sans"/>
        <family val="2"/>
      </rPr>
      <t xml:space="preserve"> Causa : El recorte presupuestal realizado a los programas impactó en un menor número de solicitudes registradas en el Sistema de Captura de Proyectos Productivos apoyadas. Efecto: Una variación menor como la registrada en el trimestre, con respecto a la meta programada, no es significativa para afectar, retrasar o pone en riesgo el cumplimiento de alguno de los procesos, objetivos o metas anuales del programa. Otros Motivos:</t>
    </r>
  </si>
  <si>
    <r>
      <t xml:space="preserve">Porcentaje de mujeres emprendedoras capacitadas.
</t>
    </r>
    <r>
      <rPr>
        <sz val="10"/>
        <rFont val="Soberana Sans"/>
        <family val="2"/>
      </rPr>
      <t xml:space="preserve"> Causa : El emplazamiento de la autorización de proyectos productivos derivado del periodo electoral, impidió capacitar a  un mayor número de personas de grupos autorizados, respecto a los que se tenían programadas. Efecto: Una variación menor como la registrada en el trimestre, con respecto a la meta programada, no es significativa para afectar, retrasar o poner en riesgo el cumplimiento de alguno de los procesos, objetivos o metas anuales del programa, en virtud de que se cumplió con más del 80% de las personas capacitadas por grupo apoyados como lo marcan las Reglas de Operación 2015 para el Programa.  Otros Motivos:</t>
    </r>
  </si>
  <si>
    <r>
      <t xml:space="preserve">Porcentaje de  Asesores Técnicos habilitados con grupos apoyados.
</t>
    </r>
    <r>
      <rPr>
        <sz val="10"/>
        <rFont val="Soberana Sans"/>
        <family val="2"/>
      </rPr>
      <t xml:space="preserve"> Causa : La meta alcanzada de acuerdo a lo programado, contribuye a un nivel de cumplimiento de metas adecuado conforme al Informe de Monitoreo de Ejecución y Resultados de los Programas Presupuestarios (IMERPP) de la Secretaría de la Función Pública. Efecto: La meta alcanzada, contribuye a la mejora en el acompañamiento que le brindan a los grupos apoyados y aumenta la posibilidad de sobrevivencia de los proyectos productivo. Otros Motivos:</t>
    </r>
  </si>
  <si>
    <r>
      <t xml:space="preserve">Porcentaje de proyectos productivos apoyados supervisados despúes de su puesta en marcha.
</t>
    </r>
    <r>
      <rPr>
        <sz val="10"/>
        <rFont val="Soberana Sans"/>
        <family val="2"/>
      </rPr>
      <t xml:space="preserve"> Causa : El recorte presupuestal realizado a los programas impactó en la necesidad de priorizar la realización de ciertas actividades. Lo anterior impidió supervisar una mayor cantidad de proyectos productivos apoyados después de su puesta en marcha conforme a lo programado. Efecto: Una variación menor como la registrada en el trimestre, con respecto a la meta programada, impide corroborar el grado de avance de un mayor número de proyectos productivos apoyados, la aplicación del recurso entregado, la integración del grupo y el cumplimiento de la asesoría técnica. Otros Motivos:</t>
    </r>
  </si>
  <si>
    <t>S089</t>
  </si>
  <si>
    <t>Fondo para el Apoyo a Proyectos Productivos en Núcleos Agrarios (FAPPA)</t>
  </si>
  <si>
    <t>Contribuir a impulsar la productividad en el sector agroalimentario mediante inversión en capital físico, humano y tecnológico que garantice la seguridad alimentaria mediante la implementación de proyectos productivos en actividades productivas  dirigidos a grupos de mujeres y hombres que logran constituirse legalmente.</t>
  </si>
  <si>
    <t>Grupos de hombres y mujeres apoyados logran constituirse legalmente, pasan a ser pequeños productores e implementan proyectos productivos en actividades prioritarias.</t>
  </si>
  <si>
    <r>
      <t>Porcentaje de grupos legalmente constituidos apoyados.</t>
    </r>
    <r>
      <rPr>
        <i/>
        <sz val="10"/>
        <color indexed="30"/>
        <rFont val="Soberana Sans"/>
      </rPr>
      <t xml:space="preserve">
</t>
    </r>
  </si>
  <si>
    <t>A Mujeres apoyadas con proyectos productivos.</t>
  </si>
  <si>
    <r>
      <t>Porcentaje de mujeres apoyadas con proyectos productivos.</t>
    </r>
    <r>
      <rPr>
        <i/>
        <sz val="10"/>
        <color indexed="30"/>
        <rFont val="Soberana Sans"/>
      </rPr>
      <t xml:space="preserve">
</t>
    </r>
  </si>
  <si>
    <t>(Número total de mujeres apoyadas con proyectos productivos / Total de personas apoyadas con proyectos productivos) *100</t>
  </si>
  <si>
    <t>B Proyectos productivos apoyados para ampliación o escalamiento.</t>
  </si>
  <si>
    <t>C Proyectos productivos agroalimentarios apoyados.</t>
  </si>
  <si>
    <t>D Hombres y mujeres apoyadas que forman parte del padrón del Programa de Inclusión Social del Programa de Apoyo Alimentario y del programa piloto Territorios Productivos.</t>
  </si>
  <si>
    <r>
      <t>Porcentaje de mujeres y hombres apoyados que forman parte del Programa de Inclusión Social, del Programa de Apoyo Alimentario y del programa piloto Territorios Productivos.</t>
    </r>
    <r>
      <rPr>
        <i/>
        <sz val="10"/>
        <color indexed="30"/>
        <rFont val="Soberana Sans"/>
      </rPr>
      <t xml:space="preserve">
</t>
    </r>
  </si>
  <si>
    <t>(Número de mujeres y hombres apoyados que forman parte del padrón del Programa Oportunidades y del Programa de Apoyo Alimentario  / Total de personas apoyadas) *100</t>
  </si>
  <si>
    <t>E Proyectos apoyados en municipios indígenas.</t>
  </si>
  <si>
    <t>F Proyectos apoyados en municipios de la Cruzada Nacional contra el Hambre.</t>
  </si>
  <si>
    <t xml:space="preserve">(Número de proyectos productivos apoyados en municipios de la Cruzada Nacional contra en Hambre / Número total de proyectos productivos apoyados) *100  </t>
  </si>
  <si>
    <t>A 1 Apoyo a los Asesores Técnicos habilitados</t>
  </si>
  <si>
    <t>B 2 Dictaminación técnica de proyectos productivos.</t>
  </si>
  <si>
    <t>(Número proyectos productivos procedentes dictaminados / Total de proyectos productivos procedentes)*100</t>
  </si>
  <si>
    <t>B 3 Apoyo de solicitudes registradas en el Sistema de Captura de Proyectos Productivos (SICAPP)</t>
  </si>
  <si>
    <r>
      <t>Porcentaje de solicitudes apoyadas registradas en el Sistema de Captura de Proyectos Productivos</t>
    </r>
    <r>
      <rPr>
        <i/>
        <sz val="10"/>
        <color indexed="30"/>
        <rFont val="Soberana Sans"/>
      </rPr>
      <t xml:space="preserve">
</t>
    </r>
  </si>
  <si>
    <t>(Número total de solicitudes apoyadas registradas en el Sistema de Captura de Proyectos Productivos / Número total de solicitudes registradas en el Sistema de Captura de Proyectos Productivos.)*100</t>
  </si>
  <si>
    <t>C 4 Capacitación a mujeres y hombres.</t>
  </si>
  <si>
    <r>
      <t>Porcentaje de mujeres y hombres capacitados.</t>
    </r>
    <r>
      <rPr>
        <i/>
        <sz val="10"/>
        <color indexed="30"/>
        <rFont val="Soberana Sans"/>
      </rPr>
      <t xml:space="preserve">
</t>
    </r>
  </si>
  <si>
    <t>(Número de mujeres y hombres capacitados / Número total de personas apoyadas)*100</t>
  </si>
  <si>
    <t>D 5 Monto del apoyo otorgado a hombres y mujeres apoyadas que forman parte del padrón del Programa de Inclusión Social del Programa de Apoyo Alimentario y del programa piloto Territorios Productivos.</t>
  </si>
  <si>
    <t>(Monto de apoyo otorgado por el programa a los grupos con integrantes que forman parte del padrón del Programa de Inclusión Social del Programa de Apoyo Alimentario y del programa piloto Territorios Productivos/ Monto total otorgado por el programa a los grupos apoyados)*100</t>
  </si>
  <si>
    <t>E 6 Supervisión de puesta en marcha de proyectos productivos.</t>
  </si>
  <si>
    <r>
      <t>Porcentaje de proyectos productivos apoyados supervisados después de su puesta en marcha.</t>
    </r>
    <r>
      <rPr>
        <i/>
        <sz val="10"/>
        <color indexed="30"/>
        <rFont val="Soberana Sans"/>
      </rPr>
      <t xml:space="preserve">
</t>
    </r>
  </si>
  <si>
    <t>(Número de proyectos productivos supervisados después de su puesta en marcha / Número total de proyectos productivos apoyados)*100</t>
  </si>
  <si>
    <t>F 7 Verificación de seguimiento de proyectos productivos.</t>
  </si>
  <si>
    <t>(Número de proyectos productivos apoyados en el ejercicio fiscal del año tn-1 verificados / Número total de proyectos productivos apoyados en el ejercicio fiscal del año tn-1)*100</t>
  </si>
  <si>
    <r>
      <t xml:space="preserve">Tasa de variación en el nivel de productividad de los grupos apoyados.
</t>
    </r>
    <r>
      <rPr>
        <sz val="10"/>
        <rFont val="Soberana Sans"/>
        <family val="2"/>
      </rPr>
      <t xml:space="preserve"> Causa : Una mayor cantidad de proyectos agroalimentarios apoyados permitió una variación mayor en la productividad de los grupos apoyados, respecto a los que se tenían programados. Efecto: Una variación mayor como la registrada, respecto a la meta programada, contribuye a una mayor probabilidad de sobrevivencia de este tipo de proyectos. Otros Motivos:</t>
    </r>
  </si>
  <si>
    <r>
      <t xml:space="preserve">Porcentaje de grupos apoyados en el ejercicio fiscal anterior que con la implementación del proyecto productivo pasaron a ser pequeños productores.
</t>
    </r>
    <r>
      <rPr>
        <sz val="10"/>
        <rFont val="Soberana Sans"/>
        <family val="2"/>
      </rPr>
      <t xml:space="preserve"> Causa : Una mayor cantidad de grupos apoyados que continúan operando, permitió que un mayor número de grupos beneficiarios  con la implementación del proyecto productivo pasaron a ser pequeños productores Efecto: Una variación mayor como la registrada, respecto a la meta programada, contribuye a una mayor productividad de los grupos apoyados. Otros Motivos:</t>
    </r>
  </si>
  <si>
    <r>
      <t xml:space="preserve">Porcentaje de grupos legalmente constituidos apoyados.
</t>
    </r>
    <r>
      <rPr>
        <sz val="10"/>
        <rFont val="Soberana Sans"/>
        <family val="2"/>
      </rPr>
      <t xml:space="preserve"> Causa : Una menor demanda de proyectos productivos  de grupos legalmente constituidos, impidió apoyar a una cantidad mayor de estos proyectos,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</si>
  <si>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mujeres apoyadas con proyectos productivos.
</t>
    </r>
    <r>
      <rPr>
        <sz val="10"/>
        <rFont val="Soberana Sans"/>
        <family val="2"/>
      </rPr>
      <t xml:space="preserve"> Causa : El recorte presupuestal realizado al programa impactó en un menor número de mujeres apoyadas,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</si>
  <si>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mujeres y hombres apoyados que forman parte del Programa de Inclusión Social, del Programa de Apoyo Alimentario y del programa piloto Territorios Productivos.
</t>
    </r>
    <r>
      <rPr>
        <sz val="10"/>
        <rFont val="Soberana Sans"/>
        <family val="2"/>
      </rPr>
      <t xml:space="preserve"> Causa : El recorte presupuestal realizado al programa impactó en un menor número de beneficiarias que forman parte del padrón Programa de Inclusión Social, del Programa de Apoyo Alimentario y del programa piloto Territorios Productivos, respecto a los que se tenían programados. Efecto: Una variación menor como la registrada en el trimestre, con respecto a la meta programada, no es significativa para afectar, retrasar o pone en riesgo el cumplimiento de alguno de los procesos, objetivos o metas anuales del programa. Otros Motivos:</t>
    </r>
  </si>
  <si>
    <r>
      <t xml:space="preserve">Porcentaje de proyectos productivos apoyados en municipios de la Cruzada Nacional contra el Hambre.
</t>
    </r>
    <r>
      <rPr>
        <sz val="10"/>
        <rFont val="Soberana Sans"/>
        <family val="2"/>
      </rPr>
      <t xml:space="preserve"> Causa : El recorte presupuestal realizado al programa impactó en un menor número de proyectos productivos localizados en municipios de la Cruzada Nacional contra el Hambre,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</si>
  <si>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Asesores Técnicos habilitados con grupos apoyados.
</t>
    </r>
    <r>
      <rPr>
        <sz val="10"/>
        <rFont val="Soberana Sans"/>
        <family val="2"/>
      </rPr>
      <t xml:space="preserve"> Causa : El recorte presupuestal realizado al programa impactó a un menor número de asesores técnicos con grupos apoyados respecto a los que se tenían programados. Efecto: Una variación menor como la registrada en el trimestre, con respecto a la meta programada, no permite apoyar a un mayor número de grupos para la implementación de proyectos productivos; sin embargo no afecta o pone en riesgo el cumplimiento de alguno de los procesos, objetivos o metas anuales del programa. Otros Motivos:</t>
    </r>
  </si>
  <si>
    <r>
      <t xml:space="preserve">Porcentaje de proyectos productivos procedentes dictaminados técnicamente.
</t>
    </r>
    <r>
      <rPr>
        <sz val="10"/>
        <rFont val="Soberana Sans"/>
        <family val="2"/>
      </rPr>
      <t xml:space="preserve"> Causa : Las mejoras y simplificaciones en el módulo de la Dictaminación Técnica de proyectos productivos y la experiencia adquirida por el equipo dictaminador en el ejercicio fiscal anterior, permitió agilizar este proceso y contar con una mayor cantidad de proyectos procedentes a ser dictaminados, respecto a los que se tenían programados. Efecto: Un mayor número de proyectos procedentes a ser dictaminados, aumenta la cantidad de proyectos susceptibles de ser apoyados siempre y cuando resulten validados técnicamente y se cuente con disponibilidad presupuestal. Otros Motivos:</t>
    </r>
  </si>
  <si>
    <r>
      <t xml:space="preserve">Porcentaje de solicitudes apoyadas registradas en el Sistema de Captura de Proyectos Productivos
</t>
    </r>
    <r>
      <rPr>
        <sz val="10"/>
        <rFont val="Soberana Sans"/>
        <family val="2"/>
      </rPr>
      <t xml:space="preserve"> Causa : El recorte presupuestal realizado a los programas impactó en un menor número de solicitudes registradas en el Sistema de Captura de Proyectos Productivos apoyadas. Efecto: Una variación menor como la registrada en el trimestre, con respecto a la meta programada, no es significativa para afectar, retrasar o poner en riesgo el cumplimiento de alguno de los procesos, objetivos o metas anuales del programa. Otros Motivos:</t>
    </r>
  </si>
  <si>
    <r>
      <t xml:space="preserve">Porcentaje de mujeres y hombres capacitados.
</t>
    </r>
    <r>
      <rPr>
        <sz val="10"/>
        <rFont val="Soberana Sans"/>
        <family val="2"/>
      </rPr>
      <t xml:space="preserve"> Causa : El emplazamiento de la autorización de proyectos productivos derivado del periodo electoral, impidió capacitar a  un mayor número de personas de grupos autorizados, respecto a los que se tenían programados. Efecto: Una variación menor como la registrada en el trimestre, con respecto a la meta programada, no es significativa para afectar, retrasar o poner en riesgo el cumplimiento de alguno de los procesos, objetivos o metas anuales del programa, en virtud de que se cumplió con más del 80% de las personas capacitadas por grupo apoyados como lo marcan las Reglas de Operación 2015 para el Programa.  Otros Motivos:</t>
    </r>
  </si>
  <si>
    <r>
      <t xml:space="preserve">Porcentaje del monto del apoyo otorgado por el programa a grupos con personas que forman parte del padrón del Programa de Inclusión Social del Programa de Apoyo Alimentario y del programa piloto Territorios Productivos.
</t>
    </r>
    <r>
      <rPr>
        <sz val="10"/>
        <rFont val="Soberana Sans"/>
        <family val="2"/>
      </rPr>
      <t xml:space="preserve"> Causa : Un monto mayor de apoyos otorgados a grupos con integrantes del padrón de beneficiarios del Programa Inclusión Social (PROSPERA) y del Programa Apoyo Alimentario que resultaron técnicamente procedentes, permitió apoyar a una mayor cantidad de personas que forman parte de este padrón, respecto a los que se tenían programados. Efecto: Una variación  mayor como la registrada en el trimestre, contribuye al un logro más efectivo de los objetivos y metas del programa al apoyar más a quienes mas lo necesitan. Otros Motivos:</t>
    </r>
  </si>
  <si>
    <r>
      <t xml:space="preserve">Porcentaje de proyectos productivos apoyados supervisados después de su puesta en marcha.
</t>
    </r>
    <r>
      <rPr>
        <sz val="10"/>
        <rFont val="Soberana Sans"/>
        <family val="2"/>
      </rPr>
      <t xml:space="preserve"> Causa : El recorte presupuestal realizado a los programas impactó en la necesidad de priorizar la realización de ciertas actividades. Lo anterior impidió supervisar una mayor cantidad de proyectos productivos apoyados después de su puesta en marcha conforme a lo programado. Efecto: Una variación menor como la registrada en el trimestre, con respecto a la meta programada, impide corroborar el grado de avance de un mayor número de proyectos productivos apoyados, la aplicación del recurso entregado, la integración del grupo y el cumplimiento de la asesoría técnica. Otros Motivos:</t>
    </r>
  </si>
  <si>
    <r>
      <t xml:space="preserve">Porcentaje de proyectos productivos apoyados en el ejercicio fiscal del año anterior verificados.
</t>
    </r>
    <r>
      <rPr>
        <sz val="10"/>
        <rFont val="Soberana Sans"/>
        <family val="2"/>
      </rPr>
      <t xml:space="preserve"> Causa : El recorte presupuestal realizado al programa impactó en el  emplazamiento del periodo de contratación y la cantidad de personal encargado de llevar a cabo este proceso. Lo anterior impidió llevar a cabo la verificación de seguimiento a un número mayor de proyectos conforme a lo programado. Efecto: Una variación menor como la registrada en el trimestre, con respecto a la meta programada, no es significativa para afectar, retrasar o poner en riesgo el cumplimiento de alguno de los procesos, objetivos o metas anuales del programa, se considera que el porcentaje alcanzado es representativo para poder conocer algunos resultados del programa. Otros Motivos:</t>
    </r>
  </si>
  <si>
    <t>S240</t>
  </si>
  <si>
    <t xml:space="preserve">Programa de Concurrencia con las Entidades Federativas </t>
  </si>
  <si>
    <t>113-Coordinación General de Delegaciones</t>
  </si>
  <si>
    <t>Contribuir a impulsar modelos de asociación que generen economías de escala y mayor valor agregado en el sector agroalimentario mediante la inversión en proyectos productivos o estratégicos agrícolas, pecuarios, de pesca y acuícolas</t>
  </si>
  <si>
    <r>
      <t>Porcentaje de Inversión por Actividad</t>
    </r>
    <r>
      <rPr>
        <i/>
        <sz val="10"/>
        <color indexed="30"/>
        <rFont val="Soberana Sans"/>
      </rPr>
      <t xml:space="preserve">
</t>
    </r>
  </si>
  <si>
    <t>(Total de Inversión por Actividad / Total de Inversión Programada) X 100.</t>
  </si>
  <si>
    <t>Impulsar en coordinación con los gobiernos locales, la inversión en proyectos productivos o estratégicos; agrícolas, pecuarios, de pesca y acuícolas.</t>
  </si>
  <si>
    <r>
      <t>Porcentaje de Inversión en Convenios de Coordinación</t>
    </r>
    <r>
      <rPr>
        <i/>
        <sz val="10"/>
        <color indexed="30"/>
        <rFont val="Soberana Sans"/>
      </rPr>
      <t xml:space="preserve">
</t>
    </r>
  </si>
  <si>
    <t>(Total de Inversión en Convenios Suscritos / Total de Inversión programada para Convenios)*100.</t>
  </si>
  <si>
    <t>A Establecer proyectos productivos o estratégicos de impacto regional, local o estatal, agrícolas, pecuarios de pesca y acuícolas para el desarrollo de las actividades primarias.</t>
  </si>
  <si>
    <r>
      <t>Porcentaje de Proyectos Establecidos</t>
    </r>
    <r>
      <rPr>
        <i/>
        <sz val="10"/>
        <color indexed="30"/>
        <rFont val="Soberana Sans"/>
      </rPr>
      <t xml:space="preserve">
</t>
    </r>
  </si>
  <si>
    <t>(Número de Proyectos Establecidos / Número de Proyectos Registrados) X 100.</t>
  </si>
  <si>
    <t>A 1 Registro y Dictamen de Proyectos.</t>
  </si>
  <si>
    <r>
      <t>Porcentaje de Proyectos con Dictamen Positivo.</t>
    </r>
    <r>
      <rPr>
        <i/>
        <sz val="10"/>
        <color indexed="30"/>
        <rFont val="Soberana Sans"/>
      </rPr>
      <t xml:space="preserve">
</t>
    </r>
  </si>
  <si>
    <t>(Número de Proyectos con Dictamen Positivo / Número de Proyectos Registrados) X 100.</t>
  </si>
  <si>
    <t>A 2 Autorización de Proyectos.</t>
  </si>
  <si>
    <r>
      <t>Porcentaje de Proyectos sin Suficiencia Presupuestal.</t>
    </r>
    <r>
      <rPr>
        <i/>
        <sz val="10"/>
        <color indexed="30"/>
        <rFont val="Soberana Sans"/>
      </rPr>
      <t xml:space="preserve">
</t>
    </r>
  </si>
  <si>
    <t>(Número de Proyectos Positivos sin suficiencia / Número de Proyectos Positivos) X 100.</t>
  </si>
  <si>
    <r>
      <t>Porcentaje de Proyectos Autorizados</t>
    </r>
    <r>
      <rPr>
        <i/>
        <sz val="10"/>
        <color indexed="30"/>
        <rFont val="Soberana Sans"/>
      </rPr>
      <t xml:space="preserve">
</t>
    </r>
  </si>
  <si>
    <t>(Número de Proyectos Autorizados / Número de Proyectos Registrados) X 100.</t>
  </si>
  <si>
    <r>
      <t xml:space="preserve">Porcentaje de Inversión por Actividad
</t>
    </r>
    <r>
      <rPr>
        <sz val="10"/>
        <rFont val="Soberana Sans"/>
        <family val="2"/>
      </rPr>
      <t xml:space="preserve"> Causa : La variación de la meta a la baja se debe a un recorte presupuestal Efecto:  Otros Motivos:</t>
    </r>
  </si>
  <si>
    <r>
      <t xml:space="preserve">Porcentaje de Inversión en Convenios de Coordinación
</t>
    </r>
    <r>
      <rPr>
        <sz val="10"/>
        <rFont val="Soberana Sans"/>
        <family val="2"/>
      </rPr>
      <t xml:space="preserve"> Causa : 27 ENTIDADES FEDERATIVAS CONVINIERON LA RADICACIÓN DE RECURSOS EN UNA SOLA MINISTRACION LO QUE FAVORECE EL DEPOSITO DE RECURSOS FEDERALES Y ESTATALES EN UN SOLO EVENTO Efecto: MAYOR DISPONIBILIDAD DE RECURSOS PARA EL EJERCICIO. Otros Motivos:</t>
    </r>
  </si>
  <si>
    <r>
      <t xml:space="preserve">Porcentaje de Proyectos Establecidos
</t>
    </r>
    <r>
      <rPr>
        <sz val="10"/>
        <rFont val="Soberana Sans"/>
        <family val="2"/>
      </rPr>
      <t xml:space="preserve"> Causa : Nota 1: el Denominador corresponde a los proyectos convenidos y registrados en los Anexos Técnicos de Ejecución del PCEF y publicados en el DOF. Nota 2:  La meta programa no fue posible actualizarla en el sistema debido a que los Convenios y Anexos se firmaron hasta Marzo de 2015 y el sistema cerro el registro antes Efecto:  Incremento en el valor de las variables, trabajo de revisión y dictamen y mayor número de beneficiarios. Otros Motivos:</t>
    </r>
  </si>
  <si>
    <r>
      <t xml:space="preserve">Porcentaje de Proyectos con Dictamen Positivo.
</t>
    </r>
    <r>
      <rPr>
        <sz val="10"/>
        <rFont val="Soberana Sans"/>
        <family val="2"/>
      </rPr>
      <t xml:space="preserve"> Causa : Nota 1: el Denominador corresponde a los proyectos convenidos y registrados en los Anexos Técnicos de Ejecución del PCEF y publicados en el DOF.   Nota 2:  La Meta establecida de 93,466 proyectos se modifico para el caso del Estado de Baja California mediante modificación al Instrumento Jurídico suscrito en 283 proyectos a la baja para quedar en 93,183 en total, de los cuales 81,628 proyectos cuentan con dictamen positivo.   Efecto: Incremento de la cantidad de la meta en trabajo de revisión y dictamen, mayor numero de beneficiarios, mayor tiempo en la ejecución del programa Otros Motivos:</t>
    </r>
  </si>
  <si>
    <r>
      <t xml:space="preserve">Porcentaje de Proyectos sin Suficiencia Presupuestal.
</t>
    </r>
    <r>
      <rPr>
        <sz val="10"/>
        <rFont val="Soberana Sans"/>
        <family val="2"/>
      </rPr>
      <t xml:space="preserve"> Causa : Nota 1: el Denominador corresponde a los proyectos convenidos y registrados en los Anexos Técnicos de Ejecución del PCEF y publicados en el DOF.                                                                Nota 2:  La Meta establecida de 93,466 proyectos se modifico para el caso del Estado de Baja California mediante modificación al Instrumento Jurídico suscrito en 283 proyectos a la baja para quedar en 93,183 en total  Nota 3: El incremento en el número de proyectos sin suficiencia presupuestal obedece principalmente al recorte presupuestal indicado por SHCP Efecto: Incremento de la cantidad de la meta en trabajo de revisión y dictamen, mayor numero de posibles productores beneficiarios inconformes, mayor tiempo en la ejecución del programa   Otros Motivos:</t>
    </r>
  </si>
  <si>
    <r>
      <t xml:space="preserve">Porcentaje de Proyectos Autorizados
</t>
    </r>
    <r>
      <rPr>
        <sz val="10"/>
        <rFont val="Soberana Sans"/>
        <family val="2"/>
      </rPr>
      <t xml:space="preserve"> Causa : Nota 1: el Denominador corresponde a los proyectos convenidos y registrados en los Anexos Técnicos de Ejecución del PCEF y publicados en el DOF.   Nota 2: La Meta establecida de 93,466 proyectos se modifico para el caso del Estado de Baja California mediante modificación al Instrumento Jurídico suscrito en 283 proyectos a la baja para quedar en 93,183 en total.   Nota 3: Al tercer trimestre se han autorizado  47,608 proyectos con un avance del 51.09% Efecto: Nota1: Incremento de la cantidad de la meta en trabajo de revisión y dictamen, mayor numero de beneficiarios, mayor tiempo en la ejecución del programa                                     Nota 2: El recorte presupuestal implico reducción en el personal de apoyo PSP para las labores de revisión documentación etc... repercutiendo en retraso en los trabajos de gabinete y campo, se espera que al siguiente trimestre el avance este acorde al pre cierre. Otros Motivos:</t>
    </r>
  </si>
  <si>
    <t>S257</t>
  </si>
  <si>
    <t>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</si>
  <si>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</si>
  <si>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</si>
  <si>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Unidades económicas rurales cuentan con inversión en el desarrollo de capital físico, humano y tecnológico</t>
  </si>
  <si>
    <r>
      <t>Porcentaje de contribución de los Incentivos a las operaciones y/o proyectos de inversión beneficiados por el Programa.</t>
    </r>
    <r>
      <rPr>
        <i/>
        <sz val="10"/>
        <color indexed="30"/>
        <rFont val="Soberana Sans"/>
      </rPr>
      <t xml:space="preserve">
</t>
    </r>
  </si>
  <si>
    <t>(Suma del valor total de las operaciones y/o proyectos de inversión adicionados con incentivos del Programa en el periodo tn-Monto total de incentivos otorgados, en el periodo tn)/PIB Agroalimentario en el periodo tn)*100)</t>
  </si>
  <si>
    <t>A Incentivos económicos otorgados que facilitan el acceso al financiamiento a productores agropecuarios, pesqueros, acuícolas y del Sector Rural en su conjunto.</t>
  </si>
  <si>
    <r>
      <t>Porcentaje de variación de productores agroalimentarios con créditos al amparo del servicio de garantía.</t>
    </r>
    <r>
      <rPr>
        <i/>
        <sz val="10"/>
        <color indexed="30"/>
        <rFont val="Soberana Sans"/>
      </rPr>
      <t xml:space="preserve">
</t>
    </r>
  </si>
  <si>
    <t>(Número total de productores agroalimentarios y del sector rural en su conjunto beneficiados, contabilizados una sola vez, con créditos al amparo del servicio de garantía en el año tn / Número total de productores agroalimentarios y del sector rural en su conjunto beneficiados, contabilizados una sola vez, con créditos al amparo del servicio de garantía en el año t0)*100</t>
  </si>
  <si>
    <r>
      <t>Porcentaje de variación del monto de crédito para productores agroalimentarios y del sector rural en su conjunto beneficiados con el Componente de Acceso al Financiamiento Productivo y Competitivo</t>
    </r>
    <r>
      <rPr>
        <i/>
        <sz val="10"/>
        <color indexed="30"/>
        <rFont val="Soberana Sans"/>
      </rPr>
      <t xml:space="preserve">
</t>
    </r>
  </si>
  <si>
    <t>(Monto total de crédito otorgado a productores agroalimentarios y del sector rural en su conjunto beneficiados con el Componente de Acceso al Financiamiento Productivo y Competitivo en el año tn / Monto total de crédito otorgado a productores agroalimentarios y del sector rural en su conjunto beneficiados con el Componente de Acceso al Financiamiento Productivo y Competitivo en el año t0)*100</t>
  </si>
  <si>
    <t>B Inversión Potencializada por cada peso otorgado en Incentivos a la Producción.</t>
  </si>
  <si>
    <r>
      <t>Inversión Potencializada en torno a los proyectos apoyados por el componente en el año corriente.</t>
    </r>
    <r>
      <rPr>
        <i/>
        <sz val="10"/>
        <color indexed="30"/>
        <rFont val="Soberana Sans"/>
      </rPr>
      <t xml:space="preserve">
</t>
    </r>
  </si>
  <si>
    <t>(Monto de inversión total generada de los proyectos apoyados / Monto total de los incentivos a la Producción otorgados por la SAGARPA)</t>
  </si>
  <si>
    <t>Pesos</t>
  </si>
  <si>
    <t>C Inversión detonada por los incentivos económicos otorgados para la generación de agroparques.</t>
  </si>
  <si>
    <r>
      <t xml:space="preserve">Porcentaje de la inversión detonada por los incentivos otorgados a proyectos de agroparques </t>
    </r>
    <r>
      <rPr>
        <i/>
        <sz val="10"/>
        <color indexed="30"/>
        <rFont val="Soberana Sans"/>
      </rPr>
      <t xml:space="preserve">
</t>
    </r>
  </si>
  <si>
    <t>(Monto de inversión total de los proyectos apoyados en agroparques/Monto total de apoyo otorgado para cada proyecto de agroparque)*100</t>
  </si>
  <si>
    <t>Número de veces</t>
  </si>
  <si>
    <t>D Incentivos económicos entregados para proyectos agroalimentarios de las unidades económicas agropecuarias, pesqueras y acuícolas.</t>
  </si>
  <si>
    <r>
      <t>Porcentaje de incentivos totales otorgados respecto a la inversión total de los proyectos agroalimentarios</t>
    </r>
    <r>
      <rPr>
        <i/>
        <sz val="10"/>
        <color indexed="30"/>
        <rFont val="Soberana Sans"/>
      </rPr>
      <t xml:space="preserve">
</t>
    </r>
  </si>
  <si>
    <t>(Monto nominal de incentivos otorgados para proyectos agroalimentarios/Monto nominal de la inversión total de los proyectos agroalimentarios apoyados) *100</t>
  </si>
  <si>
    <t>E Incentivos económicos entregados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</si>
  <si>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r>
      <t>Porcentaje de variación del Volumen de toneladas cubiertas, de productos elegibles, bajo el mecanismo de cobertura de precios.</t>
    </r>
    <r>
      <rPr>
        <i/>
        <sz val="10"/>
        <color indexed="30"/>
        <rFont val="Soberana Sans"/>
      </rPr>
      <t xml:space="preserve">
</t>
    </r>
  </si>
  <si>
    <t>(Volumen apoyado por cobertura de precios de productos elegibles, en el año tn /Volumen apoyado por cobertura de precios de productos elegibles, en el año t0)*100</t>
  </si>
  <si>
    <t>F Incentivos económicos otorgados a proyectos prioritarios atendiendo a la estrategia 4.10.1 del Plan Nacional de Desarrollo 2013-2018</t>
  </si>
  <si>
    <r>
      <t>Porcentaje de variación de beneficiarios apoyados por solicitud apoyada con el Componente Mapa de Proyectos.</t>
    </r>
    <r>
      <rPr>
        <i/>
        <sz val="10"/>
        <color indexed="30"/>
        <rFont val="Soberana Sans"/>
      </rPr>
      <t xml:space="preserve">
</t>
    </r>
  </si>
  <si>
    <t>(Números de beneficiarios del Componente de Planeación de Proyectos en tn/Número de beneficiarios del Componente de Planeación de Proyectos en t0)*100</t>
  </si>
  <si>
    <t>G Incentivos económicos otorgados a proyectos prioritarios conforme a los Programas Regionales de Desarrollo previstos en el Plan Nacional de Desarrollo 2013-2018, en las regiones Norte y Sur-Sureste de la República Mexicana</t>
  </si>
  <si>
    <r>
      <t>Porcentaje de variación de beneficiarios apoyados por el Componente del Programa Regional de Desarrollo Previsto en el PND</t>
    </r>
    <r>
      <rPr>
        <i/>
        <sz val="10"/>
        <color indexed="30"/>
        <rFont val="Soberana Sans"/>
      </rPr>
      <t xml:space="preserve">
</t>
    </r>
  </si>
  <si>
    <t>(Número de beneficiarios por el Componente del Programa Regional de Desarrollo Previsto en el PND en tn/Número de beneficiarios por el Componente del Programa Regional de Desarrollo Previsto en el PND en t0)*100</t>
  </si>
  <si>
    <t>H Incentivos económicos entregados a productores para que se conviertan de productores tradicionales a productores orgánicos y certifiquen sus procesos.</t>
  </si>
  <si>
    <r>
      <t>Tasa de variación del número de productores beneficiados.</t>
    </r>
    <r>
      <rPr>
        <i/>
        <sz val="10"/>
        <color indexed="30"/>
        <rFont val="Soberana Sans"/>
      </rPr>
      <t xml:space="preserve">
</t>
    </r>
  </si>
  <si>
    <t>((Número de productores beneficiados en el año tn / Número de productores beneficiados en el año t0)) - 1 )* 100</t>
  </si>
  <si>
    <t>A 1 Potenciar el uso de los recursos destinados al servicio de garantía</t>
  </si>
  <si>
    <r>
      <t>Efecto Multiplicador de los recursos federales destinados al servicio de garantía.</t>
    </r>
    <r>
      <rPr>
        <i/>
        <sz val="10"/>
        <color indexed="30"/>
        <rFont val="Soberana Sans"/>
      </rPr>
      <t xml:space="preserve">
</t>
    </r>
  </si>
  <si>
    <t>[(Monto total de crédito otorgado a productores agroalimentarios y del sector rural  en su conjunto, asociado a los fondos de garantías en operación en el periodo tn/ Monto total de recursos públicos destinados al servicio de garantías, asociado a los fondos de garantías en operación en el periodo tn)]/[(Monto total de crédito otorgado a productores agroalimentarios y del sector rural en su conjunto, asociado a los fondos de garantías en operación en el periodo t0/ Monto total de recursos públicos destinados al servicio de garantías, asociado a los fondos de garantías en operación en el periodo t0)]</t>
  </si>
  <si>
    <t>B 2 Aprobación de incentivos económicos a los productores para potenciar el desarrollo del sur sureste con proyectos productivos</t>
  </si>
  <si>
    <r>
      <t>Tasa de Variación del número de proyectos apoyados con respecto al año anterior.</t>
    </r>
    <r>
      <rPr>
        <i/>
        <sz val="10"/>
        <color indexed="30"/>
        <rFont val="Soberana Sans"/>
      </rPr>
      <t xml:space="preserve">
</t>
    </r>
  </si>
  <si>
    <t>((Número de proyectos apoyados tn/Número de proyectos de apoyados t-x))-1*100</t>
  </si>
  <si>
    <t>B 3 Cuantificación de beneficiarios apoyados.</t>
  </si>
  <si>
    <r>
      <t>Tasa de Variación del número de beneficiarios de los proyectos apoyados con respecto al año anterior.</t>
    </r>
    <r>
      <rPr>
        <i/>
        <sz val="10"/>
        <color indexed="30"/>
        <rFont val="Soberana Sans"/>
      </rPr>
      <t xml:space="preserve">
</t>
    </r>
  </si>
  <si>
    <t>(Número de beneficiarios apoyados t/Número de beneficiarios apoyados t-x)-1*100</t>
  </si>
  <si>
    <t>C 4 Selección de proyectos para la construcción de agroparques.</t>
  </si>
  <si>
    <r>
      <t>Porcentaje de proyectos de agroparques apoyados</t>
    </r>
    <r>
      <rPr>
        <i/>
        <sz val="10"/>
        <color indexed="30"/>
        <rFont val="Soberana Sans"/>
      </rPr>
      <t xml:space="preserve">
</t>
    </r>
  </si>
  <si>
    <t>(Número de proyectos de agroparques apoyados/Número de proyectos de agroparques solicitados)*100</t>
  </si>
  <si>
    <t>D 5 Autorización de incentivos para solicitudes de proyectos agroalimentarios</t>
  </si>
  <si>
    <r>
      <t>Porcentaje de solicitudes de proyectos agroalimentarios  con incentivos otorgados</t>
    </r>
    <r>
      <rPr>
        <i/>
        <sz val="10"/>
        <color indexed="30"/>
        <rFont val="Soberana Sans"/>
      </rPr>
      <t xml:space="preserve">
</t>
    </r>
  </si>
  <si>
    <t xml:space="preserve">(Número de solicitudes de proyectos agroalimentarios apoyadas/Número de solicitudes de incentivos solicitados)*100 </t>
  </si>
  <si>
    <t>D 6 Suscripción de Convenios de Colaboración con las Instancias Ejecutoras del Componente de Productividad Agroalimentaria</t>
  </si>
  <si>
    <r>
      <t xml:space="preserve">Porcentaje de Convenios de Colaboración suscritos con las Instancias Ejecutoras del Componente de Productividad Agroalimentaria </t>
    </r>
    <r>
      <rPr>
        <i/>
        <sz val="10"/>
        <color indexed="30"/>
        <rFont val="Soberana Sans"/>
      </rPr>
      <t xml:space="preserve">
</t>
    </r>
  </si>
  <si>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</si>
  <si>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D 7 Recepción de solicitudes de incentivos para su posterior evaluación y dictaminación.</t>
  </si>
  <si>
    <r>
      <t>Porcentaje de solicitudes de proyectos agroalimentarios recibidas</t>
    </r>
    <r>
      <rPr>
        <i/>
        <sz val="10"/>
        <color indexed="30"/>
        <rFont val="Soberana Sans"/>
      </rPr>
      <t xml:space="preserve">
</t>
    </r>
  </si>
  <si>
    <t>(Número de solicitudes de proyectos agroalimentarios recibidos/Número de solicitudes de proyectos agroalimentarios programados)*100</t>
  </si>
  <si>
    <t>E 8 Suscripción de contratos de coberturas adquiridas.</t>
  </si>
  <si>
    <r>
      <t>Porcentaje de variación de Contratos de cobertura adquiridos</t>
    </r>
    <r>
      <rPr>
        <i/>
        <sz val="10"/>
        <color indexed="30"/>
        <rFont val="Soberana Sans"/>
      </rPr>
      <t xml:space="preserve">
</t>
    </r>
  </si>
  <si>
    <t>(Sumatoria del total de contratos de cobertura adquiridos para el incentivo de coberturas en tn/ Sumatoria del total de contratos de cobertura adquiridos para el incentivo de coberturas en t0)*100</t>
  </si>
  <si>
    <t>F 9 Aprobación de solicitudes del Componente de Planeación de Proyectos</t>
  </si>
  <si>
    <r>
      <t>Porcentaje de solicitudes aprobadas del Componente.</t>
    </r>
    <r>
      <rPr>
        <i/>
        <sz val="10"/>
        <color indexed="30"/>
        <rFont val="Soberana Sans"/>
      </rPr>
      <t xml:space="preserve">
</t>
    </r>
  </si>
  <si>
    <t>((Número de solicitudes aprobadas/ Número total de solicitudes recibidas)*100)</t>
  </si>
  <si>
    <t>G 10 Aprobación de solicitudes del Componente del programa Regional de Desarrollo Previsto en el PND.</t>
  </si>
  <si>
    <r>
      <t>Porcentaje de solicitudes aprobadas del Componente</t>
    </r>
    <r>
      <rPr>
        <i/>
        <sz val="10"/>
        <color indexed="30"/>
        <rFont val="Soberana Sans"/>
      </rPr>
      <t xml:space="preserve">
</t>
    </r>
  </si>
  <si>
    <t>((Número de solicitudes aprobadas/Número total de solicitudes recibidas)*100)</t>
  </si>
  <si>
    <t>H 11 Recepcion de solicitudes de Productores Convencionales para su conversion a Productores Orgánicos</t>
  </si>
  <si>
    <r>
      <t>Porcentaje de solicitudes autorizadas vs las rechazadas por la Unidad Técnica Auxiliar</t>
    </r>
    <r>
      <rPr>
        <i/>
        <sz val="10"/>
        <color indexed="30"/>
        <rFont val="Soberana Sans"/>
      </rPr>
      <t xml:space="preserve">
</t>
    </r>
  </si>
  <si>
    <t>(Número de solicitudes autorizadas / Número de solicitudes recibidas) * 100</t>
  </si>
  <si>
    <r>
      <t xml:space="preserve">Porcentaje de contribución de los Incentivos a las operaciones y/o proyectos de inversión beneficiados por el Programa.
</t>
    </r>
    <r>
      <rPr>
        <sz val="10"/>
        <rFont val="Soberana Sans"/>
        <family val="2"/>
      </rPr>
      <t xml:space="preserve"> Causa : La contribución de los incentivos de cada uno de los Componentes fue mayor a la proyectada en el año en 36%, a pesar de que el PIB Agroalimentario resultó menor al esperado en 11%.    La contribución de los incentivos del Programa ha permitido que se supere la meta planteada para el presente año en 54%. Efecto: La contribución de los incentivos a las operaciones del programa ha promovido mayor inversión en beneficio de la población objetivo de los componentes. Otros Motivos:</t>
    </r>
  </si>
  <si>
    <r>
      <t xml:space="preserve">Porcentaje de variación de productores agroalimentarios con créditos al amparo del servicio de garantía.
</t>
    </r>
    <r>
      <rPr>
        <sz val="10"/>
        <rFont val="Soberana Sans"/>
        <family val="2"/>
      </rPr>
      <t xml:space="preserve"> Causa : Las cifras reportadas son mayores a las pronosticadas  respecto al número de productores bajo las figuras de  personas físicas y morales, por lo que se estima que al cierre del cuarto trimestre se mantengan por encima de la meta pronosticada.    La promoción de los incentivos realizada por medio de las Instancias Ejecutoras ha propiciado que la meta continúe siendo superada.  Efecto: Se espera que la meta del indicador se mantenga por encima de la estimación ya que aún falta considerar la información que envíen las Instancias Ejecutoras con fecha de corte al mes de diciembre.                                                                 Así también, se mantiene el incremento en el número de beneficiarios del Incentivo Servicio de Garantía, por lo que el indicador sigue superando las proyecciones. Otros Motivos:</t>
    </r>
  </si>
  <si>
    <r>
      <t xml:space="preserve">Porcentaje de variación del monto de crédito para productores agroalimentarios y del sector rural en su conjunto beneficiados con el Componente de Acceso al Financiamiento Productivo y Competitivo
</t>
    </r>
    <r>
      <rPr>
        <sz val="10"/>
        <rFont val="Soberana Sans"/>
        <family val="2"/>
      </rPr>
      <t xml:space="preserve"> Causa : Las cifras reportadas tienen fecha de corte al mes de noviembre de 2015, por lo que se estima que al cierre del cuarto trimestre se mantengan por encima de la meta pronosticada.                                                                                         El crédito impulsado reportado contempla no sólo el Incentivo de Servicio de Garantía, sino que además se reporta el crédito impulsado asociado con el Incentivo de Reducción del Costo de Financiamiento. Tanto la cualidad resolvente de los fondos del FONAGA y PROFIN, así como la promoción de los incentivos realizada por medio de las Instancias Ejecutoras han propiciado que la meta continúe siendo superada.  Efecto: Se espera que la meta del indicador se mantenga por encima de la estimación ya que aún falta considerar la información que envíen las Instancias Ejecutoras con fecha de corte al mes de diciembre.                                                               Así también, se mantiene el incremento en el crédito detonado asociado con el Incentivo de Reducción del Costo de Financiamiento, por lo que el indicador sigue superando las proyecciones. Por consiguiente, el acceso al financiamiento productivo y competitivo para productores de todo el país se ve beneficiado mediante créditos que impulsan proyectos en beneficio del sector agroalimentario. Otros Motivos:</t>
    </r>
  </si>
  <si>
    <r>
      <t xml:space="preserve">Inversión Potencializada en torno a los proyectos apoyados por el componente en el año corriente.
</t>
    </r>
    <r>
      <rPr>
        <sz val="10"/>
        <rFont val="Soberana Sans"/>
        <family val="2"/>
      </rPr>
      <t xml:space="preserve"> Causa : Muchos de los apoyos  fueron otorgados a pequeños productores que por sus condiciones socioeconómicas, se les dificulta ser sujetos de crédito.  Motivo por el cual buscaron apoyo a través de Instancias Ejecutoras que no estuvieran ligadas al financiamiento.  Lo anterior redujo el monto de crédito para complementar los proyectos de inversión. Efecto: Se benefició a productores ubicados en localidades de alta marginación que para el siguiente año tendrá mayores posibilidades de acceder a un crédito. Otros Motivos:</t>
    </r>
  </si>
  <si>
    <r>
      <t xml:space="preserve">Porcentaje de la inversión detonada por los incentivos otorgados a proyectos de agroparques 
</t>
    </r>
    <r>
      <rPr>
        <sz val="10"/>
        <rFont val="Soberana Sans"/>
        <family val="2"/>
      </rPr>
      <t xml:space="preserve"> Causa : Se logró rebasar la meta originalmente prevista en cuanto al porcentaje de avances aunque no en la parte presupuestal, debido a las reducciones presupuestales hechas por la SHCP a los recursos asignados originalmente al Componente. Efecto: Los proyectos duplicaron la inversión gracias a los incentivos otorgados Otros Motivos:</t>
    </r>
  </si>
  <si>
    <r>
      <t xml:space="preserve">Porcentaje de incentivos totales otorgados respecto a la inversión total de los proyectos agroalimentarios
</t>
    </r>
    <r>
      <rPr>
        <sz val="10"/>
        <rFont val="Soberana Sans"/>
        <family val="2"/>
      </rPr>
      <t xml:space="preserve"> Causa : La meta inicialmente considerada no se alcanzó, ya que el comportamiento esperado era un porcentaje descendente tal como se señala en la ficha técnica del indicador, en virtud de que la inversión total de los proyectos agroalimentarios se integra por el incentivo pagado más la aportación del beneficiario, de ahí que se espera que disminuya el porcentaje de participación de la Dependencia a través de los incentivos otorgados y sea mayor la aportación de los Beneficiarios.   Además, a pesar de que la demanda de incentivos aumentó respecto a la del año anterior, ya que en el año 2015 se ofreció la posibilidad de presentar proyectos simplificados, lo que facilitó a los solicitantes la posibilidad de acceder a los incentivos y por tanto, a incrementar el número de Beneficiarios, aunado a que se ampliaron los montos máximos de apoyo para atender preferentemente a las pequeñas unidades de producción, que se dedican a las ramas productivas básicas, así como a la población objetivo ubicada en los municipios y localidades contempladas en el Sistema Nacional para la Cruzada contra el Hambre, en el PROSPERA, el Programa "Territorios Productivos", la Estrategia Nacional para el Desarrollo del Sur-Sureste, y las localidades de alta y muy alta marginación, considerada como "Población objetivo Prioritaria", no se pudo apoyar al número de solicitudes de proyectos agroalimentarios programados, lo anterior, debido a las reducciones presupuestales hechas por la SHCP a los recursos originalmente asignados al Componente. Efecto: No se logró alcanzar la meta del número de proyectos apoyados y tampoco reducir el porcentaje de participación de los incentivos otorgados, ya que se pretendía que el indicador fuera descendente, sin embargo en la parte presupuestal se observó que éstos lograron duplicar su inversión, respecto a los incentivos otorgados, para infraestructura y equipamiento en postproducción para acopio de ganado, Rastros TIF privados y municipales, acopio de ganado, laboratorios, proyectos integrales de alto impacto y acopio de alimentos. Otros Motivos:</t>
    </r>
  </si>
  <si>
    <r>
      <t xml:space="preserve">Porcentaje de variación del Volumen de toneladas cubiertas, de productos elegibles, bajo el mecanismo de cobertura de precios.
</t>
    </r>
    <r>
      <rPr>
        <sz val="10"/>
        <rFont val="Soberana Sans"/>
        <family val="2"/>
      </rPr>
      <t xml:space="preserve"> Causa : Se registró mayor demanda de coberturas, de la esperada, dada la gran volatilidad de precios que se presentó en el ejercicio 2015. Por lo que los productores requirieron de herramientas de administración de riegos para proteger y aumentar su patrimonio. Efecto: Se tendrá que destinar mayor recurso, en herramientas de administración de riesgos financieros, dada la volatilidad de los mercados internacionales. Otros Motivos:</t>
    </r>
  </si>
  <si>
    <r>
      <t xml:space="preserve">Porcentaje de variación de beneficiarios apoyados por solicitud apoyada con el Componente Mapa de Proyectos.
</t>
    </r>
    <r>
      <rPr>
        <sz val="10"/>
        <rFont val="Soberana Sans"/>
        <family val="2"/>
      </rPr>
      <t xml:space="preserve"> Causa : Las fechas de apertura de ventanillas, así como la adecuada promoción del incentivo ha permitido que se alcance la meta programada para el mes de noviembre. Efecto: Los beneficios destinados a las comunidades, por medio de proyectos productivos, se derivan de la implantación de proyectos apoyados por medio de los incentivos del Componente Mapa de Proyectos Otros Motivos:</t>
    </r>
  </si>
  <si>
    <r>
      <t xml:space="preserve">Porcentaje de variación de beneficiarios apoyados por el Componente del Programa Regional de Desarrollo Previsto en el PND
</t>
    </r>
    <r>
      <rPr>
        <sz val="10"/>
        <rFont val="Soberana Sans"/>
        <family val="2"/>
      </rPr>
      <t xml:space="preserve"> Causa : La adecuada promoción de los incentivos del Componente ha permitido que se alcance la meta programa. Efecto: Se ha beneficiado a más comunidades pequeñas gracias a los incentivos del Componente del Programa Regional del Desarrollo Previsto en el PND, según las metas previstas. Otros Motivos:</t>
    </r>
  </si>
  <si>
    <r>
      <t xml:space="preserve">Tasa de variación del número de productores beneficiados.
</t>
    </r>
    <r>
      <rPr>
        <sz val="10"/>
        <rFont val="Soberana Sans"/>
        <family val="2"/>
      </rPr>
      <t xml:space="preserve"> Causa : SE BENEFICO A UN MAYOR NUMERO DE PRODUCTORES DE LOS PROGRAMADOS (35) PARA CONVERTIRSE DE PRODUCTORES  CONVENCIONALES A ORGANICOS Efecto: LA META PROGRAMADA FUE SUPERADA EN 1.16 PUNTOS PORCENTUALES.   SE TENDRA UNA MAYOR OFERTA DE PRODUCTOS ORGÁNICOS CERTIFICADOS EN EL MERCADO NACIONAL E INTERNACIONAL Otros Motivos:</t>
    </r>
  </si>
  <si>
    <r>
      <t xml:space="preserve">Efecto Multiplicador de los recursos federales destinados al servicio de garantía.
</t>
    </r>
    <r>
      <rPr>
        <sz val="10"/>
        <rFont val="Soberana Sans"/>
        <family val="2"/>
      </rPr>
      <t xml:space="preserve"> Causa : Las cifras reportadas tienen fecha de corte al mes de noviembre, por lo que se estima que al cierre del cuarto trimestre se pueda alcanzar la meta pronosticada. Efecto: La meta del indicador reportada es menor a lo estimado para el periodo contemplado ya que solamente considera a once de los doce meses del periodo solicitado.  Otros Motivos:</t>
    </r>
  </si>
  <si>
    <r>
      <t xml:space="preserve">Tasa de Variación del número de proyectos apoyados con respecto al año anterior.
</t>
    </r>
    <r>
      <rPr>
        <sz val="10"/>
        <rFont val="Soberana Sans"/>
        <family val="2"/>
      </rPr>
      <t xml:space="preserve"> Causa : Se modificó el calendario presupuestal desde la SHCP  El 11 de marzo de 2015 se firmó el Anexo técnico de Colaboración con FIRCO, modificando la forma de ejecutar 139.4 MDP  Fue necesario ejercer el presupuesto directamente a productores en el mes de abril y mayo, debido a los cambios en el calendario y al anexo técnico de FIRCO.  Debido a la disminución de recursos se estableció como criterio apoyar a un mayor número de productores disminuyendo el monto de apoyo promedio del año anterior.   Efecto: DERIVADO DE LAS MODIFICACIONES AL CALENDARIO SE DISPERSÓ EL RECURSO DE MANERA MÁS PRONTA, LO QUE FAVORECE A LOS BENEFICIARIOS YA QUE EL RECURSO LLEGÓ A TIEMPO PARA EL CICLO AGRÍCOLA.  CON LA POTENCIALIZACIÓN DEL RECURSO UN MAYOR NÚMERO DE PEQUEÑOS PRODUCTORES FUERON BENEFICIADOS Otros Motivos:</t>
    </r>
  </si>
  <si>
    <r>
      <t xml:space="preserve">Tasa de Variación del número de beneficiarios de los proyectos apoyados con respecto al año anterior.
</t>
    </r>
    <r>
      <rPr>
        <sz val="10"/>
        <rFont val="Soberana Sans"/>
        <family val="2"/>
      </rPr>
      <t xml:space="preserve"> Causa : SE ATOMIZÓ EL RECURSO APOYANDO A UN MAYOR NÚMERO DE PEQUEÑOS PRODUCTORES CON UN INCENTIVO PROMEDIO INFERIOR A LOS AÑOS ANTERIORES. Efecto: LOS BENEFICIARIOS CONTARÁN CON UN RECURSOS LIGERAMENTE INFERIOR PARA LA REALIZACIÓN DE SU PROYECTO, PERO SE BENEFICIO A UN NÚMERO MAYOR DE PRODUCTORES Otros Motivos:</t>
    </r>
  </si>
  <si>
    <r>
      <t xml:space="preserve">Porcentaje de proyectos de agroparques apoyados
</t>
    </r>
    <r>
      <rPr>
        <sz val="10"/>
        <rFont val="Soberana Sans"/>
        <family val="2"/>
      </rPr>
      <t xml:space="preserve"> Causa : Se logró rebasar la meta originalmente prevista, a pesar de las reducciones presupuestales hechas por la SHCP a los recursos asignados originalmente al Componente, ya que existió mayor demanda de solicitudes, respecto a la del año anterior, en principio porque es el segundo año de operación del Componente, por lo que  existió mayor difusión y conocimiento del mismo por parte de la propia población objetivo, y en segundo término, derivado de que existió la posibilidad de concurrencia con gobiernos estatales y/o municipales, y considerar como contraparte de los solicitantes las inversiones preexistentes y el terreno donde se desarrollaría el proyecto. Adicionalmente, se dio prioridad a la población objetivo cuyo proyecto se ubicara en los estados considerados dentro de la Estrategia Nacional para el Desarrollo del Sur-Sureste, lo que permitió incrementar la cobertura del Componente. Efecto: Se logró una mayor difusión del Componente dentro de la población objetivo, incrementar los estudios de factibilidad y proyectos ejecutivos para agro parques, así como incrementar la infraestructura y equipamiento de las agroindustrias instaladas en los agro parques.  Otros Motivos:</t>
    </r>
  </si>
  <si>
    <r>
      <t xml:space="preserve">Porcentaje de solicitudes de proyectos agroalimentarios  con incentivos otorgados
</t>
    </r>
    <r>
      <rPr>
        <sz val="10"/>
        <rFont val="Soberana Sans"/>
        <family val="2"/>
      </rPr>
      <t xml:space="preserve"> Causa : La demanda de solicitudes para el Componente se rebasó con respecto a la prevista para el 2015, sin embargo, derivado de las reducciones presupuestales hechas a los recursos asignados al Componente por parte de la SHCP, así como a que el monto máximo de apoyo para proyectos beneficiarios se incrementó pudiendo ser hasta de un 70% del monto solicitado para cada proyecto, lo que redujo el número total de proyectos agroalimentarios apoyados y por lo tanto no se logró alcanzar la meta inicialmente establecida. Efecto: A pesar de que no se logró apoyar el número de solicitudes de proyectos agroalimentarios programados para el año 2015, con los incentivos otorgados se logró duplicar el monto de sus inversiones, así como apoyar con hasta el 70% de los proyectos otorgados para incrementar los incentivos otorgados, para incrementar la infraestructura y equipamiento en postproducción para acopio de ganado, Rastros TIF privados y municipales, acopio de ganado, laboratorios, proyectos integrales de alto impacto y acopio de alimentos.   Otros Motivos:</t>
    </r>
  </si>
  <si>
    <r>
      <t xml:space="preserve">Porcentaje de Convenios de Colaboración suscritos con las Instancias Ejecutoras del Componente de Productividad Agroalimentaria 
</t>
    </r>
    <r>
      <rPr>
        <sz val="10"/>
        <rFont val="Soberana Sans"/>
        <family val="2"/>
      </rPr>
      <t>Sin Información,Sin Justificación</t>
    </r>
  </si>
  <si>
    <r>
      <t xml:space="preserve">Porcentaje de solicitudes de proyectos agroalimentarios recibidas
</t>
    </r>
    <r>
      <rPr>
        <sz val="10"/>
        <rFont val="Soberana Sans"/>
        <family val="2"/>
      </rPr>
      <t xml:space="preserve"> Causa : La meta considerada originalmente se rebasó ya que la demanda de incentivos aumentó respecto a la del año anterior, ya que en el año 2015 se ofreció la posibilidad de presentar proyectos simplificados, lo que permitió a más solicitantes la posibilidad de pertenecer a la Población Objetivo del Componente, aunado a que se ampliaron los montos máximos de apoyo para atender preferentemente a las pequeñas unidades de producción, que se dedican a las ramas productivas básicas y a la población objetivo que se encuentre ubicada en los municipios y localidades contempladas en el Sistema Nacional para la Cruzada contra el Hambre, en el PPROSPERA, el "Programa "Territorios Productivos", la Estrategia Nacional para el Desarrollo del Sur-Sureste, y las localidades de alta y muy alta marginación, considerada como "Población objetivo Prioritaria".  Efecto: Oportunidad para evaluar más solicitudes y ofrecer un mayor número de incentivos para la Población Objetivo Prioritaria. Otros Motivos:</t>
    </r>
  </si>
  <si>
    <r>
      <t xml:space="preserve">Porcentaje de variación de Contratos de cobertura adquiridos
</t>
    </r>
    <r>
      <rPr>
        <sz val="10"/>
        <rFont val="Soberana Sans"/>
        <family val="2"/>
      </rPr>
      <t xml:space="preserve"> Causa : EL componente opera bajo dos modalidades: Operaciones con contrato de compra-venta y Sin contrato de compra-venta. Las variaciones a la meta programa se deben a:  En 2015, la demanda se concentró en operaciones sin contrato de compra venta a término, las cuales representaron el 66% del total de las operaciones. En 2014, las operaciones sin contrato representaron solamente el 34% del total, por lo que se esperaba que en 2015 la mayoría de las operaciones se concentraran en la modalidad con contrato de compra venta a término.    Efecto: Se identifica que las operaciones de comercialización de subyacentes elegibles se concentran en operaciones sin contrato, tomando en consideración la volatilidad de los precios de dichos subyacentes durante todo el 2015. Otros Motivos:</t>
    </r>
  </si>
  <si>
    <r>
      <t xml:space="preserve">Porcentaje de solicitudes aprobadas del Componente.
</t>
    </r>
    <r>
      <rPr>
        <sz val="10"/>
        <rFont val="Soberana Sans"/>
        <family val="2"/>
      </rPr>
      <t>Sin Información,Sin Justificación</t>
    </r>
  </si>
  <si>
    <r>
      <t xml:space="preserve">Porcentaje de solicitudes aprobadas del Componente
</t>
    </r>
    <r>
      <rPr>
        <sz val="10"/>
        <rFont val="Soberana Sans"/>
        <family val="2"/>
      </rPr>
      <t>Sin Información,Sin Justificación</t>
    </r>
  </si>
  <si>
    <r>
      <t xml:space="preserve">Porcentaje de solicitudes autorizadas vs las rechazadas por la Unidad Técnica Auxiliar
</t>
    </r>
    <r>
      <rPr>
        <sz val="10"/>
        <rFont val="Soberana Sans"/>
        <family val="2"/>
      </rPr>
      <t xml:space="preserve"> Causa : SE INCREMENTÓ EL PORCENTAJE DE SOLICITUDES AUTORIZADAS EN 20% DEBIDO AL MAYOR NÚMERO DE SOLICITUDES PRESENTADAS POR LOS PRODUCTORES CABE MENCIONAR QUE DEBIDO A ESTE HECHO EL VALOR DEL DENOMINADOR TAMBIÉN SE INCREMENTO AL RECIBIRSE 1,113 SOLICITUDES MAS DE LAS PRONÓSTICADAS. Efecto: CON EL INCREMENTO EN LA DEMANDA DEL PROGRAMA SE APOYÓ A UN MAYOR NÚMERO DE PRODUCTORES CON CAPACIDAD DE CERTIFICARSE EN BENEFICIO DEL MERCADO NACIONAL E INTERNACIONAL. Otros Motivos:</t>
    </r>
  </si>
  <si>
    <t>S258</t>
  </si>
  <si>
    <t>Programa Integral de Desarrollo Rural</t>
  </si>
  <si>
    <t>400-Subsecretaría de Desarrollo Rural</t>
  </si>
  <si>
    <t>Contribuir a contribuir a erradicar la carencia alimentaria en el medio rural mediante la producción de alimentos en zonas rurales y periurbanas.</t>
  </si>
  <si>
    <r>
      <t xml:space="preserve">Porcentaje de la población en pobreza extrema que se ubica en zonas rurales marginadas y periurbanas con carencia alimentaria.  </t>
    </r>
    <r>
      <rPr>
        <i/>
        <sz val="10"/>
        <color indexed="30"/>
        <rFont val="Soberana Sans"/>
      </rPr>
      <t xml:space="preserve">
</t>
    </r>
  </si>
  <si>
    <t>(Población beneficiada en zonas rurales y periurbanas con carencia alimentaria / Población total con carencia alimentaria)*100</t>
  </si>
  <si>
    <t>Medir el incremento en la oferta de maíz proveniente de áreas de temporal</t>
  </si>
  <si>
    <t>Toneladas</t>
  </si>
  <si>
    <t>Población que se ubica en zonas rurales  y periurbanas produce alimentos con un enfoque sustentable.</t>
  </si>
  <si>
    <r>
      <t>Porcentaje de unidades económicas rurales atendidas que producen alimentos</t>
    </r>
    <r>
      <rPr>
        <i/>
        <sz val="10"/>
        <color indexed="30"/>
        <rFont val="Soberana Sans"/>
      </rPr>
      <t xml:space="preserve">
</t>
    </r>
  </si>
  <si>
    <t>(Unidades económicas rurales atendidas que producen alimentos / Total de unidades económicas rurales de los estratos E 1, E2, E3)*100</t>
  </si>
  <si>
    <t>A Incentivos económicos para la profesionalización y modernización de la infraestrcutura operativa de las Organizaciones Sociales del sector rural que operan con plan de trabajo.</t>
  </si>
  <si>
    <r>
      <t>Porcentaje de Organizaciones rurales apoyadas con plan de trabajo</t>
    </r>
    <r>
      <rPr>
        <i/>
        <sz val="10"/>
        <color indexed="30"/>
        <rFont val="Soberana Sans"/>
      </rPr>
      <t xml:space="preserve">
</t>
    </r>
  </si>
  <si>
    <t>(Número de Organizaciones sociales apoyadas con plan de trabajo anual/ Número de Solicitudes de apoyo recibidas en ventanilla)*100.</t>
  </si>
  <si>
    <t>B Incentivos económicos para la dinámica interna, capacitación y operación de las organizaciones rurales.</t>
  </si>
  <si>
    <r>
      <t xml:space="preserve">Porcentaje de Organizaciones rurales apoyadas que realizaron eventos donde plantearon acciones y/o estrategias para la reactivación del campo </t>
    </r>
    <r>
      <rPr>
        <i/>
        <sz val="10"/>
        <color indexed="30"/>
        <rFont val="Soberana Sans"/>
      </rPr>
      <t xml:space="preserve">
</t>
    </r>
  </si>
  <si>
    <t>(Número de organizaciones apoyadas que realizaron eventos donde plantearon acciones y/o estrategias para la reactivación del campo /número total de organizaciones apoyadas) *100.</t>
  </si>
  <si>
    <t>C Incentivos económicos entregados a mujeres y personas de la tercera edad en condición de pobreza de áreas rurales, periurbanas y urbanas mediante insumos, infraestructura, equipamiento productivo, animales de especie menor y asistencia técnica para que produzcan sus alimentos.</t>
  </si>
  <si>
    <r>
      <t>Porcentaje de mujeres y personas de la tercera edad en condiciones de pobreza de las zonas rurales, periurbanas y urbanas apoyadas con infraestructura, equipo productivo, animales de especie menor y asistencia técnica</t>
    </r>
    <r>
      <rPr>
        <i/>
        <sz val="10"/>
        <color indexed="30"/>
        <rFont val="Soberana Sans"/>
      </rPr>
      <t xml:space="preserve">
</t>
    </r>
  </si>
  <si>
    <t>(Número de mujeres y personas de la tercera edad en condiciones de pobreza de las zonas rurales, periurbanas y urbanas apoyadas/Número de mujeres y personas de la tercera edad en condiciones de pobreza de las zonas rurales, periurbanas y urbanas)*100</t>
  </si>
  <si>
    <t>D Incentivos otorgados para la realización de proyectos integrales de desarrollo productivo en zonas áridas y semiáridas</t>
  </si>
  <si>
    <r>
      <t xml:space="preserve">Porcentaje de variación de municipios de zonas áridas y semiáridas con proyectos integrales ejecutados </t>
    </r>
    <r>
      <rPr>
        <i/>
        <sz val="10"/>
        <color indexed="30"/>
        <rFont val="Soberana Sans"/>
      </rPr>
      <t xml:space="preserve">
</t>
    </r>
  </si>
  <si>
    <t>((Municipios de zonas áridas y semiáridas atendidos con proyectos en el año tn/Municipios de zonas áridas y semiáridas en el año t0))-1*100 donde tn= año en curso y t0= año base (2013)</t>
  </si>
  <si>
    <t>E Servicios profesionales de extensión e innovación rural proporcionados a productores de zonas rurales y periurbanas</t>
  </si>
  <si>
    <r>
      <t>Porcentaje de productores que aplican las capacidades promovidas por los servicios de extensión e innovación rural para incrementar la producción de alimentos.</t>
    </r>
    <r>
      <rPr>
        <i/>
        <sz val="10"/>
        <color indexed="30"/>
        <rFont val="Soberana Sans"/>
      </rPr>
      <t xml:space="preserve">
</t>
    </r>
  </si>
  <si>
    <t>(No. de productores que aplican las capacidades promovidas por los servicios de extensión e innovación rural para incrementar la producción de alimentos) / (Total de productores beneficiados con servicios de extensión e innovación rural)*100</t>
  </si>
  <si>
    <t>F Esquemas de aseguramiento contratados para atender afectaciones provocadas por los desastres naturales en productores agropecuarios, acuícolas y pesqueros</t>
  </si>
  <si>
    <r>
      <t>índice de siniestralidad</t>
    </r>
    <r>
      <rPr>
        <i/>
        <sz val="10"/>
        <color indexed="30"/>
        <rFont val="Soberana Sans"/>
      </rPr>
      <t xml:space="preserve">
</t>
    </r>
  </si>
  <si>
    <t>(monto de indemnisaciones pagadas contra desatres naturales/ total de primas pagadas) * 100</t>
  </si>
  <si>
    <t>Estratégico-Economía-Anual</t>
  </si>
  <si>
    <r>
      <t xml:space="preserve">Potenciación de los incentivos económicos (Federal y Estatal) ante la ocurrencia de desastres naturales </t>
    </r>
    <r>
      <rPr>
        <i/>
        <sz val="10"/>
        <color indexed="30"/>
        <rFont val="Soberana Sans"/>
      </rPr>
      <t xml:space="preserve">
</t>
    </r>
  </si>
  <si>
    <t>(Monto de incentivos económicos que protegen a las actividades productivas de productores agropecuarios, acuícolas y pesqueros ante la ocurrencia de desastres naturales/Monto de incentivos económicos asignados)</t>
  </si>
  <si>
    <t>G Incentivos económicos otorgados a unidades de producción familiar en localidades rurales de alta y muy alta marginación, para la adquisición de servicios de asistencia técnica, infraestructura y equipo.</t>
  </si>
  <si>
    <r>
      <t>Porcentaje de unidades de producción familiar en localidades rurales de alta y muy alta marginación apoyadas con infraestructura y equipo productivo</t>
    </r>
    <r>
      <rPr>
        <i/>
        <sz val="10"/>
        <color indexed="30"/>
        <rFont val="Soberana Sans"/>
      </rPr>
      <t xml:space="preserve">
</t>
    </r>
  </si>
  <si>
    <t>(Número de unidades de producción familiar en localidades rurales de alta y muy alta marginación que adquieren infraestructura y equipo productivo/ Número total de unidades de producción familiar en localidades rurales de alta y muy alta marginación que representan la población objetivo del Proyecto Estratégico de Seguridad Alimentaria)* 100</t>
  </si>
  <si>
    <r>
      <t>Porcentaje de unidades de producción familiar en localidades rurales de alta y muy alta marginación que aplican las capacidades promovidas por servicios de asistencia técnica y capacitación.</t>
    </r>
    <r>
      <rPr>
        <i/>
        <sz val="10"/>
        <color indexed="30"/>
        <rFont val="Soberana Sans"/>
      </rPr>
      <t xml:space="preserve">
</t>
    </r>
  </si>
  <si>
    <t>(Número de unidades de producción familiar en localidades rurales de alta y muy alta marginación que aplican capacidades promovidas por servicios de asistencia técnica y capacitación/ Número total de unidades de producción familiar en localidades rurales de alta y muy alta marginación que recibieron servicios de asistencia técnica y capacitación en el ejercicio fiscal coriente)*100</t>
  </si>
  <si>
    <t>H Coinversiones realizadas con las Organizaciones de la Sociedad Civil (OSC) para proyectos que mejoran la disponibilidad de alimentos en localidades rurales de alta y muy alta marginación.</t>
  </si>
  <si>
    <r>
      <t>Porcentaje de inversiones de las Organizaciones de la Sociedad Civil en proyectos que mejoran la disponibilidad de alimentos en localidades rurales de alta y muy alta marginación. COINVERSION: Es el acto mediante el cual 2 o más personas unen esfuerzos para llevar a cabo un proyecto en forma conjunta.</t>
    </r>
    <r>
      <rPr>
        <i/>
        <sz val="10"/>
        <color indexed="30"/>
        <rFont val="Soberana Sans"/>
      </rPr>
      <t xml:space="preserve">
</t>
    </r>
  </si>
  <si>
    <t>[(Monto total invertido por Organizaciones de la Sociedad Civil en proyectos que mejoran la disponibilidad de alimentos en localidades rurales de alta y muy alta marginación) / (Monto total coinvertido en proyectos que mejoran la disponibilidad de alimentos en localidades rurales de alta y muy alta marginación)]*100</t>
  </si>
  <si>
    <t>Gestión-Economía-Anual</t>
  </si>
  <si>
    <t>I Incentivos otorgados a población rural de zonas marginadas y localidades de alta y muy alta marginación en infraestructura, equipamiento productivo y desarrollo de capacidades para incrementar la producción agropecuaria y acuícola.</t>
  </si>
  <si>
    <r>
      <t>Porcentaje de unidades económicas (UE) en localidades de alta y muy alta marginación con bienes de capital incrementados y asistencia técnica recibida</t>
    </r>
    <r>
      <rPr>
        <i/>
        <sz val="10"/>
        <color indexed="30"/>
        <rFont val="Soberana Sans"/>
      </rPr>
      <t xml:space="preserve">
</t>
    </r>
  </si>
  <si>
    <t>(Número de Unidades Económicas de localidades de alta y muy alta marginación apoyadas con infraestructura y equipamiento y asistencia técnica /Número de U.E. de localidades de alta y muy alta marginación)*100</t>
  </si>
  <si>
    <t>J Incentivos otorgados para la realización de obras y prácticas para el aprovechamiento sustentable de suelo y agua</t>
  </si>
  <si>
    <r>
      <t>Porcentaje de variación de la capacidad de almacenamiento de agua</t>
    </r>
    <r>
      <rPr>
        <i/>
        <sz val="10"/>
        <color indexed="30"/>
        <rFont val="Soberana Sans"/>
      </rPr>
      <t xml:space="preserve">
</t>
    </r>
  </si>
  <si>
    <t xml:space="preserve">[((Metros cúbicos de capacidad instalada para almacenamiento anual del agua en el año tn)/(Metros cúbicos de capacidad instalada para almacenamiento de agua en el año t0))]*100]-100 ** en donde tn= año en curso y t0= año base (2013)    </t>
  </si>
  <si>
    <r>
      <t>Porcentaje de variación de la superficie agropecuaria incorporada al aprovechamiento sustentable.</t>
    </r>
    <r>
      <rPr>
        <i/>
        <sz val="10"/>
        <color indexed="30"/>
        <rFont val="Soberana Sans"/>
      </rPr>
      <t xml:space="preserve">
</t>
    </r>
  </si>
  <si>
    <t>[((Hectáreas incorporadas al aprovechamiento sustentable del suelo y agua en el año tn)/(Hectáreas incorporadas al aprovechamiento sustentable de suelo y agua en el año t0))]*100]-100. ** en donde tn= año en curso y t0= año base (2013)</t>
  </si>
  <si>
    <t>A 1 Implementación de las acciones de verificación a las organizaciones sociales apoyadas</t>
  </si>
  <si>
    <r>
      <t>Porcentaje de visitas o acciones de verificación y seguimiento realizadas a las Organizaciones Sociales Apoyadas.</t>
    </r>
    <r>
      <rPr>
        <i/>
        <sz val="10"/>
        <color indexed="30"/>
        <rFont val="Soberana Sans"/>
      </rPr>
      <t xml:space="preserve">
</t>
    </r>
  </si>
  <si>
    <t>(Número de visitas o acciones de verificación realizadas / Número total de Organizaciones sociales apoyadas)*100.</t>
  </si>
  <si>
    <t>B 2 Revisión de Agendas de trabajo que plantearon acciones y/o estrategias para la reactivación del campo mexicano.</t>
  </si>
  <si>
    <r>
      <t>Porcentaje de agendas de trabajo que plantearon acciones y/o estrategias para la reactivación del campo.</t>
    </r>
    <r>
      <rPr>
        <i/>
        <sz val="10"/>
        <color indexed="30"/>
        <rFont val="Soberana Sans"/>
      </rPr>
      <t xml:space="preserve">
</t>
    </r>
  </si>
  <si>
    <t>(Número de organizaciones apoyadas que realizaron eventos donde plantearon acciones y/o estrategias para la reactivación del campo / Número total de organizaciones apoyadas) *100.</t>
  </si>
  <si>
    <t>C 3 Publicación de convocatorias para la recepción de solicitudes de incentivos económicos del componente Agricultura Familiar Periurbana y de Traspatio.</t>
  </si>
  <si>
    <r>
      <t>Porcentaje de convocatorias publicadas antes del 1 de julio.</t>
    </r>
    <r>
      <rPr>
        <i/>
        <sz val="10"/>
        <color indexed="30"/>
        <rFont val="Soberana Sans"/>
      </rPr>
      <t xml:space="preserve">
</t>
    </r>
  </si>
  <si>
    <t>(Número de convocatorias publicadas antes del 1 de julio/ Número total de convocatorias a publicar por las Delegaciones de la SAGARPA en las 32 Entidades Federativas)*100</t>
  </si>
  <si>
    <t>D 4 Ejeccion de proyectos integrales de desarrollo productivo en zonas áridas y semiáridas</t>
  </si>
  <si>
    <t>E 5 Implementación de Proyectos Integrales de Innovación y Extensión (PIIEX)</t>
  </si>
  <si>
    <r>
      <t>Porcentaje de productores  beneficiarios con Proyectos Integrales de Innovación y Extensión (PIIEX)</t>
    </r>
    <r>
      <rPr>
        <i/>
        <sz val="10"/>
        <color indexed="30"/>
        <rFont val="Soberana Sans"/>
      </rPr>
      <t xml:space="preserve">
</t>
    </r>
  </si>
  <si>
    <t>(Porcentaje de productores beneficiarios con Proyectos Integrales de Innovación y Extensión (PIIEX) / Total de productores programados)*100</t>
  </si>
  <si>
    <t>E 6 Instalacion de Comisiones Estatales del Componente de Extensión e Innovación Productiva en las 32 entidades federativas.</t>
  </si>
  <si>
    <r>
      <t>Porcentaje de Comisiones Estatales del Componente de Extensión e Innovación Productiva instaladas</t>
    </r>
    <r>
      <rPr>
        <i/>
        <sz val="10"/>
        <color indexed="30"/>
        <rFont val="Soberana Sans"/>
      </rPr>
      <t xml:space="preserve">
</t>
    </r>
  </si>
  <si>
    <t>(Número de Comisiones Estatales del Componente de Extensión e Innovación Productiva instaladas / Total de Comisiones Estatales del Componente de Extensión e Innovación Productiva programadas)*100</t>
  </si>
  <si>
    <t>E 7 Prestación de servicios profesionales de extensión e innovación en Entidades Federativas</t>
  </si>
  <si>
    <r>
      <t>Porcentaje de productores atendidos con servicios profesionales de extensión e innovación mediante el Extensionismo en Entidades Federativas.</t>
    </r>
    <r>
      <rPr>
        <i/>
        <sz val="10"/>
        <color indexed="30"/>
        <rFont val="Soberana Sans"/>
      </rPr>
      <t xml:space="preserve">
</t>
    </r>
  </si>
  <si>
    <t>(Porcentaje de productores atendidos con servicios profesionales de extensión e innovación mediante el Extensionismo en Entidades Federativas y el Servicio Social Gratificado / Total de productores programados)*100</t>
  </si>
  <si>
    <t>F 8 Contratación de Pólizas para asegurar activos productivos ante la ocurrencia de desastres naturales</t>
  </si>
  <si>
    <r>
      <t>Porcentaje de unidades animal aseguradas ante la ocurrencia de desastres naturales</t>
    </r>
    <r>
      <rPr>
        <i/>
        <sz val="10"/>
        <color indexed="30"/>
        <rFont val="Soberana Sans"/>
      </rPr>
      <t xml:space="preserve">
</t>
    </r>
  </si>
  <si>
    <t>(Unidades animal elegible asegurada contra desastres naturales /total de unidades animal elegible)*100</t>
  </si>
  <si>
    <r>
      <t>Porcentaje de superficie elegible asegurada ante la ocurrencia de desastres naturales</t>
    </r>
    <r>
      <rPr>
        <i/>
        <sz val="10"/>
        <color indexed="30"/>
        <rFont val="Soberana Sans"/>
      </rPr>
      <t xml:space="preserve">
</t>
    </r>
  </si>
  <si>
    <t>(Superficie elegible asegurada contra desastres naturales /total de superficie elegible)*100</t>
  </si>
  <si>
    <t>G 9 Publicación de convocatorias para selección de Agencias de Desarrollo Rural del Componente Proyecto Estratégico de Seguridad Alimentaria</t>
  </si>
  <si>
    <r>
      <t>Porcentaje de convocatorias para selección de Agencias de Desarrollo Rural publicadas antes del 1 de mayo</t>
    </r>
    <r>
      <rPr>
        <i/>
        <sz val="10"/>
        <color indexed="30"/>
        <rFont val="Soberana Sans"/>
      </rPr>
      <t xml:space="preserve">
</t>
    </r>
  </si>
  <si>
    <t>(Número de convocatorias para selección de Agencias de Desarrollo Rural publicadas antes del 1 de mayo/ Número total de convocatorias para selección de Agencias de Desarrollo Rural publicadas en las Entidades Federativas de cobertura del componente)*100</t>
  </si>
  <si>
    <t>H 10 Autorización de solicitudes postuladas por Organizaciones de la Sociedad Civil susceptibles de apoyo de acuerdo con los criterios de calificación y la disponibilidad de recursos</t>
  </si>
  <si>
    <r>
      <t>Porcentaje de solicitudes postuladas por Organizaciones de la Sociedad Civil autorizadas</t>
    </r>
    <r>
      <rPr>
        <i/>
        <sz val="10"/>
        <color indexed="30"/>
        <rFont val="Soberana Sans"/>
      </rPr>
      <t xml:space="preserve">
</t>
    </r>
  </si>
  <si>
    <t>(Número total de solicitudes postuladas por Organizaciones de la Sociedad Civil autorizadas por el comité de evaluación y seguimiento/ Número total de solicitudes postuladas por Organizaciones de la Sociedad Civil recibidas en ventanilla)*100</t>
  </si>
  <si>
    <t>H 11 Supervisión de obras y prácticas para el aprovechamiento sustentable de suelo y agua</t>
  </si>
  <si>
    <r>
      <t>Porcentaje de entidades supervisadas en el proceso operativo</t>
    </r>
    <r>
      <rPr>
        <i/>
        <sz val="10"/>
        <color indexed="30"/>
        <rFont val="Soberana Sans"/>
      </rPr>
      <t xml:space="preserve">
</t>
    </r>
  </si>
  <si>
    <t xml:space="preserve">((Número de entidades supervisadas en el proceso operativo realizadas) / (Número de entidades participantes en la operación del componente))*100   </t>
  </si>
  <si>
    <t>I 12 Seguimiento a los días de rezago en la publicación de la convocatoria del Componente Desarrollo Integral de Cadenas de Valor por la Instancia ejecutora, a partír del 1 de julio al 30 de noviembre.</t>
  </si>
  <si>
    <r>
      <t>Proporción de días de rezago en la publicación de la convocatoria por la Instancia ejecutora, a partír del 1 de julio.</t>
    </r>
    <r>
      <rPr>
        <i/>
        <sz val="10"/>
        <color indexed="30"/>
        <rFont val="Soberana Sans"/>
      </rPr>
      <t xml:space="preserve">
</t>
    </r>
  </si>
  <si>
    <t>(Número de días transcurridos en la publicación de la convocatoria despues del 1 de julio/ Número de días transcurridos entre período del 1o. julio al 30 de noviembre)*100</t>
  </si>
  <si>
    <r>
      <t xml:space="preserve">Porcentaje de la población en pobreza extrema que se ubica en zonas rurales marginadas y periurbanas con carencia alimentaria.  
</t>
    </r>
    <r>
      <rPr>
        <sz val="10"/>
        <rFont val="Soberana Sans"/>
        <family val="2"/>
      </rPr>
      <t xml:space="preserve"> Causa : Cifras preliminares Efecto:  Otros Motivos:</t>
    </r>
  </si>
  <si>
    <r>
      <t xml:space="preserve">Rendimiento de maíz en áreas de temporal
</t>
    </r>
    <r>
      <rPr>
        <sz val="10"/>
        <rFont val="Soberana Sans"/>
        <family val="2"/>
      </rPr>
      <t>Sin Información,Sin Justificación</t>
    </r>
  </si>
  <si>
    <r>
      <t xml:space="preserve">Porcentaje de unidades económicas rurales atendidas que producen alimentos
</t>
    </r>
    <r>
      <rPr>
        <sz val="10"/>
        <rFont val="Soberana Sans"/>
        <family val="2"/>
      </rPr>
      <t>Sin Información,Sin Justificación</t>
    </r>
  </si>
  <si>
    <r>
      <t xml:space="preserve">Porcentaje de Organizaciones rurales apoyadas con plan de trabajo
</t>
    </r>
    <r>
      <rPr>
        <sz val="10"/>
        <rFont val="Soberana Sans"/>
        <family val="2"/>
      </rPr>
      <t>Sin Información,Sin Justificación</t>
    </r>
  </si>
  <si>
    <r>
      <t xml:space="preserve">Porcentaje de Organizaciones rurales apoyadas que realizaron eventos donde plantearon acciones y/o estrategias para la reactivación del campo 
</t>
    </r>
    <r>
      <rPr>
        <sz val="10"/>
        <rFont val="Soberana Sans"/>
        <family val="2"/>
      </rPr>
      <t xml:space="preserve"> Causa : Una mejor planeación en la coordinación de los procesos y mejor integración documental en las solicitudes de las Organizaciones, permitieron apoyar a un mayor número de Organizaciones rurales a las programadas. Efecto: El sector rural cuenta con mayores acciones y/o estrategias para la reactivación del campo.  Otros Motivos:</t>
    </r>
  </si>
  <si>
    <r>
      <t xml:space="preserve">Porcentaje de mujeres y personas de la tercera edad en condiciones de pobreza de las zonas rurales, periurbanas y urbanas apoyadas con infraestructura, equipo productivo, animales de especie menor y asistencia técnica
</t>
    </r>
    <r>
      <rPr>
        <sz val="10"/>
        <rFont val="Soberana Sans"/>
        <family val="2"/>
      </rPr>
      <t xml:space="preserve"> Causa : El monto promedio de apoyo por beneficiario, fue menor al programado, lo que permitió incrementar el porcentaje de mujeres y personas de la tercera edad beneficiados por el componente. Efecto: Se beneficio a un mayor número de mujeres y personas de la tercera edad en condiciones de pobreza de las zonas rurales, periurbanas y urbanas apoyadas con infraestructura, equipo productivo, animales de especie menor y asistencia técnica. Otros Motivos:</t>
    </r>
  </si>
  <si>
    <r>
      <t xml:space="preserve">Porcentaje de variación de municipios de zonas áridas y semiáridas con proyectos integrales ejecutados 
</t>
    </r>
    <r>
      <rPr>
        <sz val="10"/>
        <rFont val="Soberana Sans"/>
        <family val="2"/>
      </rPr>
      <t xml:space="preserve"> Causa : Se apoyaron proyectos regionales que incluían varios municipios, lo que permitió superar la meta programada Efecto: Mayor numero de municipios y la población que habita se beneficiara con los apoyos del programa Otros Motivos:</t>
    </r>
  </si>
  <si>
    <r>
      <t xml:space="preserve">Porcentaje de productores que aplican las capacidades promovidas por los servicios de extensión e innovación rural para incrementar la producción de alimentos.
</t>
    </r>
    <r>
      <rPr>
        <sz val="10"/>
        <rFont val="Soberana Sans"/>
        <family val="2"/>
      </rPr>
      <t xml:space="preserve"> Causa : La información reportada corresponde a un preliminar, las cifras definitivas se tendrán en el cierre finiquito en el mes de marzo.  Las variación de la meta alcanzada se debe a: 1.- El número de productores beneficiados por el componente de Extensión e Innovación fue mayor al planeado, por tanto el número de productores que aplican las capacidades promovidas por los servicios de extensión e innovación rural fue mayor al pronosticado. Efecto: Un mayor número de productores beneficiados y que aplican las capacidades promovidas por los servicios de extensión e innovación rural para incrementar la producción de alimentos. Otros Motivos:</t>
    </r>
  </si>
  <si>
    <r>
      <t xml:space="preserve">índice de siniestralidad
</t>
    </r>
    <r>
      <rPr>
        <sz val="10"/>
        <rFont val="Soberana Sans"/>
        <family val="2"/>
      </rPr>
      <t xml:space="preserve"> Causa : El índice de siniestralidad a la fecha es de (32.11%), es decir que se ha superado la meta programada y aún no concluye la vigencia del portafolio de aseguramiento, por lo que este dato aun puede incrementar en virtud a que la vigencia de las pólizas contratadas comprenden hasta junio de 2016.       Cabe mencionar que los valores del numerador y el denominador programados solo describen la proporción de eventos esperados. Efecto: El índice de siniestralidad depende de la ocurrencia de desastres naturales considerados en la cobertura del portafolio así como de que éstos generen afectaciones totales. En este sentido, la operación del portafolio no ha concluido por lo que se estima que puedan generarse indemnizaciones de las coberturas vigentes y que por lo tanto puede incrementarse la meta. Otros Motivos:</t>
    </r>
  </si>
  <si>
    <r>
      <t xml:space="preserve">Potenciación de los incentivos económicos (Federal y Estatal) ante la ocurrencia de desastres naturales 
</t>
    </r>
    <r>
      <rPr>
        <sz val="10"/>
        <rFont val="Soberana Sans"/>
        <family val="2"/>
      </rPr>
      <t xml:space="preserve"> Causa : Para el 2015, la potenciación de los incentivos económicos (federal y estatal) superaron la meta programada, alcanzando una meta del 10.05%, con el aseguramiento de 9.9 millones de hectáreas y 15.2 millones de unidades animal.    Lo anterior significa que en este año el costo de primas bajaron con respecto a años anteriores y al contratar seguros agropecuarios catastróficos y comerciales, el monto de recursos que protegen en caso de desastres naturales a la actividad agropecuaria, se multiplica en 10 veces con respecto a los recursos públicos asignados para la atención de afectaciones derivadas por estas causas.  Efecto: El Gobierno Federal, los Gobiernos Estatales y los productores pudieron contar con un instrumento de protección en caso de suceder desastres naturales que afectaran sus actividades agrícolas y pecuarias, para su pronta reincorporación productiva. Otros Motivos:</t>
    </r>
  </si>
  <si>
    <r>
      <t xml:space="preserve">Porcentaje de unidades de producción familiar en localidades rurales de alta y muy alta marginación apoyadas con infraestructura y equipo productivo
</t>
    </r>
    <r>
      <rPr>
        <sz val="10"/>
        <rFont val="Soberana Sans"/>
        <family val="2"/>
      </rPr>
      <t xml:space="preserve"> Causa : El recurso asignado en el Presupuesto de Egresos de la Federación (PEF) 2015 al Proyecto Estratégico de Seguridad Alimentaria (PESA) fue de 3,380 millones de pesos (mdp), sin embargo debido a una reducción mandatada por la SHCP por $264.2 mdp, una reserva de: $99.2 mdp y una reducción por austeridad del 5% sobre gastos de operación por: $376,912.31, el monto disponible para la operación fue de 3,017 mdp. La disminución presupuestal originó un ajuste a la baja en la meta de atención del 2015. Efecto: Reducción del número de Unidades de Producción Familiar apoyadas para adquirir equipo e infraestructura, para instrumentar proyectos productivos. Otros Motivos:</t>
    </r>
  </si>
  <si>
    <r>
      <t xml:space="preserve">Porcentaje de unidades de producción familiar en localidades rurales de alta y muy alta marginación que aplican las capacidades promovidas por servicios de asistencia técnica y capacitación.
</t>
    </r>
    <r>
      <rPr>
        <sz val="10"/>
        <rFont val="Soberana Sans"/>
        <family val="2"/>
      </rPr>
      <t xml:space="preserve"> Causa : Las Agencias de Desarrollo Rural dan soporte técnico a los proyectos productivos donde se atienden cuellos de botella que inciden en la producción de alimentos y productos agropecuarios, sin embargo al cierre preliminar reportado a diciembre el porcentaje de unidades de producción familiar en localidades de alta y muy alta marginación que aplican las capacidades promovidas por servicios de asistencia técnica y capacitación es menor a lo programado. Efecto: Aún y cuando la meta esta por debajo de lo planeado se ha fortalecido la adopción de tecnologías y conocimientos técnicos, que los productores están implementando en sus sistemas de producción.    La meta se mantiene en el umbral verde-amarillo. Otros Motivos:</t>
    </r>
  </si>
  <si>
    <r>
      <t xml:space="preserve">Porcentaje de inversiones de las Organizaciones de la Sociedad Civil en proyectos que mejoran la disponibilidad de alimentos en localidades rurales de alta y muy alta marginación. COINVERSION: Es el acto mediante el cual 2 o más personas unen esfuerzos para llevar a cabo un proyecto en forma conjunta.
</t>
    </r>
    <r>
      <rPr>
        <sz val="10"/>
        <rFont val="Soberana Sans"/>
        <family val="2"/>
      </rPr>
      <t xml:space="preserve"> Causa : La reducción presupuestal afectó directamente a los valores del ciclo presupuestario (numerador y denominador), respecto a la proporción relacionada entre la coinversión y el recurso federal,  se redujo en proporción con el supuesto 50/50 y , sin embargo se cumplió favorablemente la meta. Efecto: Se tiene mayor participación en el ejercicio de los recursos por parte de las Organizaciones Sociales Civiles Otros Motivos:</t>
    </r>
  </si>
  <si>
    <r>
      <t xml:space="preserve">Porcentaje de unidades económicas (UE) en localidades de alta y muy alta marginación con bienes de capital incrementados y asistencia técnica recibida
</t>
    </r>
    <r>
      <rPr>
        <sz val="10"/>
        <rFont val="Soberana Sans"/>
        <family val="2"/>
      </rPr>
      <t xml:space="preserve"> Causa : El monto promedio de apoyo por beneficiario, fue menor al programado lo que permitió potencializar el recurso apoyando a un mayor número de productores. Efecto: Se beneficio a un mayor número de unidades económicas (UE) en localidades de alta y muy alta marginación con bienes de capital incrementados y asistencia técnica recibida. Otros Motivos:</t>
    </r>
  </si>
  <si>
    <r>
      <t xml:space="preserve">Porcentaje de variación de la capacidad de almacenamiento de agua
</t>
    </r>
    <r>
      <rPr>
        <sz val="10"/>
        <rFont val="Soberana Sans"/>
        <family val="2"/>
      </rPr>
      <t xml:space="preserve"> Causa : La presente Información es considerada preliminar  en virtud de que se encuentra en proceso la integración, revisión y validación del cierre del ejercicio fiscal 2015, el avance reportado tiene como fuente el reporte del SURI con el avance al 30 de diciembre de 2015.  CAUSA DEL COMPORTAMIENTO DEL INDICADOR: aunque por procedimiento al integrar la MIR, no se considera como un Supuesto el comportamiento del presupuesto, para 2015 el entorno de la economía nacional repercutió en una reducción del presupuesto asignado al Componente COUSSA del orden del 46.3%, esta situación tuvo un efecto directo en la capacidad de apoyo a más proyectos y por ende en la consecución de metas; tal es el caso de este indicador para el cual se programó una meta del 103.85% y a la fecha con la información disponible, se observa que la misma es del orden del 81.10%.   Efecto: El efecto directo es que se construyó una menor capacidad de almacenamiento de agua a la estimada. No obstante, dado que el Componente COUSSA no es de atención a la demanda abierta por convocatoria, también se estima que el beneficio del Indicador se cumple al menos en los productores a los que de acuerdo a la disponibilidad de presupuesto, se estuvo en la posibilidad de apoyar. Otros Motivos:</t>
    </r>
  </si>
  <si>
    <r>
      <t xml:space="preserve">Porcentaje de variación de la superficie agropecuaria incorporada al aprovechamiento sustentable.
</t>
    </r>
    <r>
      <rPr>
        <sz val="10"/>
        <rFont val="Soberana Sans"/>
        <family val="2"/>
      </rPr>
      <t xml:space="preserve"> Causa : La presente Información es considerada preliminar  en virtud de que se encuentra en proceso la integracion, revision y validacion del cierre del ejercicio fiscal 2015, el avance reportado tiene como fuente el reporte del SURI con el avance al 30 de diciembre de 2015.  CAUSA DEL COMPORTAMIENTO DEL INDICADOR: aunque por procedimiento al integrar la MIR, no se considera como un Supuesto el comportamiento del presupuesto, para 2015 el entorno de la economía nacional repercutió en una reducción del presupuesto asignado al Componente COUSSA del orden del 46.3%, esta situación tuvo un efecto directo en la capacidad de apoyo a más proyectos y por ende en la consecución de metas; tal es el caso de este indicador para el cual se programó una meta del 103.70% y a la fecha con la información disponible, se observa que la misma es del orden del 69.35%.  En este caso el indicador tuvo una mayor reducción que el de capacidad de almacenamiento de agua, dado que los productores consideran más prioritario disponer de agua que trabajar en mejoras del suelo. Efecto: El efecto directo es que se mejoró una menor superficie a la estimada. No obstante, dado que el Componente COUSSA no es de atención a la demanda abierta por convocatoria, también se estima que el beneficio del Indicador se cumple al menos en los productores a los que de acuerdo a la disponibilidad de presupuesto, se estuvo en la posibilidad de apoyar. Otros Motivos:</t>
    </r>
  </si>
  <si>
    <r>
      <t xml:space="preserve">Porcentaje de visitas o acciones de verificación y seguimiento realizadas a las Organizaciones Sociales Apoyadas.
</t>
    </r>
    <r>
      <rPr>
        <sz val="10"/>
        <rFont val="Soberana Sans"/>
        <family val="2"/>
      </rPr>
      <t>Sin Información,Sin Justificación</t>
    </r>
  </si>
  <si>
    <r>
      <t xml:space="preserve">Porcentaje de agendas de trabajo que plantearon acciones y/o estrategias para la reactivación del campo.
</t>
    </r>
    <r>
      <rPr>
        <sz val="10"/>
        <rFont val="Soberana Sans"/>
        <family val="2"/>
      </rPr>
      <t xml:space="preserve"> Causa : Al registrar la MIR, hubo un problema con el sistema que no guardo la meta del indicador programada que corresponde al 20% por lo que la meta se cumple al 100%.  Los valores del numerador y denominador registrados en la programación representan el número de eventos esperados, por lo que el avance muestra las cifras alcanzadas en el año. Efecto: Se cumplió la meta al 100%, el indicador se mantiene en el umbral verde-amarillo. Otros Motivos:</t>
    </r>
  </si>
  <si>
    <r>
      <t xml:space="preserve">Porcentaje de convocatorias publicadas antes del 1 de julio.
</t>
    </r>
    <r>
      <rPr>
        <sz val="10"/>
        <rFont val="Soberana Sans"/>
        <family val="2"/>
      </rPr>
      <t xml:space="preserve"> Causa : Se cumplió la meta en tiempo y forma. Efecto: La población objetivo recibió la información de manera oportuna  para poder  acceder a los apoyos Otros Motivos:</t>
    </r>
  </si>
  <si>
    <r>
      <t xml:space="preserve">Porcentaje de productores  beneficiarios con Proyectos Integrales de Innovación y Extensión (PIIEX)
</t>
    </r>
    <r>
      <rPr>
        <sz val="10"/>
        <rFont val="Soberana Sans"/>
        <family val="2"/>
      </rPr>
      <t xml:space="preserve"> Causa : La razón por la cual no se alcanzó la meta programada fue por que se afecto al presupuesto destinado a la operación de los Proyectos Integrales de Innovación y Extensión (PIIEX), debido a una reducción en el presupuesto por parte de la SHCP. Efecto: Se redujo el numero de proyectos apoyados y por lo tanto se redujo el número de beneficiarios Otros Motivos:</t>
    </r>
  </si>
  <si>
    <r>
      <t xml:space="preserve">Porcentaje de Comisiones Estatales del Componente de Extensión e Innovación Productiva instaladas
</t>
    </r>
    <r>
      <rPr>
        <sz val="10"/>
        <rFont val="Soberana Sans"/>
        <family val="2"/>
      </rPr>
      <t>Sin Información,Sin Justificación</t>
    </r>
  </si>
  <si>
    <r>
      <t xml:space="preserve">Porcentaje de productores atendidos con servicios profesionales de extensión e innovación mediante el Extensionismo en Entidades Federativas.
</t>
    </r>
    <r>
      <rPr>
        <sz val="10"/>
        <rFont val="Soberana Sans"/>
        <family val="2"/>
      </rPr>
      <t xml:space="preserve"> Causa : Durante la operación en las entidades, en la mayoría de ellas se considero conveniente reducir el porcentaje al monto pagado a los extensionistas o incrementar el número de beneficiarios atendidos por los mismos, con la finalidad de tener un mayor número de beneficiarios. Efecto: Se incrementó el número de beneficiarios atendidos Otros Motivos:</t>
    </r>
  </si>
  <si>
    <r>
      <t xml:space="preserve">Porcentaje de unidades animal aseguradas ante la ocurrencia de desastres naturales
</t>
    </r>
    <r>
      <rPr>
        <sz val="10"/>
        <rFont val="Soberana Sans"/>
        <family val="2"/>
      </rPr>
      <t xml:space="preserve"> Causa : En 2015 se superó la meta programada de aseguramiento pecuario de 13 millones programados a 15.2 millones de unidades animal a nivel nacional, en virtud a la demanda del Seguro Comercial con más del 80% de este aseguramiento, donde los productores pecuarios estuvieron interesados en proteger la disponibilidad de pasto en agostaderos a través de la Confederación Nacional de Organizaciones Ganaderas (FACNOG) y el resto del aseguramiento fue por parte del interés de los Gobiernos Estatales. Efecto: Se estima que estas coberturas en su conjunto permitirán que los productores y el Gobierno Federal y Estatal transfieran el riesgo a los agentes financieros especializados (empresas aseguradoras) y de esta manera puedan atenderse más eficiente a los productores y a un menor costo presupuestal los daños en el sector agropecuario ante la ocurrencia de desastres naturales. Otros Motivos:</t>
    </r>
  </si>
  <si>
    <r>
      <t xml:space="preserve">Porcentaje de superficie elegible asegurada ante la ocurrencia de desastres naturales
</t>
    </r>
    <r>
      <rPr>
        <sz val="10"/>
        <rFont val="Soberana Sans"/>
        <family val="2"/>
      </rPr>
      <t xml:space="preserve"> Causa : Para el 2015 en el sector agrícola se tenia una meta programada de aseguramiento de 15.0 millones de hectáreas, sin embargo no se alcanzó la meta en virtud a la baja demanda de aseguramiento por parte de los Gobiernos Estatales. No obstante, se alcanzó un aseguramiento de 9.9  millones de hectáreas a nivel nacional, de las cuales son beneficiarios los Gobiernos Estatales y que podrán ser frente a los Desastres Naturales. Efecto: Se estima que estas coberturas en su conjunto permitirán que los productores y el Gobierno Federal y Estatal transfieran el riesgo a los agentes financieros especializados (empresas aseguradoras) y de esta manera puedan atenderse más eficiente a los productores y a un menor costo presupuestal los daños en el sector agropecuario ante la ocurrencia de desastres naturales. Otros Motivos:</t>
    </r>
  </si>
  <si>
    <r>
      <t xml:space="preserve">Porcentaje de convocatorias para selección de Agencias de Desarrollo Rural publicadas antes del 1 de mayo
</t>
    </r>
    <r>
      <rPr>
        <sz val="10"/>
        <rFont val="Soberana Sans"/>
        <family val="2"/>
      </rPr>
      <t xml:space="preserve"> Causa : De las 24 Entidades Federativas dónde opera el PESA, 14 programaron publicar convocatorias para seleccionar ADR: Chihuahua, Durango, Guerrero, Hidalgo, Estado de México, Michoacán, Morelos, Nayarit, Oaxaca, Puebla, Tabasco, Tlaxcala, Zacatecas y Veracruz. Trece estados publicaron convocatorias en los meses de febrero y marzo, con excepción de Tlaxcala, ya que las ADR que ofrecieron sus servicios en ésta entidad federativa, fueron evaluadas satisfactoriamente en su desempeño y no se requirió seleccionar equipos técnicos que sustituyeran a quienes estaban trabajando. Efecto: La operación del PESA inició oportunamente con el trabajo de promoción, organización comunitaria, planeación participativa y gestión de proyectos. Otros Motivos:</t>
    </r>
  </si>
  <si>
    <r>
      <t xml:space="preserve">Porcentaje de solicitudes postuladas por Organizaciones de la Sociedad Civil autorizadas
</t>
    </r>
    <r>
      <rPr>
        <sz val="10"/>
        <rFont val="Soberana Sans"/>
        <family val="2"/>
      </rPr>
      <t xml:space="preserve"> Causa : La reducción presupuestal implicó retraso en los procesos, mismo que afectó las metas del componente en el trimestre reportado, sin embargo se ajustó al presupuesto lo que implicó apoyar a 93 proyectos de producción de alimentos durante todo el ejercicio 2015.  Efecto: La meta se vio reducida debido al recorte presupuestal Otros Motivos:</t>
    </r>
  </si>
  <si>
    <r>
      <t xml:space="preserve">Porcentaje de entidades supervisadas en el proceso operativo
</t>
    </r>
    <r>
      <rPr>
        <sz val="10"/>
        <rFont val="Soberana Sans"/>
        <family val="2"/>
      </rPr>
      <t xml:space="preserve"> Causa : La contratación del personal fue oportuna, además de que el monto asignado para su pago, se registro desde un inicio en el capitulo de gasto y no fue necesaria la solicitud de autorización para cambiar el presupuesto del capitulo 4000 al 1000.    Se realizó una supervisión a las 32 entidades federativas con acciones del Componente COUSSA, dos más a las programadas. Efecto: Con la supervisión a cada entidad federativa se propicio la posibilidad de prevenir incumplimientos normativos y permitir  que los conceptos de inversión cumplan con el objeto para el cual se apoyaron. Otros Motivos:</t>
    </r>
  </si>
  <si>
    <r>
      <t xml:space="preserve">Proporción de días de rezago en la publicación de la convocatoria por la Instancia ejecutora, a partír del 1 de julio.
</t>
    </r>
    <r>
      <rPr>
        <sz val="10"/>
        <rFont val="Soberana Sans"/>
        <family val="2"/>
      </rPr>
      <t xml:space="preserve"> Causa : Se cumplió la meta, ya que la convocatoria del componente se publicó en tiempo y forma sin días de rezago. Efecto: Se agiliza el proceso de otorgamiento de apoyos del componente a los pequeños productores ubicados en localidades de alta y muy alta marginación. Otros Motivos:</t>
    </r>
  </si>
  <si>
    <t>S259</t>
  </si>
  <si>
    <t>Programa de Fomento a la Agricultura</t>
  </si>
  <si>
    <t>300-Subsecretaría de Agricultura</t>
  </si>
  <si>
    <t>Contribuir a impulsar la productividad en el sector agroalimentario mediante inversión en capital físico, humano y tecnológico que garantice la seguridad alimentaria mediante el aumento en la producción agrícola de las unidades productivas</t>
  </si>
  <si>
    <r>
      <t>Indice de productividad de la población ocupada en la Rama Agrícola</t>
    </r>
    <r>
      <rPr>
        <i/>
        <sz val="10"/>
        <color indexed="30"/>
        <rFont val="Soberana Sans"/>
      </rPr>
      <t xml:space="preserve">
</t>
    </r>
  </si>
  <si>
    <t>((PIB primario agrícola del año tn a precios del año 2008 / Población ocupada del sector agrícola del año tn)/(PIB primario agrícola del año t0 a precios del año 2008 / Población ocupada del sector agrícola del año t0))*100</t>
  </si>
  <si>
    <t>Unidades productivas agrícolas aumentan el valor de su producción</t>
  </si>
  <si>
    <r>
      <t xml:space="preserve">Índice del valor de la producción agrícola </t>
    </r>
    <r>
      <rPr>
        <i/>
        <sz val="10"/>
        <color indexed="30"/>
        <rFont val="Soberana Sans"/>
      </rPr>
      <t xml:space="preserve">
</t>
    </r>
  </si>
  <si>
    <t>(Valor de la producción agrícola en el año tn/ Valor de la producción agrícola en el año t0)*100</t>
  </si>
  <si>
    <t>A Superficie apoyada con incentivos económicos para la aplicación de paquetes tecnológicos en la producción de maíz y frijol</t>
  </si>
  <si>
    <r>
      <t>Tasa de variación de la superficie apoyada con incentivos económicos para la aplicación de paquetes tecnológicos</t>
    </r>
    <r>
      <rPr>
        <i/>
        <sz val="10"/>
        <color indexed="30"/>
        <rFont val="Soberana Sans"/>
      </rPr>
      <t xml:space="preserve">
</t>
    </r>
  </si>
  <si>
    <t>((Superficie apoyada con incentivos para la aplicación de paquetes tecnológicos en el período tn/Superficie apoyada con incentivos para la aplicación de paquetes tecnológicos en el período tn-1)-1))*100</t>
  </si>
  <si>
    <t>Hectárea</t>
  </si>
  <si>
    <t>B Incentivos Económicos entregados a productores para prácticas agrícolas sustentables, aprovechamiento, generación y uso de energías renovables, eficiencia energética, y generacion y aprovechamiento de biomasa para bioenergéticos.</t>
  </si>
  <si>
    <r>
      <t>Porcentaje de emisiones de gases de efecto invernadero evitadas.</t>
    </r>
    <r>
      <rPr>
        <i/>
        <sz val="10"/>
        <color indexed="30"/>
        <rFont val="Soberana Sans"/>
      </rPr>
      <t xml:space="preserve">
</t>
    </r>
  </si>
  <si>
    <t>(Emisiones de gases de efecto invernadero evitadas/emisiones de gases de efecto invernadero programadas a evitar)*100</t>
  </si>
  <si>
    <t>C Incentivos económicos otorgados por hectárea a los productores agrícolas para inducir el uso de insumos que incidan en la productividad</t>
  </si>
  <si>
    <r>
      <t>Porcentaje de hectáreas apoyadas con Agroincentivos</t>
    </r>
    <r>
      <rPr>
        <i/>
        <sz val="10"/>
        <color indexed="30"/>
        <rFont val="Soberana Sans"/>
      </rPr>
      <t xml:space="preserve">
</t>
    </r>
  </si>
  <si>
    <t>(Hectáres agrícola apoyadas con AGROINSUMOS / hectáreas agrícolas programadas a apoyar con AGROINSUMOS al año 2018)*100</t>
  </si>
  <si>
    <t>D Incentivos económicos otorgados a las unidades economicas agrícolas para incorporar superficie agrícola a la producción bajo cubierta (PROCURA)</t>
  </si>
  <si>
    <r>
      <t>Tasa de variación de la superficie incorporada a la producción bajo cubierta</t>
    </r>
    <r>
      <rPr>
        <i/>
        <sz val="10"/>
        <color indexed="30"/>
        <rFont val="Soberana Sans"/>
      </rPr>
      <t xml:space="preserve">
</t>
    </r>
  </si>
  <si>
    <t>((Superficie agrícola incorporada a la producción bajo cubierta en el año tn+i/Superficie agrícola incorporada en el año t0)-1)*100</t>
  </si>
  <si>
    <t>E Incentivos económicos otorgados por hectárea a los productores para la reconversión de superficie agropecuaria</t>
  </si>
  <si>
    <r>
      <t>Porcentaje de hectáreas reconvertidas</t>
    </r>
    <r>
      <rPr>
        <i/>
        <sz val="10"/>
        <color indexed="30"/>
        <rFont val="Soberana Sans"/>
      </rPr>
      <t xml:space="preserve">
</t>
    </r>
  </si>
  <si>
    <t>(Hectáreas reconvertida en el año tn/Hectáreas programadas a reconvertir en el año 2018)*100</t>
  </si>
  <si>
    <t>F Incentivos económicos entregados a las unidades economicas agricolas para integrar modelos de asociatividad que generen economías de escala y mayor valor agregado (AGROCLÚSTER)</t>
  </si>
  <si>
    <r>
      <t>Porcentaje de Agroclúster apoyados</t>
    </r>
    <r>
      <rPr>
        <i/>
        <sz val="10"/>
        <color indexed="30"/>
        <rFont val="Soberana Sans"/>
      </rPr>
      <t xml:space="preserve">
</t>
    </r>
  </si>
  <si>
    <t>((Número de Agroclúster apoyados en el año tn / Número de  Agroclúster programados a apoyar en el año tn+3 )*100)</t>
  </si>
  <si>
    <t>G Incentivos economicos otorgados a los Comités Sistema Producto para mejorar su operación(profesionalización)</t>
  </si>
  <si>
    <r>
      <t>Porcentaje de Comités Sistema Producto agrícolas profesionalizados</t>
    </r>
    <r>
      <rPr>
        <i/>
        <sz val="10"/>
        <color indexed="30"/>
        <rFont val="Soberana Sans"/>
      </rPr>
      <t xml:space="preserve">
</t>
    </r>
  </si>
  <si>
    <t>(Comités Sistema Producto agrícolas profesionalizados / Total de Comités Sistemas Producto  integrados)*100</t>
  </si>
  <si>
    <t>Comités Sistema Producto agrícolas integrados </t>
  </si>
  <si>
    <t>H Incentivos económicos otorgados a los Productores de café para mejorar la productividad de sus cafetales (PROCAFE)</t>
  </si>
  <si>
    <r>
      <t>Tasa de variación de productores beneficiados  con pagos de incentivos económicos respecto al año base</t>
    </r>
    <r>
      <rPr>
        <i/>
        <sz val="10"/>
        <color indexed="30"/>
        <rFont val="Soberana Sans"/>
      </rPr>
      <t xml:space="preserve">
</t>
    </r>
  </si>
  <si>
    <t>((Total productores beneficiados con pagos de incentivos económicos en el año tn / Total productores beneficiados con pagos de incentivos económicos en el año t0)-1)*100</t>
  </si>
  <si>
    <t>I Incentivos económicos otorgados a las unidades económicas agrícolas para proyectos estratégicos integrales agrícolas (AGROPRODUCCIÓN INTEGRAL)</t>
  </si>
  <si>
    <r>
      <t>Tasa de variación de Proyectos estratégicos integrales instrumentados</t>
    </r>
    <r>
      <rPr>
        <i/>
        <sz val="10"/>
        <color indexed="30"/>
        <rFont val="Soberana Sans"/>
      </rPr>
      <t xml:space="preserve">
</t>
    </r>
  </si>
  <si>
    <t>((Proyectos estratégicos integrales instrumentados en el año tn+i/Proyectos estratégicos instrumentados en el año t0)-1)*100</t>
  </si>
  <si>
    <t>J Incentivos económicos entregados a los productores agrícolas para el establecimiento de sistemas de riego tecnificado en sus parcelas</t>
  </si>
  <si>
    <r>
      <t>Porcentaje de superficie tecnificada con respecto a la superficie con infraestructura hidroagrícola</t>
    </r>
    <r>
      <rPr>
        <i/>
        <sz val="10"/>
        <color indexed="30"/>
        <rFont val="Soberana Sans"/>
      </rPr>
      <t xml:space="preserve">
</t>
    </r>
  </si>
  <si>
    <t>(Superficie tecnificada realizada en el año tn / superficie con infraestructura hidroagrícolaen el año to)*100</t>
  </si>
  <si>
    <t>hectárea</t>
  </si>
  <si>
    <t>K Incentivos económicos dispersados por el componente PROAGRO productivo a productores agrícolas de la población objetivo.</t>
  </si>
  <si>
    <r>
      <t>Porcentaje de incentivos económicos dispersados a los beneficiarios de PROAGRO Productivo en el año calendario.</t>
    </r>
    <r>
      <rPr>
        <i/>
        <sz val="10"/>
        <color indexed="30"/>
        <rFont val="Soberana Sans"/>
      </rPr>
      <t xml:space="preserve">
</t>
    </r>
  </si>
  <si>
    <t xml:space="preserve">(Incentivos económicos dispersados a los beneficiarios en el año calendario tn / total de incentivos económicos presupuestados para el año calendario tn) * 100                                                                                                                                                              </t>
  </si>
  <si>
    <r>
      <t>Porcentaje de predios agrícolas incentivados por el PROAGRO Productivo</t>
    </r>
    <r>
      <rPr>
        <i/>
        <sz val="10"/>
        <color indexed="30"/>
        <rFont val="Soberana Sans"/>
      </rPr>
      <t xml:space="preserve">
</t>
    </r>
  </si>
  <si>
    <t>(Número total de   predios agrícolas incentivados / Total de  predios agrícolas que son población objetivo) * 100</t>
  </si>
  <si>
    <r>
      <t>Porcentaje de beneficiarios satisfechos por el componente PROAGRO Productivo</t>
    </r>
    <r>
      <rPr>
        <i/>
        <sz val="10"/>
        <color indexed="30"/>
        <rFont val="Soberana Sans"/>
      </rPr>
      <t xml:space="preserve">
</t>
    </r>
  </si>
  <si>
    <t>(Número de beneficiarios satisfechos/ Total de beneficiarios encuestados) * 100</t>
  </si>
  <si>
    <t>Gestión-Calidad-Trimestral</t>
  </si>
  <si>
    <t>A 1 Dictaminación de solicitudes apoyadas con incentivos para la aplicación de paquetes tecnológicos para la producción de maíz y frijol</t>
  </si>
  <si>
    <r>
      <t>Tasa de variación porcentual de las  solicitudes apoyadas con incentivos para la aplicación de paquetes tecnológicos</t>
    </r>
    <r>
      <rPr>
        <i/>
        <sz val="10"/>
        <color indexed="30"/>
        <rFont val="Soberana Sans"/>
      </rPr>
      <t xml:space="preserve">
</t>
    </r>
  </si>
  <si>
    <t>((Número de solicitudes apoyadas con incentivos para la aplicación de paquetes tecnológicos en el período tn/Número de solicitudes apoyadas con incentivos para la aplicación de paquetes tecnológicos en el período tn-1)-1))*100</t>
  </si>
  <si>
    <t>B 2 Gestión de proyectos para prácticas agrícolas sustentables, aprovechamiento, generación y uso de energías renovables, eficiencia energética, y generacion y aprovechamiento de biomasa para bioenergéticos.</t>
  </si>
  <si>
    <r>
      <t>Porcentaje de proyectos apoyados para prácticas agrícolas sustentables, aprovechamiento, generación y uso de energías renovables, eficiencia energética, y generación y aprovechamiento de biomasa para bioenergéticos.</t>
    </r>
    <r>
      <rPr>
        <i/>
        <sz val="10"/>
        <color indexed="30"/>
        <rFont val="Soberana Sans"/>
      </rPr>
      <t xml:space="preserve">
</t>
    </r>
  </si>
  <si>
    <t>(Número de proyectos apoyados para prácticas agrícolas sustentables, aprovechamiento, generación y uso de energías renovables, eficiencia energética, y generación y aprovechamiento de biomasa para bioenergéticos/Número de proyectos programados)*100</t>
  </si>
  <si>
    <t>C 3 Gestión de apoyos económicos por hectárea a los productores para el uso de insumos</t>
  </si>
  <si>
    <r>
      <t>Porcentaje de hectáreas apoyadas con agroincentivos</t>
    </r>
    <r>
      <rPr>
        <i/>
        <sz val="10"/>
        <color indexed="30"/>
        <rFont val="Soberana Sans"/>
      </rPr>
      <t xml:space="preserve">
</t>
    </r>
  </si>
  <si>
    <t xml:space="preserve">((Hectáres agrícola apoyadas /Hectáreas  agrícola programada al año 2018)*100  </t>
  </si>
  <si>
    <t>C 4 Autorización de solicitudes apoyadas con Agroincentivos</t>
  </si>
  <si>
    <r>
      <t>Porcentaje de solicitudes apoyadas con Agroincentivos</t>
    </r>
    <r>
      <rPr>
        <i/>
        <sz val="10"/>
        <color indexed="30"/>
        <rFont val="Soberana Sans"/>
      </rPr>
      <t xml:space="preserve">
</t>
    </r>
  </si>
  <si>
    <t>(Número de solicitudes apoyadas / Número total de solicitudes  programadas anualmente) * 100</t>
  </si>
  <si>
    <t>D 5 Autorización de incentivos económicos a las unidades economicas agrícolas para incorporar superficie agrícola a la producción bajo cubierta (PROCURA)</t>
  </si>
  <si>
    <r>
      <t xml:space="preserve">Porcentaje de proyectos beneficiados para la producción bajo cubierta, respecto de los autorizados </t>
    </r>
    <r>
      <rPr>
        <i/>
        <sz val="10"/>
        <color indexed="30"/>
        <rFont val="Soberana Sans"/>
      </rPr>
      <t xml:space="preserve">
</t>
    </r>
  </si>
  <si>
    <t>(Proyectos pagados para la producción bajo cubierta en el año t0+i/Proyectos autorizados para la producción bajo cubierta en el año t0)*100</t>
  </si>
  <si>
    <t>E 6 Autorización de solicitudes para reconversión</t>
  </si>
  <si>
    <r>
      <t>Porcentaje de solicitudes atendidas para reconversión</t>
    </r>
    <r>
      <rPr>
        <i/>
        <sz val="10"/>
        <color indexed="30"/>
        <rFont val="Soberana Sans"/>
      </rPr>
      <t xml:space="preserve">
</t>
    </r>
  </si>
  <si>
    <t>(Número de solicitudes apoyadas / Número total de solicitudes programados anualmente) * 100</t>
  </si>
  <si>
    <t>F 7 Suscripción de los instrumentos juridícos para el otorgamiento de los incentivos para los modelos de asociatividad (AGROCLÚSTER)</t>
  </si>
  <si>
    <r>
      <t>Porcentaje de instrumentos jurídicos suscritos para AGROCLUSTER</t>
    </r>
    <r>
      <rPr>
        <i/>
        <sz val="10"/>
        <color indexed="30"/>
        <rFont val="Soberana Sans"/>
      </rPr>
      <t xml:space="preserve">
</t>
    </r>
  </si>
  <si>
    <t>(Número de instrumentos jurídicos suscritos / Número total de instrumentos jurídicos programados) * 100</t>
  </si>
  <si>
    <t>G 8 Profesionalización, comunicación, equipamiento y gastos inherentes a la ejecución del Plan de Trabajo (SISPROA) Comités Sistemas Producto</t>
  </si>
  <si>
    <r>
      <t>Porcentaje de Comites Sistemas Producto agrícolas que recibieron apoyos económicos para la profesionalización, comunicación, equipamiento y gastos inherentes a la Ejecución del Plan de Trabajo</t>
    </r>
    <r>
      <rPr>
        <i/>
        <sz val="10"/>
        <color indexed="30"/>
        <rFont val="Soberana Sans"/>
      </rPr>
      <t xml:space="preserve">
</t>
    </r>
  </si>
  <si>
    <t>(Número de Comités Sistemas Producto agricolas que recibieron apoyos económicos para  la profesionalización, comunicación, equipamiento y Gastos Inherentes a la Ejecución del Plan de Trabajo/ Número total de Comites Sistemas Producto agrícolas apoyados)* 100</t>
  </si>
  <si>
    <t>H 9 Otorgamiento del incentivo planta de café arábiga a los productores de café para mejorar la productividad de sus cafetales.</t>
  </si>
  <si>
    <r>
      <t>Tasa de variación de productores beneficiados con entrega de planta de café arábiga respecto al año base</t>
    </r>
    <r>
      <rPr>
        <i/>
        <sz val="10"/>
        <color indexed="30"/>
        <rFont val="Soberana Sans"/>
      </rPr>
      <t xml:space="preserve">
</t>
    </r>
  </si>
  <si>
    <t>((Total productores beneficiados con entrega de planta de café arabiga en el año tn)/ Total productores beneficiados con entrega de planta de café arábiga en el  año t0) -1)*100</t>
  </si>
  <si>
    <t>I 10 Suscripción de los instrumentos jurídicos para el otorgamiento incentivos de proyectos estratégicos integrales agrícolas (AGROPRODUCCIÓN INTEGRAL)</t>
  </si>
  <si>
    <r>
      <t xml:space="preserve">Porcentaje de instrumentos jurídicos suscritos para la Agroproducción Integral </t>
    </r>
    <r>
      <rPr>
        <i/>
        <sz val="10"/>
        <color indexed="30"/>
        <rFont val="Soberana Sans"/>
      </rPr>
      <t xml:space="preserve">
</t>
    </r>
  </si>
  <si>
    <t>(Número de instrumentos jurídicos suscritos con los beneficiarios de proyectos estratégicos integrales / Número total de instrumentos jurídicos programados) * 100</t>
  </si>
  <si>
    <t>J 11 Otorgamiento oportuno de apoyos para proyectos de tecnificación de riego</t>
  </si>
  <si>
    <r>
      <t>Porcentaje de recursos ejercidos en proyectos de riego tecnificado con respecto a los recursos asignados por el componente</t>
    </r>
    <r>
      <rPr>
        <i/>
        <sz val="10"/>
        <color indexed="30"/>
        <rFont val="Soberana Sans"/>
      </rPr>
      <t xml:space="preserve">
</t>
    </r>
  </si>
  <si>
    <t>(Total de recursos ejercidos  por el componente en el año tn / Total de recursos asignados al componente en el año tn)*100</t>
  </si>
  <si>
    <t>K 12 Autorización de predios apoyados por el Componente PROAGRO Productivo.</t>
  </si>
  <si>
    <r>
      <t>Porcentaje de predios acreditados</t>
    </r>
    <r>
      <rPr>
        <i/>
        <sz val="10"/>
        <color indexed="30"/>
        <rFont val="Soberana Sans"/>
      </rPr>
      <t xml:space="preserve">
</t>
    </r>
  </si>
  <si>
    <t>(Número total de  predios acreditados / total predios  incentivados) * 100</t>
  </si>
  <si>
    <r>
      <t>Porcentaje de predios incentivados supervisados</t>
    </r>
    <r>
      <rPr>
        <i/>
        <sz val="10"/>
        <color indexed="30"/>
        <rFont val="Soberana Sans"/>
      </rPr>
      <t xml:space="preserve">
</t>
    </r>
  </si>
  <si>
    <t>(Número total de predios incentivados supervisados / Total de predios incentivados obtenidos en la muestra a supervisar) * 100</t>
  </si>
  <si>
    <r>
      <t>Porcentaje de beneficiarios encuestados</t>
    </r>
    <r>
      <rPr>
        <i/>
        <sz val="10"/>
        <color indexed="30"/>
        <rFont val="Soberana Sans"/>
      </rPr>
      <t xml:space="preserve">
</t>
    </r>
  </si>
  <si>
    <t>(Número total de beneficiarios encuestados /  Total de beneficiarios programados a  encuestar) * 100</t>
  </si>
  <si>
    <r>
      <t xml:space="preserve">Indice de productividad de la población ocupada en la Rama Agrícola
</t>
    </r>
    <r>
      <rPr>
        <sz val="10"/>
        <rFont val="Soberana Sans"/>
        <family val="2"/>
      </rPr>
      <t xml:space="preserve"> Causa : Datos actualizados con las cifras reportadas por el INEGI de PIB en el Sector Primario y Población ocupada en el mismo sector.   Cabe mencionar que el indicador se insume con datos proporcionados por el INEGI por lo que las variaciones del numerador y denominador registrados en el avance corresponden a las actualizaciones realizadas por el INEGI, sin embargo la variación de la meta reportada a la programada es mínima. Efecto: Se logró un crecimiento productivo de la población en un 6% Otros Motivos:</t>
    </r>
  </si>
  <si>
    <r>
      <t xml:space="preserve">Índice del valor de la producción agrícola 
</t>
    </r>
    <r>
      <rPr>
        <sz val="10"/>
        <rFont val="Soberana Sans"/>
        <family val="2"/>
      </rPr>
      <t xml:space="preserve"> Causa : Cifras ajustadas a los datos del valor de la producción reportadas por el SIAP, con el crecimiento preliminar al cierre del año 2015. Efecto: Se logro un crecimiento del sector agrícola como resultado de las políticas públicas implementadas Otros Motivos:</t>
    </r>
  </si>
  <si>
    <r>
      <t xml:space="preserve">Tasa de variación de la superficie apoyada con incentivos económicos para la aplicación de paquetes tecnológicos
</t>
    </r>
    <r>
      <rPr>
        <sz val="10"/>
        <rFont val="Soberana Sans"/>
        <family val="2"/>
      </rPr>
      <t xml:space="preserve"> Causa : El Componente sufrió un recorte presupuestal del 5% para la entrega de incentivos.       Las superficie atendida para la producción de frijol (con menor costo a la de maíz) fue menor a la programada en 91 hectáreas.      Cabe mencionar que el valor de la meta programada no fue registrada con los decimales, siendo el valor correcto de 4.36 y con respecto a la meta alcanzada de 4.35 la variación es mínima. Efecto: Una variación menor como la registrada, con respecto a la meta programada, no es significativa para afectar, retrasar o poner en riesgo el cumplimiento de alguno de los procesos, objetivos o metas anuales del programa Otros Motivos:</t>
    </r>
  </si>
  <si>
    <r>
      <t xml:space="preserve">Porcentaje de emisiones de gases de efecto invernadero evitadas.
</t>
    </r>
    <r>
      <rPr>
        <sz val="10"/>
        <rFont val="Soberana Sans"/>
        <family val="2"/>
      </rPr>
      <t xml:space="preserve"> Causa : El Componente Bioenergía y Sustentabilidad considera diversos conceptos de apoyo y atiende la demanda que se presenta por parte de los productores, en este sentido se apoyaron proyectos que contribuyeron en menor cantidad a evitar emisiones de gases de efecto invernadero. Asimismo, se esta en proceso de cierre por lo que la cifra aún se pudiera incrementar. Efecto: Se tiene menor impacto en evitar la emisión de gases de efecto invernadero, sin embargo a través de los proyectos apoyados se contribuye a una producción del sector de manera sustentable. Asimismo, se esta en proceso de cierre por lo que la cifra aún se pudiera incrementar. Otros Motivos:</t>
    </r>
  </si>
  <si>
    <r>
      <t xml:space="preserve">Porcentaje de hectáreas apoyadas con Agroincentivos
</t>
    </r>
    <r>
      <rPr>
        <sz val="10"/>
        <rFont val="Soberana Sans"/>
        <family val="2"/>
      </rPr>
      <t xml:space="preserve"> Causa : Se recibio una ampliacion presupuestal del 31% adicional del presupuesto original, ello permitió tener un avance de la meta a diciembre con respecto a la meta programada del 146.70% Efecto: Con la ampliacion permitio atender una supercie de 140 mil hectareas adiconales a lo programado. Otros Motivos:</t>
    </r>
  </si>
  <si>
    <r>
      <t xml:space="preserve">Tasa de variación de la superficie incorporada a la producción bajo cubierta
</t>
    </r>
    <r>
      <rPr>
        <sz val="10"/>
        <rFont val="Soberana Sans"/>
        <family val="2"/>
      </rPr>
      <t xml:space="preserve"> Causa : La superficie agrícola incorporada a la producción bajo cubierta en 2015 fue de 22,252. 79 hectáreas menos que las programadas. Efecto: Una variación menor como la registrada en el periodo, con respecto a la meta programada, no es significativa para afectar, retrasar o poner en riesgo el cumplimiento de alguno de los procesos, objetivos o metas anuales del programa, en virtud de que se cumplió con más del 90% quedando el indicador en el umbral verde-amarillo. Otros Motivos:</t>
    </r>
  </si>
  <si>
    <r>
      <t xml:space="preserve">Porcentaje de hectáreas reconvertidas
</t>
    </r>
    <r>
      <rPr>
        <sz val="10"/>
        <rFont val="Soberana Sans"/>
        <family val="2"/>
      </rPr>
      <t xml:space="preserve"> Causa : El presupuesto ejercido durante el año 2015, fue mayor al original en un 100% sin embargo gran parte del mismo se utilzó para el ordenaminero del mercado en granos. Efecto: Con mayor presupuesto para el proceso de reconversión de cultivos, se superó la meta en 5 puntos porcentuales a lo programado.  Otros Motivos:</t>
    </r>
  </si>
  <si>
    <r>
      <t xml:space="preserve">Porcentaje de Agroclúster apoyados
</t>
    </r>
    <r>
      <rPr>
        <sz val="10"/>
        <rFont val="Soberana Sans"/>
        <family val="2"/>
      </rPr>
      <t xml:space="preserve"> Causa : Se apoyo únicamente a los proyectos que cumplieron con los requisitos establecidos en las Reglas de Operación que corresponden a 36, 4 menos a los programados. Efecto: Una variación menor como la registrada en el periodo, con respecto a la meta programada, no es significativa para afectar, retrasar o poner en riesgo el cumplimiento de alguno de los procesos, objetivos o metas anuales del programa, en virtud de que se cumplió con el 90% quedando la meta en el umbral verde-amarillo. Otros Motivos:</t>
    </r>
  </si>
  <si>
    <r>
      <t xml:space="preserve">Porcentaje de Comités Sistema Producto agrícolas profesionalizados
</t>
    </r>
    <r>
      <rPr>
        <sz val="10"/>
        <rFont val="Soberana Sans"/>
        <family val="2"/>
      </rPr>
      <t xml:space="preserve"> Causa : Se cuenta con un padrón de 38 Comités Nacionales Sistema Producto Agrícolas, de los cuales 4 no cumplieron con los requisitos generales y especificos de la Reglas de Operación de la SAGARPA en el 2015, por tal motivo no fueron elegibles como beneficiarios Efecto: Una variación de la meta registrada, con respecto a la meta programada, no es significativa para afectar, retrasar o poner en riesgo el cumplimiento de alguno de los procesos, objetivos o metas anuales del programa. Otros Motivos:</t>
    </r>
  </si>
  <si>
    <r>
      <t xml:space="preserve">Tasa de variación de productores beneficiados  con pagos de incentivos económicos respecto al año base
</t>
    </r>
    <r>
      <rPr>
        <sz val="10"/>
        <rFont val="Soberana Sans"/>
        <family val="2"/>
      </rPr>
      <t xml:space="preserve"> Causa : Se redujo en 50 millones de pesos el presupuesto destinado a la entrega de uno de los apoyos que comprende el componente (incentivo económico) dando prioridad al apoyo que permitía la renovación de los cafetales (pago de planta).    Derivado de la reducción antes mencionada el valor del indicador da un resultado negativo (-19.78) ya que el sistema no permite el registro de valores negativos se utilizó para calcular el valor del indicador la fórmula utilizada para este tipo de casos que consiste en dividir el valor del numerador alcanzado/valor del numerador programado*100. Efecto: Con el presupuesto reasignado al apoyo de incentivos no se pudo atender a 38,000 productores, pero se logró incrementar el apoyo a renovación de cafetales (pago de planta). Otros Motivos:</t>
    </r>
  </si>
  <si>
    <r>
      <t xml:space="preserve">Tasa de variación de Proyectos estratégicos integrales instrumentados
</t>
    </r>
    <r>
      <rPr>
        <sz val="10"/>
        <rFont val="Soberana Sans"/>
        <family val="2"/>
      </rPr>
      <t xml:space="preserve"> Causa : Se autorizaron alrededor de 160 millones de pesos más respecto a lo programado en el Presupuesto de Egresos de la Federación, lo que permitio incrementar la meta en un 18%. Efecto: No existen efectos, la meta alcanzada se encuentra en el rango de la meta programada en un perido de 5 años. Otros Motivos:</t>
    </r>
  </si>
  <si>
    <r>
      <t xml:space="preserve">Porcentaje de superficie tecnificada con respecto a la superficie con infraestructura hidroagrícola
</t>
    </r>
    <r>
      <rPr>
        <sz val="10"/>
        <rFont val="Soberana Sans"/>
        <family val="2"/>
      </rPr>
      <t xml:space="preserve"> Causa : Es un avance preliminar, dado que se firmaron convenios modificatorios al 31 de marzo de 2015, los proyectos faltantes se encuentran en proceso de pago e instalación de sistemas. Se estima superar la meta al reportar el cierre de cuenta pública. Efecto: Hasta reportar los datos finales se podrán establecer los efectos. Al superar la meta, se logra una mayor superficie tecnificada y un  mayor ahorro de agua Otros Motivos:</t>
    </r>
  </si>
  <si>
    <r>
      <t xml:space="preserve">Porcentaje de incentivos económicos dispersados a los beneficiarios de PROAGRO Productivo en el año calendario.
</t>
    </r>
    <r>
      <rPr>
        <sz val="10"/>
        <rFont val="Soberana Sans"/>
        <family val="2"/>
      </rPr>
      <t xml:space="preserve"> Causa : Con cifras preliminares al mes de diciembre de 2015, el indicador tuvo el siguiente avance:  a). Presupuesto original vs presupuesto ejercido. El PROAGRO Productivo dispersó $12,839,049,616.23, cifra que representa el 95.77% de la meta anual establecida, el 4.23% restante se debe a reducciones presupuestales autorizadas por la SHCP por un monto de$1,057,663,491.77.  b). Presupuesto modificado vs presupuesto ejercido. El presupuesto original del Componente PROAGRO Productivo fue de $13,896,713,108.00, el cual sufrió modificaciones presupuestales por $1,057,663,491.77, quedando un presupuesto modificado al mes de diciembre de $12,839,049,616.23.   Por lo tanto, en base al presupuesto final modificado de $12,839,049,616.23, la meta se cumplió al 100%, en razón de que se ejerció en su totalidad. Efecto: Debido a la disponibilidad presupuestal y al cumplimiento normativo, se incentivó a más de 3.1 millones de predios en los que se desarrollaron  actividades productivas agrícolas, coadyuvando  al cumplimiento del objetivo del Programa de Fomento a la Agricultura de incrementar la producción y productividad. Otros Motivos:</t>
    </r>
  </si>
  <si>
    <r>
      <t xml:space="preserve">Porcentaje de predios agrícolas incentivados por el PROAGRO Productivo
</t>
    </r>
    <r>
      <rPr>
        <sz val="10"/>
        <rFont val="Soberana Sans"/>
        <family val="2"/>
      </rPr>
      <t xml:space="preserve"> Causa : Con cifras preliminares al mes de diciembre, se incentivaron 3,141,962  predios agrícolas,  cifra que representa el 96.62% de la meta anual establecida; el 3.38% restante se debe a las modificaciones presupuestales autorizadas por la SHCP.     Si bien no se registraron metas trimestrales, los avances del indicador se reportaron periodicamente  para informar sobre la operación  a  las instancias globalizadoras y fiscalizadoras correspondientes. Efecto: Los productores al disponer oportunamente de los recursos, incentivan el desarrollo de actividades productivas en  3,141,962 predios, con lo que se coadyuva en el cumplimiento del objetivo específico del Programa de Fomento a la Agricultura de incrementar la producción del sector agrícola. Otros Motivos:</t>
    </r>
  </si>
  <si>
    <r>
      <t xml:space="preserve">Porcentaje de beneficiarios satisfechos por el componente PROAGRO Productivo
</t>
    </r>
    <r>
      <rPr>
        <sz val="10"/>
        <rFont val="Soberana Sans"/>
        <family val="2"/>
      </rPr>
      <t xml:space="preserve"> Causa : Con cifras preliminares al mes de diciembre de 2015, el número original de productores encuestados se incrementó en 378, dando un total de 3,087 productores encuestados, de los cuales 2,778 señalaron estar satisfechos con el Componente Proagro Productivo, cifra que representa el 89.90% de avance con respecto a la meta modificada.      Ahora bien, si refirieramos lo alcanzado de 2,778 productores a la meta original de 2,167 productores satisfechos, se tuvo un incrementó de 611 casos, lo que en relación a la meta de 2.709 (denominador) nos da una meta alcanzada de 102.55%, lo cual representa un incrementó de 22.56%. Efecto: Al conocer el  porcentaje de productores agrícolas satisfechos por el Componente PROAGRO Productivo se refleja el  compromiso institucional que se tiene con la población objetivo para ofrecer un servicio adecuado, eficiente y efectivo     Al conocer la satisfacción de los productores agrícolas la Dirección General de Operación y Explotación de Padrones  fortalece sus mecanismos de atención y control a la población objetivo Otros Motivos:</t>
    </r>
  </si>
  <si>
    <r>
      <t xml:space="preserve">Tasa de variación porcentual de las  solicitudes apoyadas con incentivos para la aplicación de paquetes tecnológicos
</t>
    </r>
    <r>
      <rPr>
        <sz val="10"/>
        <rFont val="Soberana Sans"/>
        <family val="2"/>
      </rPr>
      <t xml:space="preserve"> Causa : A diferencia del ejercicio 2014, en el 2015 no se atendió la vertiente de Alta Productividad.  La meta programada fue superada al apoyarse 52,099 solicitudes más que las programadas con un efecto positivo para los productores. Efecto: Se logró atender una mayor cantidad de productores Otros Motivos:</t>
    </r>
  </si>
  <si>
    <r>
      <t xml:space="preserve">Porcentaje de proyectos apoyados para prácticas agrícolas sustentables, aprovechamiento, generación y uso de energías renovables, eficiencia energética, y generación y aprovechamiento de biomasa para bioenergéticos.
</t>
    </r>
    <r>
      <rPr>
        <sz val="10"/>
        <rFont val="Soberana Sans"/>
        <family val="2"/>
      </rPr>
      <t xml:space="preserve"> Causa : La demanda de proyectos en conceptos con menor monto de apoyo se incremento, por lo que se atendio un mayor número de proyectos. Efecto: Se apoya un mayor número de proyectos en beneficio de más productores y se contribuye a una producción del sector de manera sustentable. Otros Motivos:</t>
    </r>
  </si>
  <si>
    <r>
      <t xml:space="preserve">Porcentaje de hectáreas apoyadas con agroincentivos
</t>
    </r>
    <r>
      <rPr>
        <sz val="10"/>
        <rFont val="Soberana Sans"/>
        <family val="2"/>
      </rPr>
      <t xml:space="preserve"> Causa : Se recibio una ampliacion presupuestal del 31% adicional del presupuesto original  Efecto: Con la ampliacion permitio atender una supercie de 140 mil hectareas adiconales a lo programado. Otros Motivos:</t>
    </r>
  </si>
  <si>
    <r>
      <t xml:space="preserve">Porcentaje de solicitudes apoyadas con Agroincentivos
</t>
    </r>
    <r>
      <rPr>
        <sz val="10"/>
        <rFont val="Soberana Sans"/>
        <family val="2"/>
      </rPr>
      <t xml:space="preserve"> Causa : Se recibio una ampliacion presupuestal  del 31% adicional del presupuesto original  Efecto: La ampliación permitio atender 10 mil solitudes adiconales a lo programado. Otros Motivos:</t>
    </r>
  </si>
  <si>
    <r>
      <t xml:space="preserve">Porcentaje de proyectos beneficiados para la producción bajo cubierta, respecto de los autorizados 
</t>
    </r>
    <r>
      <rPr>
        <sz val="10"/>
        <rFont val="Soberana Sans"/>
        <family val="2"/>
      </rPr>
      <t xml:space="preserve"> Causa : Se redujó el presupuesto asignado en 120 millones de pesos. Efecto: Se dejo de apoyar a 99 de los proyectos programados por el impacto de la reducción. Otros Motivos:</t>
    </r>
  </si>
  <si>
    <r>
      <t xml:space="preserve">Porcentaje de solicitudes atendidas para reconversión
</t>
    </r>
    <r>
      <rPr>
        <sz val="10"/>
        <rFont val="Soberana Sans"/>
        <family val="2"/>
      </rPr>
      <t xml:space="preserve"> Causa : Parte del presupuesto ejercido durante el año, fue para ordenamiento del mercado de cultivos, Ejemplo caña de azúcar y trigo. Efecto: Se apoyó el ordenamiento del mercado de cultivos, Ejemplo caña de azúcar y trigo. Otros Motivos:</t>
    </r>
  </si>
  <si>
    <r>
      <t xml:space="preserve">Porcentaje de instrumentos jurídicos suscritos para AGROCLUSTER
</t>
    </r>
    <r>
      <rPr>
        <sz val="10"/>
        <rFont val="Soberana Sans"/>
        <family val="2"/>
      </rPr>
      <t xml:space="preserve"> Causa : Se apoyaron únicamente los proyectos que cumplieron los requisitos establecidos en las Reglas de Operación. Con respecto a lo programado únicamente fueron 4 instrumentos que no fueron suscritos al no contar con los requisitos. Efecto: no se contaron con proyectos suficientes para apoyar por no haber cumplido las reglas de operación. Otros Motivos:</t>
    </r>
  </si>
  <si>
    <r>
      <t xml:space="preserve">Porcentaje de Comites Sistemas Producto agrícolas que recibieron apoyos económicos para la profesionalización, comunicación, equipamiento y gastos inherentes a la Ejecución del Plan de Trabajo
</t>
    </r>
    <r>
      <rPr>
        <sz val="10"/>
        <rFont val="Soberana Sans"/>
        <family val="2"/>
      </rPr>
      <t xml:space="preserve"> Causa : Se cuenta con un padrón de 38 Comités Nacionales Sistema Producto Agrícolas, de los cuales 4 no cumplieron con los requisitos generales y especificos de la Reglas de Operación de la SAGARPA en el 2015, por tal motivo no fueron elegibles como beneficiarios Efecto: No existen efectos ya que la meta alcanzada se encuentra en el umbral amarillo-rojo. Otros Motivos:</t>
    </r>
  </si>
  <si>
    <r>
      <t xml:space="preserve">Tasa de variación de productores beneficiados con entrega de planta de café arábiga respecto al año base
</t>
    </r>
    <r>
      <rPr>
        <sz val="10"/>
        <rFont val="Soberana Sans"/>
        <family val="2"/>
      </rPr>
      <t xml:space="preserve"> Causa : Se incremento en 126 millones de pesos el presupuesto destinado a la entrega del apoyo de pago de planta, dando prioridad a la renovación de cafetales buscando con esto el incremento de la productividad en un futuro de las huertas cafetaleras. Efecto: Con la reasignación al apoyo de pago de planta se busca que en un cierto periodo (cinco años), incrementar la productividad de los cafetales. Otros Motivos:</t>
    </r>
  </si>
  <si>
    <r>
      <t xml:space="preserve">Porcentaje de instrumentos jurídicos suscritos para la Agroproducción Integral 
</t>
    </r>
    <r>
      <rPr>
        <sz val="10"/>
        <rFont val="Soberana Sans"/>
        <family val="2"/>
      </rPr>
      <t xml:space="preserve"> Causa : Se autorizaron alrededor de 160 millones de pesos más respecto a lo programado en el Presupuesto de Egresos de la Federación, y se entregaron apoyos con un 40% menor a  los montos máximos de apoyo en la Reglas de Operación para el 2015. Efecto: Se incrementó la covertura de productores beneficiados, logrando apoyar mas proyectos, lo que permitio superar la meta en un 49%. Otros Motivos:</t>
    </r>
  </si>
  <si>
    <r>
      <t xml:space="preserve">Porcentaje de recursos ejercidos en proyectos de riego tecnificado con respecto a los recursos asignados por el componente
</t>
    </r>
    <r>
      <rPr>
        <sz val="10"/>
        <rFont val="Soberana Sans"/>
        <family val="2"/>
      </rPr>
      <t xml:space="preserve"> Causa : Se redujeron 295 millones de pesos a la asignación presupuestal original. Es un avance preliminar, dado que se firmaron convenios modificatorios al 31 de marzo de 2016, los proyectos faltantes se encuentran en proceso de pago e instalación de sistemas. Se estima superar la meta Efecto: Hasta reportar los datos finales se podrán establecer los efectos. Se logra una mayor eficiencia en la aplicación de los recursos asignados. Otros Motivos:</t>
    </r>
  </si>
  <si>
    <r>
      <t xml:space="preserve">Porcentaje de predios acreditados
</t>
    </r>
    <r>
      <rPr>
        <sz val="10"/>
        <rFont val="Soberana Sans"/>
        <family val="2"/>
      </rPr>
      <t xml:space="preserve"> Causa : Con cifras preliminares al mes de diciembre de 2015,  3,251,263 predios acreditaron el incentivo conforme a la normatividad establecida,  cifra que representa el 93.49% de la meta anual establecida.    Si bien no se registraron metas trimestrales, los avances del indicador se reportaron periodicamente  para informar sobre la operación  a  las instancias globalizadoras y fiscalizadoras correspondientes. Efecto: Con la acreditación de los incentivos dispersados se verificó la vinculación del Incentivo a la Producción Agrícola en conceptos como: fertilizantes, semillas, mano de obra, abonos, sproductos fitosanitarios, maquinaria, entre otros.    Con la acreditación se corroboró que las acciones de vinculación coadyuvaran al cumplimiento de las metas y objetivos establecidas por el Programa de Fomento a la Agricultura.    Con el avance alcanzado en la acreditación se concluye que los productores cumplen con su responsabilidad normativa. Otros Motivos:</t>
    </r>
  </si>
  <si>
    <r>
      <t xml:space="preserve">Porcentaje de predios incentivados supervisados
</t>
    </r>
    <r>
      <rPr>
        <sz val="10"/>
        <rFont val="Soberana Sans"/>
        <family val="2"/>
      </rPr>
      <t xml:space="preserve"> Causa : Al cuarto trimestre se supervisaron 3,087 predios, cifra que superó en 13.95 puntos porcentuales la meta anual establecida.      El avance se debe a:   -Se supervisó un mayor número de predios (378 más a la meta anual establecida) debido a que la muestra se modificó con base en el número de predios pagados en el ciclo primavera-verano 2015.   - En las 33 Delegaciones se concluyó al 100% con la supervisión de predios.   - El Componente PROAGRO Productivo dio cumplimiento al procedimiento normativo y operativo. Efecto: De los resultados obtenidos se derivó que el 97% de los 3,087 predios supervisados cumplieron con la normatividad del Componente; el 3% restante esta sujetos al Procedimiento Administrativo de Cancelación, que de confirmarse jurídicamente la inconsistencia, serán dados de baja del Directorio del Proagro Productivo. Otros Motivos:</t>
    </r>
  </si>
  <si>
    <r>
      <t xml:space="preserve">Porcentaje de beneficiarios encuestados
</t>
    </r>
    <r>
      <rPr>
        <sz val="10"/>
        <rFont val="Soberana Sans"/>
        <family val="2"/>
      </rPr>
      <t xml:space="preserve"> Causa : Con cifras preliminares al mes de diciembre de 2015, el número original de productores encuestados se incrementó en 378 con relación a la meta original de 2,079, dando un total de 3,087 productores encuestados, con lo que la meta anual alcanzada se cumple al 100% con relación a la meta anual modificada.     Ahora bien, si refirieramos lo alcanzado de 3,087 productores encuestados a la meta original de 2,709 (denominador), se tuvó un incrementó de 378, cifra que representa un incrementó de 13.95%. Efecto: Con la aplicación de la encuesta se identificó la existencia del beneficiario y del predio que recibió el incentivo; la percepción del beneficiario acerca del procedimiento de la entrega del incentivo y el porcentaje de satisfacción en la calidad de la atención proporcionada; la oportunidad de la entrega de apoyo, así como el impacto y beneficio que obtiene en su unidad de producción.      La aplicación de la encuesta permitió identificar y fortalecer acciones y mecanismos control sobre la normatividad y operatividad del Componente PROAGRO Productivo   Otros Motivos:</t>
    </r>
  </si>
  <si>
    <t>S260</t>
  </si>
  <si>
    <t>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</si>
  <si>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</si>
  <si>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</si>
  <si>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r>
      <t>Productividad laboral en el subsector pecuario</t>
    </r>
    <r>
      <rPr>
        <i/>
        <sz val="10"/>
        <color indexed="30"/>
        <rFont val="Soberana Sans"/>
      </rPr>
      <t xml:space="preserve">
</t>
    </r>
  </si>
  <si>
    <t>Promedio anual del Producto Interno Bruto Pecuario (en miles de pesos de 2008) / Número anual de Puestos Ocupados  en el Subsector</t>
  </si>
  <si>
    <t>miles de pesos de 2008</t>
  </si>
  <si>
    <t>Productores pecuarios mejoran su base productiva para la producción de los principales alimentos para consumo humano</t>
  </si>
  <si>
    <r>
      <t>Porcentaje de unidades de producción pecuaria que recibieron apoyos para ampliar o mejorar su base productiva</t>
    </r>
    <r>
      <rPr>
        <i/>
        <sz val="10"/>
        <color indexed="30"/>
        <rFont val="Soberana Sans"/>
      </rPr>
      <t xml:space="preserve">
</t>
    </r>
  </si>
  <si>
    <t>((Sumatoria del numero de unidades de producción pecuaria que recibió apoyos del total de los componentes del Programa de Fomento Ganadero en el año  tn / Sumatoria del total de las unidades de producción que solicitaron apoyos en el año tn))*100</t>
  </si>
  <si>
    <t>A Incentivos económicos, identificadores y servicios técnicos entregados a las unidades de producción pecuaria del PROGAN productivo</t>
  </si>
  <si>
    <r>
      <t>Porcentaje de  Unidades de Producción Pecuaria apoyadas con identificadores</t>
    </r>
    <r>
      <rPr>
        <i/>
        <sz val="10"/>
        <color indexed="30"/>
        <rFont val="Soberana Sans"/>
      </rPr>
      <t xml:space="preserve">
</t>
    </r>
  </si>
  <si>
    <t xml:space="preserve">(Número de unidades de producción pecuaria del PROGAN Productivo apoyadas con identificadores / Universo de unidades de producción pecuaria del PROGAN Productivo) * 100 </t>
  </si>
  <si>
    <r>
      <t>Porcentaje de Unidades de Producción Pecuaria apoyadas con servicios técnicos</t>
    </r>
    <r>
      <rPr>
        <i/>
        <sz val="10"/>
        <color indexed="30"/>
        <rFont val="Soberana Sans"/>
      </rPr>
      <t xml:space="preserve">
</t>
    </r>
  </si>
  <si>
    <t xml:space="preserve">(Número de unidades de producción pecuaria del PROGAN Productivo apoyadas con servicios técnicos/ Universo de unidades de producción pecuaria del PROGAN Productivo) * 100 </t>
  </si>
  <si>
    <r>
      <t>Porcentaje de Unidades de Producción Pecuaria apoyadas con incentivos económicos</t>
    </r>
    <r>
      <rPr>
        <i/>
        <sz val="10"/>
        <color indexed="30"/>
        <rFont val="Soberana Sans"/>
      </rPr>
      <t xml:space="preserve">
</t>
    </r>
  </si>
  <si>
    <t xml:space="preserve">(Número de unidades de producción pecuaria del PROGAN Productivo apoyadas con incentivos económicos / Universo de unidades de producción pecuaria del PROGAN Productivo) * 100 </t>
  </si>
  <si>
    <t>B Incentivos economicos entregados a los Comités Sistema Producto Pecuarios.</t>
  </si>
  <si>
    <r>
      <t xml:space="preserve">Porcentaje de comités  sistemas producto pecuarios apoyados con incentivos económicos </t>
    </r>
    <r>
      <rPr>
        <i/>
        <sz val="10"/>
        <color indexed="30"/>
        <rFont val="Soberana Sans"/>
      </rPr>
      <t xml:space="preserve">
</t>
    </r>
  </si>
  <si>
    <t>(Número de Comités Sistema Productos  apoyados con incentivos económicos / Número de Comités Sistema Producto constituidos) * 100</t>
  </si>
  <si>
    <t>C Incentivos económicos entregados a las unidades de producción pecuaria para la perforación y equipamiento de pozos ganaderos</t>
  </si>
  <si>
    <r>
      <t xml:space="preserve">Porcentaje de pozos ganaderos apoyados con incentivos económicos para la perforación y equipamiento de pozos ganaderos  </t>
    </r>
    <r>
      <rPr>
        <i/>
        <sz val="10"/>
        <color indexed="30"/>
        <rFont val="Soberana Sans"/>
      </rPr>
      <t xml:space="preserve">
</t>
    </r>
  </si>
  <si>
    <t xml:space="preserve">(Número de pozos ganaderos apoyados con incentivos económicos para la perforación y equipamiento de pozos ganaderos / Número total de títulos de aguas nacionales subterráneas de uso pecuario autorizadas por la Comisión Nacional del Agua en los últimos cinco años) * 100      </t>
  </si>
  <si>
    <t>D Incentivos económicos entregados a las Unidades de Producción Pecuaria que cuentan con Vientres Porcinos.</t>
  </si>
  <si>
    <r>
      <t xml:space="preserve">Porcentaje de Unidades de Producción Pecuaria  que cuentan con vientres porcinos, apoyadas con incentivos económicos con respecto al Universo de Unidades de Producción Pecuaria que cuentan con vientres porcinos registrados en el Padrón Ganadero Nacional </t>
    </r>
    <r>
      <rPr>
        <i/>
        <sz val="10"/>
        <color indexed="30"/>
        <rFont val="Soberana Sans"/>
      </rPr>
      <t xml:space="preserve">
</t>
    </r>
  </si>
  <si>
    <t>(Número de Unidades de Producción Pecuaria con vientres porcinos apoyadas con incentivos económicos / Universo de Unidades de Producción Pecuaria que cuentan con vientres porcinos  registrados en el  Padrón Ganadero Nacional)* 100</t>
  </si>
  <si>
    <t>E Incentivos económicos entregados a las unidades de producción pecuaria para la adquisición de semovientes de las diferentes especies</t>
  </si>
  <si>
    <r>
      <t xml:space="preserve">Porcentaje de unidades de producción pecuarias apoyadas con incentivos económicos para la adquisición y retención de semovientes </t>
    </r>
    <r>
      <rPr>
        <i/>
        <sz val="10"/>
        <color indexed="30"/>
        <rFont val="Soberana Sans"/>
      </rPr>
      <t xml:space="preserve">
</t>
    </r>
  </si>
  <si>
    <t>(Número de unidades de producción pecuaria apoyadas con incentivos económicos para la adquisición y retención de semovientes  / Número total de unidades de producción que solicitaron el incentivo) * 100</t>
  </si>
  <si>
    <t>F Incentivos económicos entregados a las unidades de producción pecuarias, para la adquisición de activos para la bioseguridad.</t>
  </si>
  <si>
    <r>
      <t>Porcentaje de solicitudes para la adquisición de activos productivos de bioseguridad pecuaria dictaminadas positivas</t>
    </r>
    <r>
      <rPr>
        <i/>
        <sz val="10"/>
        <color indexed="30"/>
        <rFont val="Soberana Sans"/>
      </rPr>
      <t xml:space="preserve">
</t>
    </r>
  </si>
  <si>
    <t>(Solicitudes para la adquisición de activos productivos de bioseguridad pecuaria dictaminadas positivas/universo de solicitudes recibidas para la adquisición de activos productivos de bioseguridad pecuaria)*100</t>
  </si>
  <si>
    <t>G Incentivos económicos entregados a las unidades de producción pecuaria para la adquisición de activos productivos</t>
  </si>
  <si>
    <r>
      <t>Porcentaje de Unidades de Producción Pecuaria apoyadas con Activos Productivos</t>
    </r>
    <r>
      <rPr>
        <i/>
        <sz val="10"/>
        <color indexed="30"/>
        <rFont val="Soberana Sans"/>
      </rPr>
      <t xml:space="preserve">
</t>
    </r>
  </si>
  <si>
    <t>(Número de unidades de producción pecuaria apoyadas con activos productivos en el año tn/ Número total de unidades de producción pecuaria registradas en el Padrón Ganadero Nacional que solicitaron apoyos para activos productivos en el año t0) * 100</t>
  </si>
  <si>
    <t>H Incentivos económicos, entregados a las unidades económicas pecuarias para la postproducción.</t>
  </si>
  <si>
    <r>
      <t>Porcentaje de unidades económicas pecuarias apoyadas con Incentivos económicos  para la postproducción</t>
    </r>
    <r>
      <rPr>
        <i/>
        <sz val="10"/>
        <color indexed="30"/>
        <rFont val="Soberana Sans"/>
      </rPr>
      <t xml:space="preserve">
</t>
    </r>
  </si>
  <si>
    <t>(Número de unidades económicas pecuaria apoyadas con incentivos económicos  para la postproducción / Número total de unidades económicas pecuarias registradas en el Padrón Ganadero Nacional en los estratos medio y bajo) * 100</t>
  </si>
  <si>
    <t>A 1 Dictaminación positiva de solicitudes del PROGAN Productivo</t>
  </si>
  <si>
    <r>
      <t>Porcentaje de solicitudes del PROGAN Productivo dictaminadas positivas</t>
    </r>
    <r>
      <rPr>
        <i/>
        <sz val="10"/>
        <color indexed="30"/>
        <rFont val="Soberana Sans"/>
      </rPr>
      <t xml:space="preserve">
</t>
    </r>
  </si>
  <si>
    <t>(Solicitudes del PROGAN Productivo dictaminadas positivas / Universo de solicitudes del PROGAN) *100</t>
  </si>
  <si>
    <t>B 2 Autorización del Plan Anual de Fortalecimiento de los Comités Nacionales Sistemas Producto Pecuarios</t>
  </si>
  <si>
    <r>
      <t>Porcentaje de Planes Anuales de Fortalecimiento autorizados</t>
    </r>
    <r>
      <rPr>
        <i/>
        <sz val="10"/>
        <color indexed="30"/>
        <rFont val="Soberana Sans"/>
      </rPr>
      <t xml:space="preserve">
</t>
    </r>
  </si>
  <si>
    <t>(Número de Planes Anuales de Fortalecimiento autorizados/  total de Planes Anuales de Fortalecimiento recibidos) * 100</t>
  </si>
  <si>
    <t>C 3 Dictaminación positiva de solicitudes para la perforacion y equipamiento de pozos ganaderos.</t>
  </si>
  <si>
    <r>
      <t xml:space="preserve">Porcentaje de solicitudes dictaminadas positivas para la perforación y equipamiento de pozos ganaderos </t>
    </r>
    <r>
      <rPr>
        <i/>
        <sz val="10"/>
        <color indexed="30"/>
        <rFont val="Soberana Sans"/>
      </rPr>
      <t xml:space="preserve">
</t>
    </r>
  </si>
  <si>
    <t>(Solicitudes para la perforación y equipamiento de pozos ganaderos dictaminadas positivas / Universo de solicitudes recibidas para la perforación y equipamiento de pozos ganaderos) *100</t>
  </si>
  <si>
    <t>D 4 Dictaminación de las solicitudes del Componente Programa Porcino para el otorgamiento de incentivos económicos</t>
  </si>
  <si>
    <r>
      <t>Porcentaje de Unidades de Producción Pecuaria que cuentan con vientres porcinos apoyadas, con respecto al universo de unidades de producción pecuaria con vientres porcinos solicitantes</t>
    </r>
    <r>
      <rPr>
        <i/>
        <sz val="10"/>
        <color indexed="30"/>
        <rFont val="Soberana Sans"/>
      </rPr>
      <t xml:space="preserve">
</t>
    </r>
  </si>
  <si>
    <t xml:space="preserve">(Solicitudes del Programa Porcino dictaminadas positivas/ Universo de solicitudes recibidas del Programa Porcino) *100   </t>
  </si>
  <si>
    <t>E 5 Dictaminación de las solicitudes para la adquisición y retención de semovientes de las diferentes especies pecuarias</t>
  </si>
  <si>
    <r>
      <t>Porcentaje de solicitudes para la adquisición y retención de semovientes dictaminadas positivas</t>
    </r>
    <r>
      <rPr>
        <i/>
        <sz val="10"/>
        <color indexed="30"/>
        <rFont val="Soberana Sans"/>
      </rPr>
      <t xml:space="preserve">
</t>
    </r>
  </si>
  <si>
    <t>(Solicitudes para la adquisición y retención de semovientes dictaminadas positivas / Universo de solicitudes recibidas para la adquisición y retención de semovientes) *100</t>
  </si>
  <si>
    <t>F 6 Dictaminación de solicitudes para la adquisición de activos productivos de bioseguridad pecuaria.</t>
  </si>
  <si>
    <t>G 7 Asignación de recursos federales a las Instancias Ejecutoras para la adquisición de activos productivos pecuarios.</t>
  </si>
  <si>
    <r>
      <t>Porcentaje de Instancias Ejecutoras con asignación de recursos federales para la adquisición de activos productivos pecuarios</t>
    </r>
    <r>
      <rPr>
        <i/>
        <sz val="10"/>
        <color indexed="30"/>
        <rFont val="Soberana Sans"/>
      </rPr>
      <t xml:space="preserve">
</t>
    </r>
  </si>
  <si>
    <t>(Instancias  Ejecutoras con Recursos Federales Asignados / universo de Instancias Ejecutoras del componente) *100</t>
  </si>
  <si>
    <t>H 8 Dictaminación de solicitudes para la adquisición de activos productivos de postproducción pecuaria.</t>
  </si>
  <si>
    <r>
      <t>Porcentaje de solicitudes para la adquisición de activos productivos de postproducción pecuaria dictaminadas positivas</t>
    </r>
    <r>
      <rPr>
        <i/>
        <sz val="10"/>
        <color indexed="30"/>
        <rFont val="Soberana Sans"/>
      </rPr>
      <t xml:space="preserve">
</t>
    </r>
  </si>
  <si>
    <t xml:space="preserve">(Solicitudes para la adquisición de activos productivos de postproducción pecuaria dictaminadas positivas / Universo de solicitudes recibidas para la adquisición de activos productivos de postproducción pecuaria) *100   </t>
  </si>
  <si>
    <r>
      <t xml:space="preserve">Productividad laboral en el subsector pecuario
</t>
    </r>
    <r>
      <rPr>
        <sz val="10"/>
        <rFont val="Soberana Sans"/>
        <family val="2"/>
      </rPr>
      <t xml:space="preserve"> Causa : Debido a que el medio de verificación de las variables, tiene un desfase de 18 meses, no se cuenta con la información, tal y como se indico en la Ficha Técnica. Efecto: Información no disponible, hasta que la fuente oficial realice la publicación. Otros Motivos:</t>
    </r>
  </si>
  <si>
    <r>
      <t xml:space="preserve">Porcentaje de unidades de producción pecuaria que recibieron apoyos para ampliar o mejorar su base productiva
</t>
    </r>
    <r>
      <rPr>
        <sz val="10"/>
        <rFont val="Soberana Sans"/>
        <family val="2"/>
      </rPr>
      <t xml:space="preserve"> Causa : Debido a la reapertura de las ventanillas de atención las instancias ejecutoras del componente, dieron prioridad a la recepción, captura y dictamen de las solicitudes, lo que retraso el proceso de asignación de recursos y pago de solicitudes; otro factor que influyo fue el ajuste en el presupuesto. Efecto: Atraso en la entrega de los apoyos y menor cobertura de beneficiarios. Otros Motivos:</t>
    </r>
  </si>
  <si>
    <r>
      <t xml:space="preserve">Porcentaje de  Unidades de Producción Pecuaria apoyadas con identificadores
</t>
    </r>
    <r>
      <rPr>
        <sz val="10"/>
        <rFont val="Soberana Sans"/>
        <family val="2"/>
      </rPr>
      <t xml:space="preserve"> Causa : A los técnicos que colocan los identificadores les ha llevado más tiempo de lo estimado localizar y ponerse de acuerdo con los productores  para reunir los animales para su identificación. Efecto: Retraso en la colocación de los identificadores por imponderables ajenos a los técnicos aretadores. En 2016 se ajustarán las metas considerando estas circunstancias. Otros Motivos:</t>
    </r>
  </si>
  <si>
    <r>
      <t xml:space="preserve">Porcentaje de Unidades de Producción Pecuaria apoyadas con servicios técnicos
</t>
    </r>
    <r>
      <rPr>
        <sz val="10"/>
        <rFont val="Soberana Sans"/>
        <family val="2"/>
      </rPr>
      <t xml:space="preserve"> Causa : La meta del indicador es superior a la programada ya que se visitó un mayor número de UPP´s  de las consideradas originalmente. Efecto: Un mayor tamaño de muestra (Número de UPP´s visitadas) nos permitió obtener mayor precisión en los análisis de la información recabada. Otros Motivos:</t>
    </r>
  </si>
  <si>
    <r>
      <t xml:space="preserve">Porcentaje de Unidades de Producción Pecuaria apoyadas con incentivos económicos
</t>
    </r>
    <r>
      <rPr>
        <sz val="10"/>
        <rFont val="Soberana Sans"/>
        <family val="2"/>
      </rPr>
      <t xml:space="preserve"> Causa : Debido a los ajustes en el presupuesto autorizado para el Programa de Fomento Ganadero en 2015, el PROGAN Productivo no contó con suficiencia prespuestal desde el mes de septiembre a diciembre.   Efecto: No se pudo terminar de pagar el PROGAN 2015.  A la fecha se tiene un deficit de 1,300 millones de pesos.  Estamos a la espera de los recursos 2016 programados para los pagos pendientes, lo que permitirá cumplir con la meta establecida al segundo semestre de 2015. Otros Motivos:</t>
    </r>
  </si>
  <si>
    <r>
      <t xml:space="preserve">Porcentaje de comités  sistemas producto pecuarios apoyados con incentivos económicos 
</t>
    </r>
    <r>
      <rPr>
        <sz val="10"/>
        <rFont val="Soberana Sans"/>
        <family val="2"/>
      </rPr>
      <t xml:space="preserve"> Causa : Con un incremento de 107.5% en el número de comités sistema producto pecuarios apoyados. Efecto: Los recursos fueron radicados en FOFAES Otros Motivos:</t>
    </r>
  </si>
  <si>
    <r>
      <t xml:space="preserve">Porcentaje de pozos ganaderos apoyados con incentivos económicos para la perforación y equipamiento de pozos ganaderos  
</t>
    </r>
    <r>
      <rPr>
        <sz val="10"/>
        <rFont val="Soberana Sans"/>
        <family val="2"/>
      </rPr>
      <t xml:space="preserve"> Causa : Fueron pocas las UPP apoyadas debido a la Insufiencia presupuestal. Efecto: Pendientes de pago Unidades de Producción Pecuaria dictaminadas positivas.  Otros Motivos:</t>
    </r>
  </si>
  <si>
    <r>
      <t xml:space="preserve">Porcentaje de Unidades de Producción Pecuaria  que cuentan con vientres porcinos, apoyadas con incentivos económicos con respecto al Universo de Unidades de Producción Pecuaria que cuentan con vientres porcinos registrados en el Padrón Ganadero Nacional 
</t>
    </r>
    <r>
      <rPr>
        <sz val="10"/>
        <rFont val="Soberana Sans"/>
        <family val="2"/>
      </rPr>
      <t xml:space="preserve"> Causa : El registro de solicitudes bajo respecto al trimestre anterior, en virtud de una depuracion al sistema. El pago quedo pendiente por insuficiencia presupuestal. Efecto: Pendientes de pago a Unidades de Producción Pecuaria dictaminadas positivas.  Otros Motivos:</t>
    </r>
  </si>
  <si>
    <r>
      <t xml:space="preserve">Porcentaje de unidades de producción pecuarias apoyadas con incentivos económicos para la adquisición y retención de semovientes 
</t>
    </r>
    <r>
      <rPr>
        <sz val="10"/>
        <rFont val="Soberana Sans"/>
        <family val="2"/>
      </rPr>
      <t xml:space="preserve"> Causa : Debido a la reapertura de las ventanillas de atención las Delegaciones Estatales de la SAGARPA en su carácter de instancias ejecutoras del componente, dieron prioridad a la recepción, captura y dictamen de las solicitudes, lo que retraso el proceso de asignación de recursos y pago de solicitudes; otro factor que influyo fue el ajuste en el presupuesto. Efecto: Atraso en la entrega de los apoyos y menor cobertura de beneficiarios. Otros Motivos:</t>
    </r>
  </si>
  <si>
    <r>
      <t xml:space="preserve">Porcentaje de solicitudes para la adquisición de activos productivos de bioseguridad pecuaria dictaminadas positivas
</t>
    </r>
    <r>
      <rPr>
        <sz val="10"/>
        <rFont val="Soberana Sans"/>
        <family val="2"/>
      </rPr>
      <t xml:space="preserve"> Causa : No fueron apoyadas las UPP debido a la Insufiencia presupuestal. Efecto: Pendientes de pago a Unidades de Producción Pecuaria dictaminadas positivas. Otros Motivos:</t>
    </r>
  </si>
  <si>
    <r>
      <t xml:space="preserve">Porcentaje de Unidades de Producción Pecuaria apoyadas con Activos Productivos
</t>
    </r>
    <r>
      <rPr>
        <sz val="10"/>
        <rFont val="Soberana Sans"/>
        <family val="2"/>
      </rPr>
      <t xml:space="preserve"> Causa : Debido a la reapertura de las ventanillas de atención las Delegaciones Estatales de la SAGARPA en su carácter de instancias ejecutoras del componente, dieron prioridad a la recepción, captura y dictamen de las solicitudes, lo que retraso el proceso de asignación de recursos y pago de solicitudes; otro factor que influyo fue el ajuste en el presupuesto.  Efecto: Atraso en la entrega de los apoyos y menor cobertura de beneficiarios. Otros Motivos:</t>
    </r>
  </si>
  <si>
    <r>
      <t xml:space="preserve">Porcentaje de unidades económicas pecuarias apoyadas con Incentivos económicos  para la postproducción
</t>
    </r>
    <r>
      <rPr>
        <sz val="10"/>
        <rFont val="Soberana Sans"/>
        <family val="2"/>
      </rPr>
      <t xml:space="preserve"> Causa : A pesar de la alta demanda para este componente , son pocos los proyectos que se pudieron apoyar debido a la insuficiencia presupuestal. Efecto: Pendientes de pago a Unidades de Producción Pecuaria dictaminadas positivas.  Otros Motivos:</t>
    </r>
  </si>
  <si>
    <r>
      <t xml:space="preserve">Porcentaje de solicitudes del PROGAN Productivo dictaminadas positivas
</t>
    </r>
    <r>
      <rPr>
        <sz val="10"/>
        <rFont val="Soberana Sans"/>
        <family val="2"/>
      </rPr>
      <t xml:space="preserve"> Causa : Debido a que un mayor número de productores beneficiarios cumplieron con los requisitos para recibir los apoyos del PROGAN, el numerador real al cuarto trimestre corresponde a la dictaminación de 516,863 solicitudes que divididas entre el denominador de 522,352 da un avance del 98.9% de solicitudes dictaminadas positivas. Efecto: Un mayor número de solicitudes dictaminadas como positivas incrementa la posibilidad de apoyar a un mayor número de Unidades de Producción Pecuaria y de productores registrados.  Otros Motivos:</t>
    </r>
  </si>
  <si>
    <r>
      <t xml:space="preserve">Porcentaje de Planes Anuales de Fortalecimiento autorizados
</t>
    </r>
    <r>
      <rPr>
        <sz val="10"/>
        <rFont val="Soberana Sans"/>
        <family val="2"/>
      </rPr>
      <t xml:space="preserve"> Causa : Con un incremento de 107.5% de los planes de Fortalecimiento autorizados. Efecto: Los planes de Fortalecimiento fueron entregados a los FOFAES Otros Motivos:</t>
    </r>
  </si>
  <si>
    <r>
      <t xml:space="preserve">Porcentaje de solicitudes dictaminadas positivas para la perforación y equipamiento de pozos ganaderos 
</t>
    </r>
    <r>
      <rPr>
        <sz val="10"/>
        <rFont val="Soberana Sans"/>
        <family val="2"/>
      </rPr>
      <t xml:space="preserve"> Causa : Es un componente con alta demanda, como se aprecia en el numerador y denominador. Esta pendiente la integracion de solicitudes por parte de otras Instancias Ejecutoras. Efecto: Actualmente se tiene dictaminadas positivas el 76.0% de las solicitudes recibidas. Como se aprecia el indicador es menor al programado para este trimestre, pero se rebaso la meta planeada en solicitudes recibidas y solicitudes dicaminadas positivas.  Otros Motivos:</t>
    </r>
  </si>
  <si>
    <r>
      <t xml:space="preserve">Porcentaje de Unidades de Producción Pecuaria que cuentan con vientres porcinos apoyadas, con respecto al universo de unidades de producción pecuaria con vientres porcinos solicitantes
</t>
    </r>
    <r>
      <rPr>
        <sz val="10"/>
        <rFont val="Soberana Sans"/>
        <family val="2"/>
      </rPr>
      <t xml:space="preserve"> Causa : El registro de solicitudes bajo respecto al trimestre anterior, en virtud de una depuracion al sistema. El pago quedo pendiente por insuficiencia presupuestal. Efecto: Aun no se dan apoyos a Unidades de Producción Otros Motivos:</t>
    </r>
  </si>
  <si>
    <r>
      <t xml:space="preserve">Porcentaje de solicitudes para la adquisición y retención de semovientes dictaminadas positivas
</t>
    </r>
    <r>
      <rPr>
        <sz val="10"/>
        <rFont val="Soberana Sans"/>
        <family val="2"/>
      </rPr>
      <t xml:space="preserve"> Causa : Se tuvo menor demanda de lo esperado razón por lo que los valores del numerador y denominador son menores a los programados.   Recepción de solicitudes que cumplieron con los requisitos y criterios establecidos por norma, en una menor cantidad; a pesar de la reapertura de las Ventanillas de Atención.  Efecto: Al haberse recibido un número menor de solicitudes, permitió superar la meta de solicitudes dictaminadas positivas. Debido a que se tuvo una menor demanda. A pesar de que se supero el porcentaje de la meta, la cobertura del programa fue menor a lo esperado. Otros Motivos:</t>
    </r>
  </si>
  <si>
    <r>
      <t xml:space="preserve">Porcentaje de solicitudes para la adquisición de activos productivos de bioseguridad pecuaria dictaminadas positivas
</t>
    </r>
    <r>
      <rPr>
        <sz val="10"/>
        <rFont val="Soberana Sans"/>
        <family val="2"/>
      </rPr>
      <t xml:space="preserve"> Causa : La demanda de solicitudes fue baja respecto a lo planeado, a pesar de la reapertura de las Ventanillas de Atención. Efecto: A pesar de la baja demanda de solicitudes recibidas el indicador refleja un 62.15% de solicitudes dictaminadas positivas, lo que nos indica que tuvieron una mayor proporción de solicitudes que cumplieron con los requisitos y criterios, para ser seleccionados con dictamen positivos para este ultimo trimestre. Otros Motivos:</t>
    </r>
  </si>
  <si>
    <r>
      <t xml:space="preserve">Porcentaje de Instancias Ejecutoras con asignación de recursos federales para la adquisición de activos productivos pecuarios
</t>
    </r>
    <r>
      <rPr>
        <sz val="10"/>
        <rFont val="Soberana Sans"/>
        <family val="2"/>
      </rPr>
      <t xml:space="preserve"> Causa : Se cumplió con la meta. Efecto: Se cumplió con la meta. Otros Motivos:</t>
    </r>
  </si>
  <si>
    <r>
      <t xml:space="preserve">Porcentaje de solicitudes para la adquisición de activos productivos de postproducción pecuaria dictaminadas positivas
</t>
    </r>
    <r>
      <rPr>
        <sz val="10"/>
        <rFont val="Soberana Sans"/>
        <family val="2"/>
      </rPr>
      <t xml:space="preserve"> Causa : Es un componente con alta demanda, como se aprecia en el numerador y denominador. Esta pendiente la integracion de solicitudes por parte de otras Instancias Ejecutoras. Efecto: Actualmente se tienen dictaminadas positivas el 48.35% de las solicitudes recibidas. Como se aprecia se rebaso la meta planeada en solicitudes recibidas.   Otros Motivos:</t>
    </r>
  </si>
  <si>
    <t>S261</t>
  </si>
  <si>
    <t>Programa de Fomento a la Productividad Pesquera y Acuícola</t>
  </si>
  <si>
    <t>Contribuir a impulsar la productividad en el sector agroalimentario mediante inversión en capital físico, humano y tecnológico que garantice la seguridad alimentaria mediante la disponibilidad pesquera y acuícola.</t>
  </si>
  <si>
    <r>
      <t>Disponibilidad de productos pesqueros y acuícolas</t>
    </r>
    <r>
      <rPr>
        <i/>
        <sz val="10"/>
        <color indexed="30"/>
        <rFont val="Soberana Sans"/>
      </rPr>
      <t xml:space="preserve">
</t>
    </r>
  </si>
  <si>
    <t>Producción pesquera y acuícola + importaciones - exportaciones en el año tn</t>
  </si>
  <si>
    <t>Tonelada</t>
  </si>
  <si>
    <t>Unidades económicas pesqueras y acuícolas incrementan la producción pesquera y acuícola.</t>
  </si>
  <si>
    <r>
      <t>Tasa de variación promedio de la producción Pesquera y Acuícola</t>
    </r>
    <r>
      <rPr>
        <i/>
        <sz val="10"/>
        <color indexed="30"/>
        <rFont val="Soberana Sans"/>
      </rPr>
      <t xml:space="preserve">
</t>
    </r>
  </si>
  <si>
    <t xml:space="preserve">(((Producción pesquera y acuícola registrada en el año t1 / Producción pesquera y acuícola registrada en el año t0)^1/ 6)-1)*100     </t>
  </si>
  <si>
    <t>A Incentivos económicos a unidades económicas acuícolas y pesqueras afectadas por periodos de baja producción entregados</t>
  </si>
  <si>
    <r>
      <t>Porcentaje de unidades económicas acuícolas y pesqueras que reciben incentivos directos para la eficiencia productiva</t>
    </r>
    <r>
      <rPr>
        <i/>
        <sz val="10"/>
        <color indexed="30"/>
        <rFont val="Soberana Sans"/>
      </rPr>
      <t xml:space="preserve">
</t>
    </r>
  </si>
  <si>
    <t>(Número de unidades económicas acuícolas y pesqueras que recibieron incentivos por baja producción / Número de unidades económicas pesqueras y acuícolas afectadas con baja producción programados)*100</t>
  </si>
  <si>
    <t>B Incentivos económicos para unidades económicas que desarrollen proyectos de acuacultura rural, acuacultura en aguas interiores, maricultura y embalses, entregados</t>
  </si>
  <si>
    <r>
      <t>Porcentaje de unidades económicas acuícolas incentivadas que contribuyen al desarrollo estratégico de la acuacultura.</t>
    </r>
    <r>
      <rPr>
        <i/>
        <sz val="10"/>
        <color indexed="30"/>
        <rFont val="Soberana Sans"/>
      </rPr>
      <t xml:space="preserve">
</t>
    </r>
  </si>
  <si>
    <t>(Número de unidades económicas incentivadas que contribuyen al desarrollo estratégico de la acuacultura/ Número total de unidades económicas acuicolas programadas a apoyar) * 100</t>
  </si>
  <si>
    <t>C Incentivos para el ordenamiento pesquero y acuícola que contribuyan al aprovechamiento sustentable de los recursos, destinados.</t>
  </si>
  <si>
    <r>
      <t>Porcentaje de la producción de pesquerías obtenida sujeta a proyectos de ordenamiento que contribuyen a su aprovechamiento sustentable.</t>
    </r>
    <r>
      <rPr>
        <i/>
        <sz val="10"/>
        <color indexed="30"/>
        <rFont val="Soberana Sans"/>
      </rPr>
      <t xml:space="preserve">
</t>
    </r>
  </si>
  <si>
    <t>(Producción de pesquerías obtenida sujeta a proyectos de ordenamiento que contribuyen a su aprovechamiento sustentable/Producción pesquera total)*100</t>
  </si>
  <si>
    <r>
      <t>Porcentaje de Unidades de Producción acuícola registradas sujetas a proyectos de ordenamiento acuícola.</t>
    </r>
    <r>
      <rPr>
        <i/>
        <sz val="10"/>
        <color indexed="30"/>
        <rFont val="Soberana Sans"/>
      </rPr>
      <t xml:space="preserve">
</t>
    </r>
  </si>
  <si>
    <t>(Número de unidades de produccion acuícola registradas sujetas a proyectos de ordenamiento acuícola/ Número total de unidades de produccion acuicola) * 100</t>
  </si>
  <si>
    <r>
      <t>Porcentaje del esfuerzo pesquero disminuido en pesquerías aprovechadas al máximo sustentable.</t>
    </r>
    <r>
      <rPr>
        <i/>
        <sz val="10"/>
        <color indexed="30"/>
        <rFont val="Soberana Sans"/>
      </rPr>
      <t xml:space="preserve">
</t>
    </r>
  </si>
  <si>
    <t>(Embarcaciones retiradas voluntariamente en el año t1 / Embarcaciones con título para la pesquería objetivo en el año t0) * 100</t>
  </si>
  <si>
    <t>D Incentivos para fortalecer el cumplimiento y observancia normativa destinados.</t>
  </si>
  <si>
    <r>
      <t>Porcentaje de días de veda cubiertos con acciones de vigilancia realizadas en colaboración con el sector productivo, con respecto al año anterior.</t>
    </r>
    <r>
      <rPr>
        <i/>
        <sz val="10"/>
        <color indexed="30"/>
        <rFont val="Soberana Sans"/>
      </rPr>
      <t xml:space="preserve">
</t>
    </r>
  </si>
  <si>
    <t>(Días de veda atendidas con acciones de vigilancia implementadas por estado en el año tn/total de días de los periodos de veda por estado en el año tn-1)*100</t>
  </si>
  <si>
    <t>E Incentivos económicos para la capitalización de las unidades económicas pesqueras y acuícolas entregados</t>
  </si>
  <si>
    <r>
      <t>Porcentaje de unidades económicas pesqueras y acuícolas apoyadas con activos incrementados.</t>
    </r>
    <r>
      <rPr>
        <i/>
        <sz val="10"/>
        <color indexed="30"/>
        <rFont val="Soberana Sans"/>
      </rPr>
      <t xml:space="preserve">
</t>
    </r>
  </si>
  <si>
    <t>(Número de unidades económicas acuícolas y pesqueros apoyadas con activos incrementados / Número total de unidades económicas acuícolas y pesqueras programadas a apoyar) * 100</t>
  </si>
  <si>
    <r>
      <t>Porcentaje de consumo de diesel marino con respecto al año anterior</t>
    </r>
    <r>
      <rPr>
        <i/>
        <sz val="10"/>
        <color indexed="30"/>
        <rFont val="Soberana Sans"/>
      </rPr>
      <t xml:space="preserve">
</t>
    </r>
  </si>
  <si>
    <t>(litros de diesel marino consumidos t0/ litros de diesel marino consumidos t1)*100</t>
  </si>
  <si>
    <r>
      <t>Porcentaje de pescadores apoyados para la adquisición de  gasolina ribereña</t>
    </r>
    <r>
      <rPr>
        <i/>
        <sz val="10"/>
        <color indexed="30"/>
        <rFont val="Soberana Sans"/>
      </rPr>
      <t xml:space="preserve">
</t>
    </r>
  </si>
  <si>
    <t>(Numero de pescadores apoyados /número de pescadores programados a apoyar)*100</t>
  </si>
  <si>
    <t>F Incentivos económicos a productores pesqueros y acuícolas para su integración productiva y comercial entregados</t>
  </si>
  <si>
    <r>
      <t>Tasa de variación del número de acciones que promueven la comercialización de productos pesqueros y acuícolas de los Comités Sistema Producto</t>
    </r>
    <r>
      <rPr>
        <i/>
        <sz val="10"/>
        <color indexed="30"/>
        <rFont val="Soberana Sans"/>
      </rPr>
      <t xml:space="preserve">
</t>
    </r>
  </si>
  <si>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</si>
  <si>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r>
      <t>Diferencia porcentual del precio promedio de los productos pesqueros y acuícolas por presentación</t>
    </r>
    <r>
      <rPr>
        <i/>
        <sz val="10"/>
        <color indexed="30"/>
        <rFont val="Soberana Sans"/>
      </rPr>
      <t xml:space="preserve">
</t>
    </r>
  </si>
  <si>
    <t>[(Precio promedio de los productos acuícolas y pesqueros en el año tn/Precio promedio de los productos acuícolas y pesqueros por presentación en el año t0)*100]-100</t>
  </si>
  <si>
    <t>G Incentivos económicos para la promoción del consumo de pescados y mariscos destinados</t>
  </si>
  <si>
    <r>
      <t>Porcentaje de personas que consumen pescados y mariscos de 2-3 veces por semana</t>
    </r>
    <r>
      <rPr>
        <i/>
        <sz val="10"/>
        <color indexed="30"/>
        <rFont val="Soberana Sans"/>
      </rPr>
      <t xml:space="preserve">
</t>
    </r>
  </si>
  <si>
    <t>(Número de personas que consumen de 2-3 veces por semana pescados y mariscos/ total de habitantes en México)*100</t>
  </si>
  <si>
    <t>A 1 Otorgamiento de Constancias de becas para capacitación de pescadores y acuacultores</t>
  </si>
  <si>
    <r>
      <t>Porcentaje de Constancias de becas de capacitación otorgadas a los acuacultores y pescadores</t>
    </r>
    <r>
      <rPr>
        <i/>
        <sz val="10"/>
        <color indexed="30"/>
        <rFont val="Soberana Sans"/>
      </rPr>
      <t xml:space="preserve">
</t>
    </r>
  </si>
  <si>
    <t>(Número de acuacultores y pescadores que recibieron constancia de becas de capacitación / Número de acuacultores y pescadores inscritos en el curso)*100</t>
  </si>
  <si>
    <t>B 2 Dictaminación de solicitudes de apoyo para el desarrollo estratégico de la acuacultura</t>
  </si>
  <si>
    <r>
      <t>Porcentaje de solicitudes dictaminadas para el desarrollo estratégico de la acuacultura</t>
    </r>
    <r>
      <rPr>
        <i/>
        <sz val="10"/>
        <color indexed="30"/>
        <rFont val="Soberana Sans"/>
      </rPr>
      <t xml:space="preserve">
</t>
    </r>
  </si>
  <si>
    <t>(Número de solicitudes dictaminadas/ Número total de solicitudes recibidas) * 100</t>
  </si>
  <si>
    <t>C 3 Elaboración de proyectos que contribuyen al ordenamiento pesquero y/o Intrumentos de política publica para el aprovechamiento sustentable de los recursos pesqueros.</t>
  </si>
  <si>
    <r>
      <t>Porcentaje de proyectos desarollados que contribuyen al ordenamiento pesquero y/o instrumentos de política pública.</t>
    </r>
    <r>
      <rPr>
        <i/>
        <sz val="10"/>
        <color indexed="30"/>
        <rFont val="Soberana Sans"/>
      </rPr>
      <t xml:space="preserve">
</t>
    </r>
  </si>
  <si>
    <t>(Numero de proyectos desarrollados que contribuyen al ordenamiento pesquero y/o instrumentos de política pública / número de proyectos de ordenamiento pesquero programados)*100</t>
  </si>
  <si>
    <t>C 4 Elaboración de proyectos que contribuyen al ordenamiento acuícola y/o instrumentos de política pública.</t>
  </si>
  <si>
    <r>
      <t>Porcentaje de proyectos que contribuyen al ordenamiento acuícola y/o instrumentos de política pública.</t>
    </r>
    <r>
      <rPr>
        <i/>
        <sz val="10"/>
        <color indexed="30"/>
        <rFont val="Soberana Sans"/>
      </rPr>
      <t xml:space="preserve">
</t>
    </r>
  </si>
  <si>
    <t>(Numero de proyectos que contribuyen al ordenamiento acuícola y/o instrumentos de política pública / Número de proyectos de ordenamiento acuícola programados)*100</t>
  </si>
  <si>
    <t>C 5 Dictaminación de solicitudes de apoyo para el retiro de embarcaciones.</t>
  </si>
  <si>
    <r>
      <t>Porcentaje de solicitudes de apoyo dictaminadas para el retiro de embarcaciones</t>
    </r>
    <r>
      <rPr>
        <i/>
        <sz val="10"/>
        <color indexed="30"/>
        <rFont val="Soberana Sans"/>
      </rPr>
      <t xml:space="preserve">
</t>
    </r>
  </si>
  <si>
    <t>(Solicitudes de apoyo dictaminadas para el retiro de embarcaciones / Solicitudes de apoyo ingresadas)*100</t>
  </si>
  <si>
    <t>D 6 Implementación de acciones de vigilancia para fortalecer el cumplimiento y observancia normativa</t>
  </si>
  <si>
    <r>
      <t>Porcentaje de acciones de vigilancia implementadas para fortalecer el cumplimiento y observancia normativa.</t>
    </r>
    <r>
      <rPr>
        <i/>
        <sz val="10"/>
        <color indexed="30"/>
        <rFont val="Soberana Sans"/>
      </rPr>
      <t xml:space="preserve">
</t>
    </r>
  </si>
  <si>
    <t>(Acciones de vigilancia implementadas para fortalecer el cumplimiento y observancia normativa/total de acciones por implementar)*100</t>
  </si>
  <si>
    <t>E 7 Destrucción de equipos sustituidos</t>
  </si>
  <si>
    <r>
      <t>Porcentaje de equipos sustituidos destruidos</t>
    </r>
    <r>
      <rPr>
        <i/>
        <sz val="10"/>
        <color indexed="30"/>
        <rFont val="Soberana Sans"/>
      </rPr>
      <t xml:space="preserve">
</t>
    </r>
  </si>
  <si>
    <t>(Número de equipos sustituidos destruidos/ Número total de equipos sustituidos)*100</t>
  </si>
  <si>
    <t>E 8 Suscripción de instrumentos jurídicos efectuados para la ejecución de obras y estudios y modernizacin de embarcaciones mayores</t>
  </si>
  <si>
    <r>
      <t>Porcentaje de instrumentos jurídicos suscritos para la ejecución de obras y estudios y modernizacin de embarcaciones mayores</t>
    </r>
    <r>
      <rPr>
        <i/>
        <sz val="10"/>
        <color indexed="30"/>
        <rFont val="Soberana Sans"/>
      </rPr>
      <t xml:space="preserve">
</t>
    </r>
  </si>
  <si>
    <t>E 9 Elaboración del calculo de las cuotas energéticas de diesel marino y gasolina ribereña</t>
  </si>
  <si>
    <r>
      <t>Porcentaje de cuotas calculadas de diesel marino y gasolina ribereña</t>
    </r>
    <r>
      <rPr>
        <i/>
        <sz val="10"/>
        <color indexed="30"/>
        <rFont val="Soberana Sans"/>
      </rPr>
      <t xml:space="preserve">
</t>
    </r>
  </si>
  <si>
    <t>(Número de cuotas calculadas/número de cuotas programadas a calcular)*100</t>
  </si>
  <si>
    <t>F 10 Dictaminación Programas Anuales de Trabajo</t>
  </si>
  <si>
    <r>
      <t>Porcentaje de Programas Anuales de Trabajo dictaminados en fecha programada.</t>
    </r>
    <r>
      <rPr>
        <i/>
        <sz val="10"/>
        <color indexed="30"/>
        <rFont val="Soberana Sans"/>
      </rPr>
      <t xml:space="preserve">
</t>
    </r>
  </si>
  <si>
    <t>(Número de Programas Anuales de Trabajo dictaminados/ Número total de Programas Anuales de Trabajo programados a dictaminar de acuerdo con el calendario de actividades) x 100</t>
  </si>
  <si>
    <t>G 11 Elaboración de Estudios de consumo</t>
  </si>
  <si>
    <r>
      <t>Porcentaje de estudios realizados para conocer la frecuencia de consumo de productos acuícolas y pesqueros</t>
    </r>
    <r>
      <rPr>
        <i/>
        <sz val="10"/>
        <color indexed="30"/>
        <rFont val="Soberana Sans"/>
      </rPr>
      <t xml:space="preserve">
</t>
    </r>
  </si>
  <si>
    <t>(Número de estudios realizados/ Número de estudios programados)*100</t>
  </si>
  <si>
    <r>
      <t xml:space="preserve">Disponibilidad de productos pesqueros y acuícolas
</t>
    </r>
    <r>
      <rPr>
        <sz val="10"/>
        <rFont val="Soberana Sans"/>
        <family val="2"/>
      </rPr>
      <t xml:space="preserve"> Causa : Se ha mejorado el proceso captación de la información reportada por los productores, lo cual se refleja en el incremento de las cifras relativas al volumen de la producción nacional pesquera y acuícola, misma que se utiliza para el cálculo de la disponibilidad de productos. Efecto: Incremento de las cifras relativas al volumen de la producción nacional pesquera y acuícola. Otros Motivos:</t>
    </r>
  </si>
  <si>
    <r>
      <t xml:space="preserve">Tasa de variación promedio de la producción Pesquera y Acuícola
</t>
    </r>
    <r>
      <rPr>
        <sz val="10"/>
        <rFont val="Soberana Sans"/>
        <family val="2"/>
      </rPr>
      <t xml:space="preserve"> Causa : Se ha mejorado el proceso captación de la información reportada por los productores, lo cual se refleja en el incremento de las cifras relativas al volumen de la producción nacional pesquera y acuícola, misma que se utiliza para el cálculo de la disponibilidad de productos. Efecto: Incremento de las cifras relativas al volumen de la producción nacional pesquera y acuícola. Otros Motivos:</t>
    </r>
  </si>
  <si>
    <r>
      <t xml:space="preserve">Porcentaje de unidades económicas acuícolas y pesqueras que reciben incentivos directos para la eficiencia productiva
</t>
    </r>
    <r>
      <rPr>
        <sz val="10"/>
        <rFont val="Soberana Sans"/>
        <family val="2"/>
      </rPr>
      <t xml:space="preserve"> Causa : Se acordó una disminución en el monto máximo de apoyo de $8,000 a $7,000 por beneficiario, lo que permitió apoyar a un mayor número de unidades económicas acuícolas. Efecto: Incremento en el número de beneficiarios, que se traduce en una mayor cobertura de la población objetivo. Otros Motivos:</t>
    </r>
  </si>
  <si>
    <r>
      <t xml:space="preserve">Porcentaje de unidades económicas acuícolas incentivadas que contribuyen al desarrollo estratégico de la acuacultura.
</t>
    </r>
    <r>
      <rPr>
        <sz val="10"/>
        <rFont val="Soberana Sans"/>
        <family val="2"/>
      </rPr>
      <t xml:space="preserve"> Causa : Por disposición presupuestal se otorgaron más  apoyos de los programados para el desarrollo de proyectos acuícolas. Efecto: Incremento de apoyos otorgados a los solicitantes,  a efecto de implementar su proyecto para contribuir al desarrollo de la acuacultura. Otros Motivos:</t>
    </r>
  </si>
  <si>
    <r>
      <t xml:space="preserve">Porcentaje de la producción de pesquerías obtenida sujeta a proyectos de ordenamiento que contribuyen a su aprovechamiento sustentable.
</t>
    </r>
    <r>
      <rPr>
        <sz val="10"/>
        <rFont val="Soberana Sans"/>
        <family val="2"/>
      </rPr>
      <t>Sin Información,Sin Justificación</t>
    </r>
  </si>
  <si>
    <r>
      <t xml:space="preserve">Porcentaje de Unidades de Producción acuícola registradas sujetas a proyectos de ordenamiento acuícola.
</t>
    </r>
    <r>
      <rPr>
        <sz val="10"/>
        <rFont val="Soberana Sans"/>
        <family val="2"/>
      </rPr>
      <t xml:space="preserve"> Causa : Para un desarrollo integral, ordenado y sustentable de la acuacultura las instancias ejecutoras realizaron censos de las unidades de producción acuícolas en la zona de estudio, censando 650 unidades de producción acuícolas. Efecto: Incremento en la regulación del crecimiento ordenado de la acuacultura, atendiendo las áreas o zonas con potencial para desarrollo. Otros Motivos:</t>
    </r>
  </si>
  <si>
    <r>
      <t xml:space="preserve">Porcentaje del esfuerzo pesquero disminuido en pesquerías aprovechadas al máximo sustentable.
</t>
    </r>
    <r>
      <rPr>
        <sz val="10"/>
        <rFont val="Soberana Sans"/>
        <family val="2"/>
      </rPr>
      <t xml:space="preserve"> Causa : La disminución de la meta obedece a la naturaleza del incentivo, al ser de carácter voluntario, depende de la voluntad de los titulares de concesiones y permisos para pesca, el retirar sus embarcaciones de la actividad pesquera, así como al cumplimiento de los requisitos aplicables al caso. Efecto: El efecto es negativo en la disminución del esfuerzo aplicado a pesquería aprovechadas al máximo sustentable (camarón de altamar y escama marina). Otros Motivos:</t>
    </r>
  </si>
  <si>
    <r>
      <t xml:space="preserve">Porcentaje de días de veda cubiertos con acciones de vigilancia realizadas en colaboración con el sector productivo, con respecto al año anterior.
</t>
    </r>
    <r>
      <rPr>
        <sz val="10"/>
        <rFont val="Soberana Sans"/>
        <family val="2"/>
      </rPr>
      <t xml:space="preserve"> Causa : Reducción presupuestal del 25% al Componente de Soporte para la Vigilancia de los Recursos Pesqueros y Acuícolas. Efecto: Ajuste en la estrategia de concertación de los proyectos de acciones de inspección y vigilancia, lo que implicó posponer el inicio de las acciones hasta las fechas críticas para reforzar la vigilancia los tiempos de veda. Otros Motivos:</t>
    </r>
  </si>
  <si>
    <r>
      <t xml:space="preserve">Porcentaje de unidades económicas pesqueras y acuícolas apoyadas con activos incrementados.
</t>
    </r>
    <r>
      <rPr>
        <sz val="10"/>
        <rFont val="Soberana Sans"/>
        <family val="2"/>
      </rPr>
      <t xml:space="preserve"> Causa : En relación a modernización de Embarcaciones Menores, derivado del retraso en la publicación de la modificación a las Reglas de Operación 2015, publicadas el 04 de mayo del presente, el inicio de la operación del incentivo se fue postergando, por lo que los Estados se encuentran en proceso de conclusión.  En este sentido, se realizaron addendum s a los Anexos de los Estados y Municipio participantes.  Siendo importante señalar que sí se espera el cumplimiento de la meta programada.   Correspondiente a Obras y Estudios, la selección de Unidades Económicas Pesqueras y Acuícolas, evaluando el beneficio costo e impacto de estas, por lo que se autorizaron 26.  Así también, relativo a Modernización de Embarcaciones Mayores, se realizó la priorización de conceptos apoyados, logrando una mayor cobertura apoyando a 203 unidades económicas. Efecto: En relación a modernización de Embarcaciones Menores, se genera un retraso en el apoyo para los equipos del sector pesquero ribereño.  Correspondiente a Obras y Estudios, se realiza una correcta aplicación del gasto y mayor impulso a obras de beneficio común.  Así también, relativo a la modernización de Embarcaciones mayores, se traduce en una mayor cobertura del incentivo, lo que se refleja en mejores condiciones para el desarrollo de la actividad pesquera. Otros Motivos:</t>
    </r>
  </si>
  <si>
    <r>
      <t xml:space="preserve">Porcentaje de consumo de diesel marino con respecto al año anterior
</t>
    </r>
    <r>
      <rPr>
        <sz val="10"/>
        <rFont val="Soberana Sans"/>
        <family val="2"/>
      </rPr>
      <t xml:space="preserve"> Causa : Derivado de la apertura del padrón para inscribir nuevos beneficiarios, se generó el incremento de la meta en un 50% en el consumo del energético, en relación a lo programado. Efecto: Incremento en los apoyos orientados al sector pesquero y acuícola, para la obtención del energético a precios competitivos. Otros Motivos:</t>
    </r>
  </si>
  <si>
    <r>
      <t xml:space="preserve">Porcentaje de pescadores apoyados para la adquisición de  gasolina ribereña
</t>
    </r>
    <r>
      <rPr>
        <sz val="10"/>
        <rFont val="Soberana Sans"/>
        <family val="2"/>
      </rPr>
      <t xml:space="preserve"> Causa : La meta se encuentra 1.63 puntos porcentuales por debajo de la meta debido a cuestiones operativas por parte de la empresa integradora,  particularmente en la afiliación de estaciones de servicio. Efecto: Disminución en volumen de combustible consumido por parte de los beneficiarios. Otros Motivos:</t>
    </r>
  </si>
  <si>
    <r>
      <t xml:space="preserve">Tasa de variación del número de acciones que promueven la comercialización de productos pesqueros y acuícolas de los Comités Sistema Producto
</t>
    </r>
    <r>
      <rPr>
        <sz val="10"/>
        <rFont val="Soberana Sans"/>
        <family val="2"/>
      </rPr>
      <t>Sin Información,Sin Justificación</t>
    </r>
  </si>
  <si>
    <r>
      <t xml:space="preserve">Diferencia porcentual del precio promedio de los productos pesqueros y acuícolas por presentación
</t>
    </r>
    <r>
      <rPr>
        <sz val="10"/>
        <rFont val="Soberana Sans"/>
        <family val="2"/>
      </rPr>
      <t>Sin Información,Sin Justificación</t>
    </r>
  </si>
  <si>
    <r>
      <t xml:space="preserve">Porcentaje de personas que consumen pescados y mariscos de 2-3 veces por semana
</t>
    </r>
    <r>
      <rPr>
        <sz val="10"/>
        <rFont val="Soberana Sans"/>
        <family val="2"/>
      </rPr>
      <t xml:space="preserve"> Causa : Para promover y Fomentar el consumo de pescados y mariscos entre la población mexicana, se realizaron 12 eventos y ferias regionales, así como el desarrollo de 3 campañas regionales y 2 a nivel nacional. Efecto: Derivado de dichas acciones, los estudios de mercado identificaron un incremento en el consumo de pescados y mariscos, toda vez que se trata del consumo de alimentos de alto valor nutricional. Otros Motivos:</t>
    </r>
  </si>
  <si>
    <r>
      <t xml:space="preserve">Porcentaje de Constancias de becas de capacitación otorgadas a los acuacultores y pescadores
</t>
    </r>
    <r>
      <rPr>
        <sz val="10"/>
        <rFont val="Soberana Sans"/>
        <family val="2"/>
      </rPr>
      <t xml:space="preserve"> Causa : Derivado de la reducción en el presupuesto y a la mecánica de operación del incentivo, fue posible atender a un total de 24,564 pescadores en los cursos de capacitación; de los cuales, 24,465 Aprobaron y se les expidió la Constancia que les permitiría cobrar su apoyo. Se reporta que de los 24,465 con derecho a cobrar su incentivo, 24,462 beneficiarios cobraron. Efecto: Se dejó de beneficiar a 2,254 productores en comparación con la meta programada.  Otros Motivos:</t>
    </r>
  </si>
  <si>
    <r>
      <t xml:space="preserve">Porcentaje de solicitudes dictaminadas para el desarrollo estratégico de la acuacultura
</t>
    </r>
    <r>
      <rPr>
        <sz val="10"/>
        <rFont val="Soberana Sans"/>
        <family val="2"/>
      </rPr>
      <t xml:space="preserve"> Causa : Incremento en la demanda por parte de los solicitantes para obtener apoyos relativos al  desarrollo estratégico de la acuacultura. Efecto: Mayor oportunidad para la asignación de apoyos. Otros Motivos:</t>
    </r>
  </si>
  <si>
    <r>
      <t xml:space="preserve">Porcentaje de proyectos desarollados que contribuyen al ordenamiento pesquero y/o instrumentos de política pública.
</t>
    </r>
    <r>
      <rPr>
        <sz val="10"/>
        <rFont val="Soberana Sans"/>
        <family val="2"/>
      </rPr>
      <t xml:space="preserve"> Causa : La planeación a la meta se hizo en base a un comportamiento histórico del indicador por lo que dicho comportamiento puede variar debido a que existió un mayor interés del sector en participar en la implementación de acciones que contribuyan al ordenamiento pesquero. Efecto: Establecer medidas de ordenación que permitan el aprovechamiento sustentable de las pesquerías, mejorar la asignación de derechos de pesca, un manejo efectivo sobre los pescadores por zona de influencia y disponer de padrones reales a través de la implementación de Instrumentos de Política Pública en materia pesquera. Otros Motivos:</t>
    </r>
  </si>
  <si>
    <r>
      <t xml:space="preserve">Porcentaje de proyectos que contribuyen al ordenamiento acuícola y/o instrumentos de política pública.
</t>
    </r>
    <r>
      <rPr>
        <sz val="10"/>
        <rFont val="Soberana Sans"/>
        <family val="2"/>
      </rPr>
      <t xml:space="preserve"> Causa : Por modificaciones en el presupuesto, se radicaron recursos para 8 proyectos, quedando pendientes 2 por implementar. Efecto: Al mes de diciembre se recibieron 10 solicitudes de apoyo, mismas que fueron aprobadas para el programa de ordenamiento acuícola, de las cuales quedaron pendientes 2 proyectos por apoyar. Otros Motivos:</t>
    </r>
  </si>
  <si>
    <r>
      <t xml:space="preserve">Porcentaje de solicitudes de apoyo dictaminadas para el retiro de embarcaciones
</t>
    </r>
    <r>
      <rPr>
        <sz val="10"/>
        <rFont val="Soberana Sans"/>
        <family val="2"/>
      </rPr>
      <t xml:space="preserve"> Causa : El apoyo se otorga en virtud de la voluntad de los titulares de concesiones y/o permisos de pesca, a efecto de retirar sus embarcaciones de la actividad pesquera, al 2015 se hizo una programación de 10 embarcaciones por retirar, sin embargo solo se recibieron 6 solicitudes de apoyo. Efecto: Disminución del esfuerzo aplicado a pesquerías aprovechadas al máximo sustentable, inferior al programado. (camarón de altamar y escama marina). Otros Motivos:</t>
    </r>
  </si>
  <si>
    <r>
      <t xml:space="preserve">Porcentaje de acciones de vigilancia implementadas para fortalecer el cumplimiento y observancia normativa.
</t>
    </r>
    <r>
      <rPr>
        <sz val="10"/>
        <rFont val="Soberana Sans"/>
        <family val="2"/>
      </rPr>
      <t xml:space="preserve"> Causa : El periodo de veda de camarón en el pacífico se amplio más días de los considerados originalmente, esta situación permite un incremento en la implementación de acciones de vigilancia. Efecto: La concertación adicional para cubrir el período de veda ampliado. Otros Motivos:</t>
    </r>
  </si>
  <si>
    <r>
      <t xml:space="preserve">Porcentaje de equipos sustituidos destruidos
</t>
    </r>
    <r>
      <rPr>
        <sz val="10"/>
        <rFont val="Soberana Sans"/>
        <family val="2"/>
      </rPr>
      <t xml:space="preserve"> Causa : Derivado del retraso en la publicación de la modificación a las Reglas de Operación 2015, publicadas el 04 de mayo del presente, el inicio de la operación del incentivo se fue postergando, por lo que los Estados se encuentran en proceso de conclusión.  En este sentido, se realizaron addendum s a los Anexos de los Estados y Municipios participantes.  Resulta importante señalar que se espera el cumplimiento de la meta programada.  Efecto: Retraso en la modernización de los equipos del sector pesquero ribereño. Otros Motivos:</t>
    </r>
  </si>
  <si>
    <r>
      <t xml:space="preserve">Porcentaje de instrumentos jurídicos suscritos para la ejecución de obras y estudios y modernizacin de embarcaciones mayores
</t>
    </r>
    <r>
      <rPr>
        <sz val="10"/>
        <rFont val="Soberana Sans"/>
        <family val="2"/>
      </rPr>
      <t xml:space="preserve"> Causa : Correspondiente a Obras y Estudios, la selección de Unidades Económicas Pesqueras y Acuícolas, evaluando el beneficio costo e impacto de estas, por lo que se autorizaron 26.  Así también, relativo a Modernización de Embarcaciones Mayores, se realizó la priorización de conceptos apoyados, logrando una mayor cobertura apoyando a 203 unidades económicas. Efecto: Correspondiente a Obras y Estudios, se realiza una correcta aplicación del gasto y mayor impulso a obras de beneficio común.  Así también, relativo a la modernización de Embarcaciones mayores, se traduce en una mayor cobertura del incentivo, lo que se refleja en mejores condiciones para el desarrollo de la actividad pesquera. Otros Motivos:</t>
    </r>
  </si>
  <si>
    <r>
      <t xml:space="preserve">Porcentaje de cuotas calculadas de diesel marino y gasolina ribereña
</t>
    </r>
    <r>
      <rPr>
        <sz val="10"/>
        <rFont val="Soberana Sans"/>
        <family val="2"/>
      </rPr>
      <t xml:space="preserve"> Causa : La falta de cumplimiento de requisitos de elegibilidad por parte de los solicitantes de gasolina ribereña, provocó la no asignación de su cuota energética correspondiente. Efecto: Disminución en el cálculo de las cuotas para la asignación correspondiente, en comparación con las programadas. Otros Motivos:</t>
    </r>
  </si>
  <si>
    <r>
      <t xml:space="preserve">Porcentaje de Programas Anuales de Trabajo dictaminados en fecha programada.
</t>
    </r>
    <r>
      <rPr>
        <sz val="10"/>
        <rFont val="Soberana Sans"/>
        <family val="2"/>
      </rPr>
      <t xml:space="preserve"> Causa : El número de Programas anuales de trabajo recibidos (67) fue superior al establecido como meta programada del presente año para el incentivo de Sistemas Producto, debido a la demanda por parte de los productores. A la fecha el 100% de los programas anuales de trabajo han sido dictaminados. Efecto: Si bien el total de los programas han sido dictaminados. Debido al techo presupuestal limitado, el total de Programas de Trabajo apoyados será menor a los ingresados y dictaminados. Otros Motivos:</t>
    </r>
  </si>
  <si>
    <r>
      <t xml:space="preserve">Porcentaje de estudios realizados para conocer la frecuencia de consumo de productos acuícolas y pesqueros
</t>
    </r>
    <r>
      <rPr>
        <sz val="10"/>
        <rFont val="Soberana Sans"/>
        <family val="2"/>
      </rPr>
      <t xml:space="preserve"> Causa : Por cuestiones presupuestales, solo se logró concretar 5 acciones enfocadas a la realización de estudios de mercado. Efecto: No obstante, con las acciones convenidas se logró cubrir la realización de los estudios de mercado a nivel nacional. Otros Motivos:</t>
    </r>
  </si>
  <si>
    <t>S262</t>
  </si>
  <si>
    <t>Programa de Comercialización y Desarrollo de Mercados</t>
  </si>
  <si>
    <t>F00-Agencia de Servicios a la Comercialización y Desarrollo de Mercados Agropecuarios</t>
  </si>
  <si>
    <t>Contribuir a promover mayor certidumbre en la actividad agroalimentaria mediante mecanismos de administración de riesgos mediante  incentivos a la comercialización, promoción comercial y fomento a las exportaciones de productos agropecuarios y pesqueros.</t>
  </si>
  <si>
    <r>
      <t>Variación del ingreso bruto de los productores agropecuarios con incentivos a la comercialización, proveniente de sus actividades económicas.</t>
    </r>
    <r>
      <rPr>
        <i/>
        <sz val="10"/>
        <color indexed="30"/>
        <rFont val="Soberana Sans"/>
      </rPr>
      <t xml:space="preserve">
</t>
    </r>
  </si>
  <si>
    <t>((Ingreso bruto de los productores agropecuarios con incentivos a la comercialización / Ingreso bruto de los productores agropecuarios sin incentivos)-1) *100</t>
  </si>
  <si>
    <t>producción con cobertura/producción comercializable elegible total  La producción elegible se refiere a los siguientes cultivos: maíz, sorgo, trigo, algodón y soya, sujeta de ser comercializada</t>
  </si>
  <si>
    <r>
      <t>Porcentaje de crecimiento de ventas a través de eventos Comerciales Nacionales e Internacionales</t>
    </r>
    <r>
      <rPr>
        <i/>
        <sz val="10"/>
        <color indexed="30"/>
        <rFont val="Soberana Sans"/>
      </rPr>
      <t xml:space="preserve">
</t>
    </r>
  </si>
  <si>
    <t>(monto promedio de ventas y/o contratos generados por participante derivados de la participación en eventos comerciales nacionales e internacionales en el año tn /monto promedio de ventas y/o contratos generados por participante derivados de la participación en eventos comerciales nacionales e internacionales en el año t0) -1) *100</t>
  </si>
  <si>
    <t>Productores agropecuarios y pesqueros comercializan su producción con certidumbre en los mercados (ordenamiento del mercado con transacciones comerciales certeras)</t>
  </si>
  <si>
    <r>
      <t>Porcentaje del volumen de productos elegibles con Incentivos a la Comercialización con respecto al total producido</t>
    </r>
    <r>
      <rPr>
        <i/>
        <sz val="10"/>
        <color indexed="30"/>
        <rFont val="Soberana Sans"/>
      </rPr>
      <t xml:space="preserve">
</t>
    </r>
  </si>
  <si>
    <t>(Sumatoria total del volumen de productos elegibles con Incentivos a la Comercialización / Total de volumen producido de cultivos elegibles)*100</t>
  </si>
  <si>
    <r>
      <t>Porcentaje de productores agropecuarios con incentivos a la comercialización con respecto de la población objetivo</t>
    </r>
    <r>
      <rPr>
        <i/>
        <sz val="10"/>
        <color indexed="30"/>
        <rFont val="Soberana Sans"/>
      </rPr>
      <t xml:space="preserve">
</t>
    </r>
  </si>
  <si>
    <t>(Número de productores agropecuarios con incentivos a la comercialización / población objetivo)*100</t>
  </si>
  <si>
    <r>
      <t>Porcentaje de Productores y Organizaciones del Sector Agroalimentario con necesidades de incentivos a la Promoción Comercial y Fomento a las Exportaciones que logran tener certidumbre en los mercados con respecto a la población objetivo.</t>
    </r>
    <r>
      <rPr>
        <i/>
        <sz val="10"/>
        <color indexed="30"/>
        <rFont val="Soberana Sans"/>
      </rPr>
      <t xml:space="preserve">
</t>
    </r>
  </si>
  <si>
    <t>(Número de Productores y Organizaciones del Sector Agroalimentario con necesidades de incentivos a la Promoción Comercial y Fomento a las Exportaciones que logran tener certidumbre en los mercados /población objetivo del incentivo )*100</t>
  </si>
  <si>
    <t>A Incentivos a la Comercialización, entregados a los productores agropecuarios para almacenaje, fletes y costos financieros, certificación de beneficio y calidad, inducción productiva, administración de riesgos de mercado, problemas específicos de comercialización, e infraestructura comercial.</t>
  </si>
  <si>
    <r>
      <t xml:space="preserve">Porcentaje del volumen comercializado de productos elegibles con incentivos a la inducción productiva (por ciclo agrícola y cultivo) con respecto al total producido.      </t>
    </r>
    <r>
      <rPr>
        <i/>
        <sz val="10"/>
        <color indexed="30"/>
        <rFont val="Soberana Sans"/>
      </rPr>
      <t xml:space="preserve">
</t>
    </r>
  </si>
  <si>
    <t>(Sumatoria del volumen de productos elegibles con inducción productiva por ciclo agrícola y cultivo / Total de volumen producido de productos elegibles por ciclo agrícola y cultivo)*100</t>
  </si>
  <si>
    <r>
      <t>Porcentaje del volumen comercializado de productos elegibles con incentivos para almacenaje, fletes y costos financieros (por ciclo agrícola y cultivo) con respecto al total producido.</t>
    </r>
    <r>
      <rPr>
        <i/>
        <sz val="10"/>
        <color indexed="30"/>
        <rFont val="Soberana Sans"/>
      </rPr>
      <t xml:space="preserve">
</t>
    </r>
  </si>
  <si>
    <t>(Sumatoria del volumen de productos elegibles con incentivos para almacenaje, fletes y costos financieros por ciclo agrícola y cultivo / Total de volumen producido de productos elegibles por ciclo agrícola y cultivo)*100</t>
  </si>
  <si>
    <r>
      <t xml:space="preserve">Porcentaje del volumen comercializado de productos elegibles con incentivos para la administración de riesgos de mercado (por ciclo agrícola y cultivo) con respecto al total producido.   </t>
    </r>
    <r>
      <rPr>
        <i/>
        <sz val="10"/>
        <color indexed="30"/>
        <rFont val="Soberana Sans"/>
      </rPr>
      <t xml:space="preserve">
</t>
    </r>
  </si>
  <si>
    <t>(Sumatoria del volumen de cultivos agropecuarios elegibles con incentivos para la administración de riesgos de mercado por ciclo agrícola y producto / Total de volumen producido de cultivos elegibles por ciclo agrícola y cultivo)*100</t>
  </si>
  <si>
    <r>
      <t xml:space="preserve">Porcentaje de Centros de Acopio de Granos y Oleaginosas apoyados con incentivos a la Certificación del beneficio y calidad.      </t>
    </r>
    <r>
      <rPr>
        <i/>
        <sz val="10"/>
        <color indexed="30"/>
        <rFont val="Soberana Sans"/>
      </rPr>
      <t xml:space="preserve">
</t>
    </r>
  </si>
  <si>
    <t>(Sumatoria de Centros de Acopio apoyados para la certificación del beneficio y la calidad de Granos y Oleaginosas por ciclo agrícola / Total de Centros de Acopio registrados)*100</t>
  </si>
  <si>
    <r>
      <t xml:space="preserve">Porcentaje de Centros de Acopio de Granos y Oleaginosas apoyados con incentivos a la modernización de la infraestructura comercial.        </t>
    </r>
    <r>
      <rPr>
        <i/>
        <sz val="10"/>
        <color indexed="30"/>
        <rFont val="Soberana Sans"/>
      </rPr>
      <t xml:space="preserve">
</t>
    </r>
  </si>
  <si>
    <t>(Sumatoria de Centros de Acopio apoyados con incentivos a la modernización de la infraestructura comercial / Total de Centros de Acopio registrados)*100</t>
  </si>
  <si>
    <r>
      <t>Porcentaje del volumen comercializado de productos elegibles apoyado con Incentivos a problemas específicos de comercialización (por ciclo agrícola y producto) con respecto al total producido.</t>
    </r>
    <r>
      <rPr>
        <i/>
        <sz val="10"/>
        <color indexed="30"/>
        <rFont val="Soberana Sans"/>
      </rPr>
      <t xml:space="preserve">
</t>
    </r>
  </si>
  <si>
    <t>(Sumatoria del volumen de productos elegibles apoyado con Incentivos a problemas específicos de comercialización por ciclo agrícola y cultivo / Total de volumen producido de productos elegibles por ciclo agrícola y cultivo)*100</t>
  </si>
  <si>
    <r>
      <t>Porcentaje de productores agropecuarios con incentivos a la capacitación e información comercial con respecto a la población objetivo.</t>
    </r>
    <r>
      <rPr>
        <i/>
        <sz val="10"/>
        <color indexed="30"/>
        <rFont val="Soberana Sans"/>
      </rPr>
      <t xml:space="preserve">
</t>
    </r>
  </si>
  <si>
    <t>(Número de productores agropecuarios con incentivos a la capacitación e información comercial promovidos por el componente / Población Objetivo)*100</t>
  </si>
  <si>
    <r>
      <t xml:space="preserve">Porcentaje del volumen comercializado de productos elegibles con Incentivos al Proceso de Certificación y Cultura de la Calidad (por ciclo agrícola y producto) con respecto al total producido. </t>
    </r>
    <r>
      <rPr>
        <i/>
        <sz val="10"/>
        <color indexed="30"/>
        <rFont val="Soberana Sans"/>
      </rPr>
      <t xml:space="preserve">
</t>
    </r>
  </si>
  <si>
    <t xml:space="preserve">(Sumatoria del volumen de productos elegibles con Incentivos al Proceso de Certificación y Cultura de la Calidad por ciclo agrícola y cultivo / Total de volumen producido de productos elegibles por ciclo agrícola y cultivo)*100.  </t>
  </si>
  <si>
    <t>B Incentivos otorgados a productores para proyectos de promoción comercial, eventos y misiones comerciales; desarrollo de capacidades y vinculaciones de comercio directo.</t>
  </si>
  <si>
    <r>
      <t>Tasa de variación de productores del sector agroalimentario y pesquero que logran enlaces comerciales para la venta de sus productos.</t>
    </r>
    <r>
      <rPr>
        <i/>
        <sz val="10"/>
        <color indexed="30"/>
        <rFont val="Soberana Sans"/>
      </rPr>
      <t xml:space="preserve">
</t>
    </r>
  </si>
  <si>
    <t>(Número total productores del sector agroalimentario y pesquero que logran enlaces comerciales para la venta de sus productos en el año tn /Número total de productores del sector agroalimentario y pesquero que logran enlaces comerciales para la venta de sus productos en el año tn-1) -1) * 100</t>
  </si>
  <si>
    <r>
      <t>Porcentaje de los incentivos para la promoción comercial otorgados en proyectos de promoción comercial mediante convenios de concertación para el desarrollo comercial.</t>
    </r>
    <r>
      <rPr>
        <i/>
        <sz val="10"/>
        <color indexed="30"/>
        <rFont val="Soberana Sans"/>
      </rPr>
      <t xml:space="preserve">
</t>
    </r>
  </si>
  <si>
    <t>(Número de proyectos de promoción comercial que recibieron incentivos mediante convenios de concertación para el desarrollo comercial / número total de  proyectos que solicitaron los incentivos para el desarrollo comercial) * 100</t>
  </si>
  <si>
    <r>
      <t xml:space="preserve">Porcentaje de crecimiento de productores del sector agroalimentario que recibieron capacitación a través de proyectos de promoción comercial para desarrollar sus capacidad comercializadora.   </t>
    </r>
    <r>
      <rPr>
        <i/>
        <sz val="10"/>
        <color indexed="30"/>
        <rFont val="Soberana Sans"/>
      </rPr>
      <t xml:space="preserve">
</t>
    </r>
  </si>
  <si>
    <t>(Número de productores del sector agroalimentario capacitados a través de proyectos de promoción comercial para el desarrollo de su capacidad comercial en el año tn / número de productores del sector agroalimentario capacitados a través de proyectos de promoción comercial para el desarrollo de su capacidad comercial en el año tn-1) - 1 * 100</t>
  </si>
  <si>
    <r>
      <t xml:space="preserve">Porcentaje de productores del sector agroalimentario  que reciben incentivo mediante seminarios, talleres y Valor agregado para sus productos para desarrollar su capacidad comercializadora.  </t>
    </r>
    <r>
      <rPr>
        <i/>
        <sz val="10"/>
        <color indexed="30"/>
        <rFont val="Soberana Sans"/>
      </rPr>
      <t xml:space="preserve">
</t>
    </r>
  </si>
  <si>
    <t>(Número de productores del sector agroalimentario incentivados mediante seminarios, talleres y Valor agregado para sus productos para desarrollar su capacidad comercializadora.   /  número total de la población objetivo) * 100</t>
  </si>
  <si>
    <t>A 1 Información Comercial otorgada a productores agropecuarios, compradores y otros agentes económicos sobre aspectos de producción, comercialización y precios de productos agropecuarios (entre otras variables)</t>
  </si>
  <si>
    <r>
      <t>Porcentaje de expedientes supervisados para acceder a los incentivos a la comercialización con respecto al total dictaminados.</t>
    </r>
    <r>
      <rPr>
        <i/>
        <sz val="10"/>
        <color indexed="30"/>
        <rFont val="Soberana Sans"/>
      </rPr>
      <t xml:space="preserve">
</t>
    </r>
  </si>
  <si>
    <t>(Número total de expedientes supervisados / número total de expedientes dictaminados)*100</t>
  </si>
  <si>
    <r>
      <t>Porcentaje de las solicitudes dictaminadas favorablemente para acceder a los incentivos a la comercialización con respecto al total recibidas.</t>
    </r>
    <r>
      <rPr>
        <i/>
        <sz val="10"/>
        <color indexed="30"/>
        <rFont val="Soberana Sans"/>
      </rPr>
      <t xml:space="preserve">
</t>
    </r>
  </si>
  <si>
    <t>(Número total de solicitudes dictaminadas favorablemente / número total de solicitudes recibidas)*100</t>
  </si>
  <si>
    <r>
      <t>Porcentaje de los Centros de Acopio de Granos y Oleaginosas  dictaminados favorablemente con respecto al total de los Centros de Acopio que solicitan  la certificación</t>
    </r>
    <r>
      <rPr>
        <i/>
        <sz val="10"/>
        <color indexed="30"/>
        <rFont val="Soberana Sans"/>
      </rPr>
      <t xml:space="preserve">
</t>
    </r>
  </si>
  <si>
    <t>(Sumatoria de los Centros de Acopio de Granos y  Oleaginosas dictaminados favorablemente / Total de Centros de Acopio que solicitaron la certificación)*100</t>
  </si>
  <si>
    <r>
      <t>Porcentaje de los proyectos dictaminados favorablemente para acceder a los incentivos a la modernización de la infraestructura comercial con respecto a los recibidos.</t>
    </r>
    <r>
      <rPr>
        <i/>
        <sz val="10"/>
        <color indexed="30"/>
        <rFont val="Soberana Sans"/>
      </rPr>
      <t xml:space="preserve">
</t>
    </r>
  </si>
  <si>
    <t>(Número total de proyectos dictaminados favorablemente / número total de proyectos recibidos)*100</t>
  </si>
  <si>
    <r>
      <t>Porcentaje de publicaciones efectuadas de revistas, los boletines y reportes de mercado sobre aspectos de producción, comercialización y precios de productos agropecuarios (entre otras variables) con respecto a las programadas.</t>
    </r>
    <r>
      <rPr>
        <i/>
        <sz val="10"/>
        <color indexed="30"/>
        <rFont val="Soberana Sans"/>
      </rPr>
      <t xml:space="preserve">
</t>
    </r>
  </si>
  <si>
    <t>(Número total de publicaciones de revistas, los boletines y reportes de mercado efectuadas / Número total de publicaciones de revistas, los boletines y reportes de mercado programadas)*100</t>
  </si>
  <si>
    <r>
      <t>Porcentaje de beneficiarios que recibieron el pago en el plazo máximo establecido en la normatividad por ciclo y cultivo con respecto al total de productores que solicitaron el incentivo.</t>
    </r>
    <r>
      <rPr>
        <i/>
        <sz val="10"/>
        <color indexed="30"/>
        <rFont val="Soberana Sans"/>
      </rPr>
      <t xml:space="preserve">
</t>
    </r>
  </si>
  <si>
    <t>(Numero de beneficiarios con el pago recibido en el plazo máximo por ciclo y cultivo/numero total de solicitantes)*100</t>
  </si>
  <si>
    <t>B 2 Medición realizada de la satisfacción de los productores del sector agroalimentario y pesquero con los apoyos otorgados.</t>
  </si>
  <si>
    <r>
      <t>Porcentaje de crecimiento de unidades productivas que obtuvieron la certificación de calidad, sanidad o inocuidad a través de proyectos de promoción comercial.</t>
    </r>
    <r>
      <rPr>
        <i/>
        <sz val="10"/>
        <color indexed="30"/>
        <rFont val="Soberana Sans"/>
      </rPr>
      <t xml:space="preserve">
</t>
    </r>
  </si>
  <si>
    <t>(Número de unidades productivas certificadas en calidad, sanidad o inocuidad a través de proyectos de promoción comercial en el año tn /  número de unidades productivas certificadas en calidad, sanidad o inocuidad a través de proyectos de promoción comercial en el año tn-1) - 1 * 100</t>
  </si>
  <si>
    <r>
      <t>Porcentaje de los beneficiarios del sector agroalimentario satisfechos con los apoyos otorgados.</t>
    </r>
    <r>
      <rPr>
        <i/>
        <sz val="10"/>
        <color indexed="30"/>
        <rFont val="Soberana Sans"/>
      </rPr>
      <t xml:space="preserve">
</t>
    </r>
  </si>
  <si>
    <t>(Número de beneficiarios del sector agroalimentario satisfechos con los apoyos otorgados / número de beneficiarios del sector agroalimentario encuestados) * 100</t>
  </si>
  <si>
    <r>
      <t xml:space="preserve">Porcentaje de las convocatorias publicadas para incentivos del Programa de eventos comerciales nacionales e internacionales. </t>
    </r>
    <r>
      <rPr>
        <i/>
        <sz val="10"/>
        <color indexed="30"/>
        <rFont val="Soberana Sans"/>
      </rPr>
      <t xml:space="preserve">
</t>
    </r>
  </si>
  <si>
    <t>(Número de convocatorias publicadas / número de convocatorias programadas) * 100</t>
  </si>
  <si>
    <r>
      <t xml:space="preserve">Variación del ingreso bruto de los productores agropecuarios con incentivos a la comercialización, proveniente de sus actividades económicas.
</t>
    </r>
    <r>
      <rPr>
        <sz val="10"/>
        <rFont val="Soberana Sans"/>
        <family val="2"/>
      </rPr>
      <t xml:space="preserve"> Causa : El ejercicio fiscal 2015, se caracterizó por la tendencia de escenarios de bajos precios, altos costos de producción y mayores volúmenes producidos, por lo que se reflejó en un aumento en los volúmenes con problemas específicos de comercialización apoyados.   Efecto: Derivado de la tendencia de los mercados, se logró una ampliación presupuestal en el mes de diciembre permitiendo mejorar el ingreso del productor.   Otros Motivos:</t>
    </r>
  </si>
  <si>
    <r>
      <t xml:space="preserve">Volumen de producción con cobertura de riesgos de mercado del total de la producción comercializable elegible.
</t>
    </r>
    <r>
      <rPr>
        <sz val="10"/>
        <rFont val="Soberana Sans"/>
        <family val="2"/>
      </rPr>
      <t>Sin Información,Sin Justificación</t>
    </r>
  </si>
  <si>
    <r>
      <t xml:space="preserve">Porcentaje de crecimiento de ventas a través de eventos Comerciales Nacionales e Internacionales
</t>
    </r>
    <r>
      <rPr>
        <sz val="10"/>
        <rFont val="Soberana Sans"/>
        <family val="2"/>
      </rPr>
      <t xml:space="preserve"> Causa : Anualmente se está reportando un incremento en la meta fijada de este indicador, derivado de ingresar como requisito a cumplir con la encuesta anual en las Reglas de Operación y al cumplimiento del 99%  de entrega de este instrumento de medición por parte de los productores beneficiados de este ejercicio fiscal, con información confiable de los beneficiarios del Incentivo.  Efecto: El efecto es positivo, debido a que se incentivó la penetración de productores en el mercado, se fortaleció la vinculación comercial entre compradores y productores y se promovió el consumo de los productos agroalimentarios y pesqueros mexicanos en los mercados nacional e internacionales, propiciando su crecimiento en ventas. Otros Motivos:</t>
    </r>
  </si>
  <si>
    <r>
      <t xml:space="preserve">Porcentaje del volumen de productos elegibles con Incentivos a la Comercialización con respecto al total producido
</t>
    </r>
    <r>
      <rPr>
        <sz val="10"/>
        <rFont val="Soberana Sans"/>
        <family val="2"/>
      </rPr>
      <t xml:space="preserve"> Causa : El incremento reportado en este incentivo, obedece a escenarios de bajos precios, altos costos de producción y mayores volúmenes producidos, por lo que se reflejó en un aumento en los volúmenes con problemas específicos de comercialización apoyados.   Efecto: El haber rebasado la meta, refleja la capacidad de respuesta institucional para atender problemas específicos de comercialización en situaciones adversas de mercado. Otros Motivos:</t>
    </r>
  </si>
  <si>
    <r>
      <t xml:space="preserve">Porcentaje de productores agropecuarios con incentivos a la comercialización con respecto de la población objetivo
</t>
    </r>
    <r>
      <rPr>
        <sz val="10"/>
        <rFont val="Soberana Sans"/>
        <family val="2"/>
      </rPr>
      <t xml:space="preserve"> Causa : El incremento reportado en este incentivo, obedece a escenarios de bajos precios, altos costos de producción y mayores volúmenes producidos, por lo que se reflejó en un aumento en los volúmenes con problemas específicos de comercialización apoyados.   Efecto: Con los Incentivos a la Comercialización se beneficiaron directa e indirectamente a 274,991 productores, incluidos en las solicitudes presentadas en ventanillas y plazos definidos para el efecto, superando la meta establecida. Otros Motivos:</t>
    </r>
  </si>
  <si>
    <r>
      <t xml:space="preserve">Porcentaje de Productores y Organizaciones del Sector Agroalimentario con necesidades de incentivos a la Promoción Comercial y Fomento a las Exportaciones que logran tener certidumbre en los mercados con respecto a la población objetivo.
</t>
    </r>
    <r>
      <rPr>
        <sz val="10"/>
        <rFont val="Soberana Sans"/>
        <family val="2"/>
      </rPr>
      <t xml:space="preserve"> Causa : Se reporta un incremento en la meta fijada de este indicador debido a la implementación de una nueva estrategia, para desarrollar más actividad a nivel nacional para el segundo periodo del año, la cual nos derivó en el incremento del número de productores y organizaciones que respondieron a las convocatorias de los apoyos. Efecto: El efecto es positivo, derivado de que hay un mayor interés por parte de las empresas y organizaciones de acuerdo a los incentivos establecidos, para lograr darles certidumbre en los mercados fortaleciendo su vinculación comercial. Otros Motivos:</t>
    </r>
  </si>
  <si>
    <r>
      <t xml:space="preserve">Porcentaje del volumen comercializado de productos elegibles con incentivos a la inducción productiva (por ciclo agrícola y cultivo) con respecto al total producido.      
</t>
    </r>
    <r>
      <rPr>
        <sz val="10"/>
        <rFont val="Soberana Sans"/>
        <family val="2"/>
      </rPr>
      <t xml:space="preserve"> Causa : Con el propósito de disminuir los excedentes comercializables y fortalecer cultivos deficitarios alternativos con demanda potencial, así como para descongestionar la sobreoferta de productos elegibles durante los meses de las cosechas, se estableció el incentivo a la inducción productiva. Efecto: Derivado de los periodos productivos y el traslape de los periodos comerciales, se reflejará el incremento en la meta durante el primer trimestre del ejercicio fiscal 2016.              Otros Motivos:</t>
    </r>
  </si>
  <si>
    <r>
      <t xml:space="preserve">Porcentaje del volumen comercializado de productos elegibles con incentivos para almacenaje, fletes y costos financieros (por ciclo agrícola y cultivo) con respecto al total producido.
</t>
    </r>
    <r>
      <rPr>
        <sz val="10"/>
        <rFont val="Soberana Sans"/>
        <family val="2"/>
      </rPr>
      <t xml:space="preserve"> Causa : La instrumentación de los incentivos para almacenaje, fletes y costos financieros, tiene la finalidad de cubrir el costo de retirar del mercado de manera temporal excedentes de sorgo para su comercialización en otro momento y facilitar su desplazamiento, registrándose 23 compradores con un volumen de 300,059.83 toneladas, representando un 45.44% menor a la meta planteada establecida como volumen máximo de conformidad con el Aviso correspondiente (550,000 Ton.). Efecto: El efecto generado fue aprovechar repuntes temporales en el precio del físico y su correspondiente comercialización, evitando mayores períodos de almacenamiento y los correspondientes costos presupuestales. Otros Motivos:</t>
    </r>
  </si>
  <si>
    <r>
      <t xml:space="preserve">Porcentaje del volumen comercializado de productos elegibles con incentivos para la administración de riesgos de mercado (por ciclo agrícola y cultivo) con respecto al total producido.   
</t>
    </r>
    <r>
      <rPr>
        <sz val="10"/>
        <rFont val="Soberana Sans"/>
        <family val="2"/>
      </rPr>
      <t xml:space="preserve"> Causa : El incremento reportado en este incentivo, obedece a escenarios de bajos precios, altos costos de producción y mayores volúmenes producidos, por lo que se reflejó en un aumento en los volúmenes con problemas específicos de comercialización apoyados.   Efecto: La decisión de tomar coberturas para aprovechar repuntes en el precio y evitar una erogación de recursos mayor a la Institución, tuvo como efecto que la meta programable se alcanzara en un plazo más corto, salvaguardando el objetivo de asegurar el ingreso del productor. No obstante que la guía para el diseño de indicadores estratégicos podría situarlo con color rojo, refleja una acertada decisión institucional. Otros Motivos:</t>
    </r>
  </si>
  <si>
    <r>
      <t xml:space="preserve">Porcentaje de Centros de Acopio de Granos y Oleaginosas apoyados con incentivos a la Certificación del beneficio y calidad.      
</t>
    </r>
    <r>
      <rPr>
        <sz val="10"/>
        <rFont val="Soberana Sans"/>
        <family val="2"/>
      </rPr>
      <t xml:space="preserve"> Causa : Derivado de que no existió participación activa por parte de los productores y compradores, o compradores con capacidad de financiamiento, el Instrumento de apoyo no se activó. (No se cumplieron los supuestos de MIR). Efecto: Derivado de que no existió participación activa por parte de los productores y compradores, o compradores con capacidad de financiamiento, el Instrumento de apoyo no se activó. (No se cumplieron los supuestos de MIR). En virtud de la nueva realidad económica del país, se han priorizado  los incentivos directos a productores sobre los proyectos de certificación de centros de acopio. Otros Motivos:</t>
    </r>
  </si>
  <si>
    <r>
      <t xml:space="preserve">Porcentaje de Centros de Acopio de Granos y Oleaginosas apoyados con incentivos a la modernización de la infraestructura comercial.        
</t>
    </r>
    <r>
      <rPr>
        <sz val="10"/>
        <rFont val="Soberana Sans"/>
        <family val="2"/>
      </rPr>
      <t xml:space="preserve"> Causa : Derivado de que no existió participación activa por parte de los productores y compradores, o compradores con capacidad de financiamiento, el Instrumento de apoyo no se activó. (No se cumplieron los supuestos de MIR). Efecto: Derivado de que no existió participación activa por parte de los productores y compradores, o compradores con capacidad de financiamiento, el Instrumento de apoyo no se activó. (No se cumplieron los supuestos de MIR). En virtud de la nueva realidad económica del país, se han priorizado  los  incentivos a la modernización de la infraestructura comercial. Otros Motivos:</t>
    </r>
  </si>
  <si>
    <r>
      <t xml:space="preserve">Porcentaje del volumen comercializado de productos elegibles apoyado con Incentivos a problemas específicos de comercialización (por ciclo agrícola y producto) con respecto al total producido.
</t>
    </r>
    <r>
      <rPr>
        <sz val="10"/>
        <rFont val="Soberana Sans"/>
        <family val="2"/>
      </rPr>
      <t xml:space="preserve"> Causa : El incremento reportado en este incentivo, obedece a escenarios de bajos precios, altos costos de producción y mayores volúmenes producidos, por lo que se reflejó en un aumento en los volúmenes con problemas específicos de comercialización apoyados.   Efecto: El haber rebasado la meta, refleja la capacidad de respuesta institucional para atender problemas específicos de comercialización en situaciones adversas de mercado. Otros Motivos:</t>
    </r>
  </si>
  <si>
    <r>
      <t xml:space="preserve">Porcentaje de productores agropecuarios con incentivos a la capacitación e información comercial con respecto a la población objetivo.
</t>
    </r>
    <r>
      <rPr>
        <sz val="10"/>
        <rFont val="Soberana Sans"/>
        <family val="2"/>
      </rPr>
      <t xml:space="preserve"> Causa : Derivado de que no existió participación activa por parte de los productores y compradores, o compradores con capacidad de financiamiento, el Instrumento de apoyo no se activó. (No se cumplieron los supuestos de MIR). Efecto: Derivado de que no existió participación activa por parte de los productores y compradores, o compradores con capacidad de financiamiento, el Instrumento de apoyo no se activó. (No se cumplieron los supuestos de MIR). En virtud de la nueva realidad económica del país, se han priorizado  los incentivos directos a productores sobre los proyectos de capacitación. Otros Motivos:</t>
    </r>
  </si>
  <si>
    <r>
      <t xml:space="preserve">Porcentaje del volumen comercializado de productos elegibles con Incentivos al Proceso de Certificación y Cultura de la Calidad (por ciclo agrícola y producto) con respecto al total producido. 
</t>
    </r>
    <r>
      <rPr>
        <sz val="10"/>
        <rFont val="Soberana Sans"/>
        <family val="2"/>
      </rPr>
      <t xml:space="preserve"> Causa : La instrumentación de los incentivos a la certificación de calidad de frijol, ha facilitado la diferenciación y el posicionamiento de este producto en los mercados, registrándose 16,925 productores con un volumen de 200,455 toneladas, representando un 3.49% menor a la meta planteada (207,706 Ton.). Efecto: Con estas acciones, se ha fomentado la cultura de la calidad en todos los eslabones de la cadena productiva, como mecanismo para facilitar la diferenciación y el posicionamiento del producto en los mercados y la obtención de mejores ingresos de los productores. Otros Motivos:</t>
    </r>
  </si>
  <si>
    <r>
      <t xml:space="preserve">Tasa de variación de productores del sector agroalimentario y pesquero que logran enlaces comerciales para la venta de sus productos.
</t>
    </r>
    <r>
      <rPr>
        <sz val="10"/>
        <rFont val="Soberana Sans"/>
        <family val="2"/>
      </rPr>
      <t xml:space="preserve"> Causa : La meta establecida se ha cumplido de acuerdo al registro de los resultados de la totalidad de los eventos llevados a cabo en el periodo señalado, por la implementación de estrategia para desarrollar más actividad a nivel nacional para el segundo periodo del año, la cual nos derivó en el incremento del número de productores y organizaciones que respondieron a las convocatorias, aumentando la probabilidad de enlaces para cumplir con la meta establecida en el último trimestre del año. Efecto: El efecto es positivo, debido a que se incentivó la penetración de productores en el mercado, se fortaleció la vinculación comercial entre compradores y productores y se promovió el consumo de los productos agroalimentarios y pesqueros mexicanos en los mercados nacional e internacionales, generando un incremento de enlaces para la venta y posicionamiento de sus productos beneficiando a las empresas participantes. Otros Motivos:</t>
    </r>
  </si>
  <si>
    <r>
      <t xml:space="preserve">Porcentaje de los incentivos para la promoción comercial otorgados en proyectos de promoción comercial mediante convenios de concertación para el desarrollo comercial.
</t>
    </r>
    <r>
      <rPr>
        <sz val="10"/>
        <rFont val="Soberana Sans"/>
        <family val="2"/>
      </rPr>
      <t xml:space="preserve"> Causa : Al segundo semestre se recibieron un total de 25 solicitudes de apoyo de organizaciones que buscaban ser beneficiarias del componente de Promoción Comercial, sin embargo la meta planeada no fue alcanzada debido a que hubo 14 organizaciones que no cumplieron con el procedimiento de evaluación marcado en RO a tiempo. Efecto: El efecto es negativo, debido a que la meta planteada no fue alcanzada en el segundo semestre derivado de las causas presentadas, lo que repercute en que los productos del sector agroalimentario no tengan una promoción que ayude a incentivar su consumo sin embargo, se continua brindando asesorías a organizaciones y/o productores del sector agroalimentario a fin de que puedan ser beneficiarios del componente en el próximo ejercicio fiscal. Otros Motivos:</t>
    </r>
  </si>
  <si>
    <r>
      <t xml:space="preserve">Porcentaje de crecimiento de productores del sector agroalimentario que recibieron capacitación a través de proyectos de promoción comercial para desarrollar sus capacidad comercializadora.   
</t>
    </r>
    <r>
      <rPr>
        <sz val="10"/>
        <rFont val="Soberana Sans"/>
        <family val="2"/>
      </rPr>
      <t xml:space="preserve"> Causa : Al segundo semestre se beneficiaron a cinco organizaciones con el incentivo de promoción comercial, mismas que dentro de sus actividades, contemplaban la capacitación de productores del sector agroalimentario, sin embargo, la meta planeada no fue alcanzada, debido a que se presentaron afectaciones presupuestales que impactaron el apoyo de la organización México Calidad Suprema, A.C. para que pudiera llevar a cabo dentro de su proyecto la capacitación a productores y poder alcanzar la meta, teniendo solo la tercera parte del presupuesto respecto al histórico considerado en la planeación de metas.  [Debido a que el indicador reporta meta alcanzada con signo negativo, para el cálculo del porcentaje de cumplimiento se aplicó la fórmula siguiente: (Numerador de la Meta Alcanzada/Numerador de la Meta Aprobada)*100]    NOTA: Meta Indicador programado: 3.06; Numerador: 3,800 y Denominador: 3,687 Efecto: El efecto es negativo, debido a las afectaciones presupuestales que se tuvieron en el transcurso del ciclo fiscal en la Coordinación General, se tuvieron que priorizar los recursos a otorgar, por lo que, la organización México Calidad Suprema, A.C., que imparte el mayor porcentaje de capacitaciones se vio afectada para realizar esta actividad, con tan solo la tercera parte del presupuesto con el que se llevo a cabo la planeación de la meta, afectando con ello a los productores que requieren conocer temas de comercio internacional ya que buscan iniciar el proceso de exportación para incrementar sus nichos de mercado.  Otros Motivos:</t>
    </r>
  </si>
  <si>
    <r>
      <t xml:space="preserve">Porcentaje de productores del sector agroalimentario  que reciben incentivo mediante seminarios, talleres y Valor agregado para sus productos para desarrollar su capacidad comercializadora.  
</t>
    </r>
    <r>
      <rPr>
        <sz val="10"/>
        <rFont val="Soberana Sans"/>
        <family val="2"/>
      </rPr>
      <t xml:space="preserve"> Causa : En virtud de la falta de disponibilidad presupuestal para el ejercicio, se tomó la decisión de Cancelar el incentivo de Desarrollo de Valor Agregado y Capacidades Comerciales, como se ve en la Atenta Nota No. DJ/001/2015 de autorización del Programa de Eventos Comerciales Nacionales e Internacionales 2015 -2016, sin embargo debido a la implementación de estrategia de reforzamiento del mercado Nacional, se impulsó la participación de los productores en tres foros en el segundo semestre. Efecto: Aunque la meta no fue alcanzada, se logro otorgar asesoría especializada en el acceso a los mercados nacionales e internacionales, por medio de tres actividades realizadas a nivel nacional, reduciendo el efecto negativo de la cancelación del programa de Desarrollo de Valor Agregado.  Otros Motivos:</t>
    </r>
  </si>
  <si>
    <r>
      <t xml:space="preserve">Porcentaje de expedientes supervisados para acceder a los incentivos a la comercialización con respecto al total dictaminados.
</t>
    </r>
    <r>
      <rPr>
        <sz val="10"/>
        <rFont val="Soberana Sans"/>
        <family val="2"/>
      </rPr>
      <t xml:space="preserve"> Causa : Derivado de la alta participación registrada al mes de diciembre de 2015, en especial a los esquemas de incentivos a problemas específicos de comercialización y administración de riesgos de precios, se rebasó la meta planeada. Efecto: Se logró beneficiar directa e indirectamente a 274,991 productores, en 31 estados de la República Mexicana y la Región Lagunera. Otros Motivos:</t>
    </r>
  </si>
  <si>
    <r>
      <t xml:space="preserve">Porcentaje de las solicitudes dictaminadas favorablemente para acceder a los incentivos a la comercialización con respecto al total recibidas.
</t>
    </r>
    <r>
      <rPr>
        <sz val="10"/>
        <rFont val="Soberana Sans"/>
        <family val="2"/>
      </rPr>
      <t xml:space="preserve"> Causa : Derivado de la alta participación registrada al mes de diciembre de 2015, en especial a los esquemas de incentivos a problemas específicos de comercialización y administración de riesgos de precios, se rebasó la meta planeada. Efecto: Se logró beneficiar directa e indirectamente a 274,991 productores, en 31 estados de la Republica Mexicana y la Región Lagunera. Otros Motivos:</t>
    </r>
  </si>
  <si>
    <r>
      <t xml:space="preserve">Porcentaje de los Centros de Acopio de Granos y Oleaginosas  dictaminados favorablemente con respecto al total de los Centros de Acopio que solicitan  la certificación
</t>
    </r>
    <r>
      <rPr>
        <sz val="10"/>
        <rFont val="Soberana Sans"/>
        <family val="2"/>
      </rPr>
      <t xml:space="preserve"> Causa : Derivado de que no existió participación activa por parte de los productores y compradores, o compradores con capacidad de financiamiento, el Instrumento de apoyo no se activó. (No se cumplieron los supuestos de MIR). Efecto: Derivado de que no existió participación activa por parte de los productores y compradores, o compradores con capacidad de financiamiento, el Instrumento de apoyo no se activó. (No se cumplieron los supuestos de MIR). En virtud de la nueva realidad económica del país, se han priorizado  los incentivos directos a productores sobre los proyectos de certificación de centros de acopio. Otros Motivos:</t>
    </r>
  </si>
  <si>
    <r>
      <t xml:space="preserve">Porcentaje de los proyectos dictaminados favorablemente para acceder a los incentivos a la modernización de la infraestructura comercial con respecto a los recibidos.
</t>
    </r>
    <r>
      <rPr>
        <sz val="10"/>
        <rFont val="Soberana Sans"/>
        <family val="2"/>
      </rPr>
      <t xml:space="preserve"> Causa : Derivado de que no existió participación activa por parte de los productores y compradores, o compradores con capacidad de financiamiento, el Instrumento de apoyo no se activó. (No se cumplieron los supuestos de MIR). Efecto: Derivado de que no existió participación activa por parte de los productores y compradores, o compradores con capacidad de financiamiento, el Instrumento de apoyo no se activó. (No se cumplieron los supuestos de MIR). En virtud de la nueva realidad económica del país, se han priorizado  los incentivos directos a productores sobre los proyectos de ampliación y modernización de infraestructura. Otros Motivos:</t>
    </r>
  </si>
  <si>
    <r>
      <t xml:space="preserve">Porcentaje de publicaciones efectuadas de revistas, los boletines y reportes de mercado sobre aspectos de producción, comercialización y precios de productos agropecuarios (entre otras variables) con respecto a las programadas.
</t>
    </r>
    <r>
      <rPr>
        <sz val="10"/>
        <rFont val="Soberana Sans"/>
        <family val="2"/>
      </rPr>
      <t xml:space="preserve"> Causa : Al mes de diciembre, se editaron 12 revistas cuyos artículos centrales buscan atender temas de actualidad sobre actividades involucradas con el Sector a nivel nacional e internacional. Adicionalmente se publicaron 150 Boletines y 4,337 Reportes de Mercado. Efecto: Las publicaciones contribuyen para que los productores, comercializadores y otros actores del sector tengan acceso a una cantidad mayor de información sobre las condiciones económicas y productivas, así como del comportamiento de los mercados. Otros Motivos:</t>
    </r>
  </si>
  <si>
    <r>
      <t xml:space="preserve">Porcentaje de beneficiarios que recibieron el pago en el plazo máximo establecido en la normatividad por ciclo y cultivo con respecto al total de productores que solicitaron el incentivo.
</t>
    </r>
    <r>
      <rPr>
        <sz val="10"/>
        <rFont val="Soberana Sans"/>
        <family val="2"/>
      </rPr>
      <t xml:space="preserve"> Causa : Derivado de la alta participación en los esquemas de Administración de Riesgos de Mercado e Incentivos a problemas específicos de comercialización, se rebasó la meta planeada. Efecto: Con los Incentivos a la Comercialización se beneficiaron directa e indirectamente a 274,991 productores, incluidos en las solicitudes presentadas en ventanillas y plazos definidos para el efecto, superando la meta establecida. Otros Motivos:</t>
    </r>
  </si>
  <si>
    <r>
      <t xml:space="preserve">Porcentaje de crecimiento de unidades productivas que obtuvieron la certificación de calidad, sanidad o inocuidad a través de proyectos de promoción comercial.
</t>
    </r>
    <r>
      <rPr>
        <sz val="10"/>
        <rFont val="Soberana Sans"/>
        <family val="2"/>
      </rPr>
      <t xml:space="preserve"> Causa : La meta planeada no fue alcanzada debido a que la Organización México Calidad Suprema, A.C. que se apoya a través de los proyectos de promoción comercial se vio afectada en el otorgamiento de incentivos para realizar esta actividad, con tan solo la tercera parte del presupuesto con el que se llevo a cabo la planeación de la meta, por lo que como consecuencia se tuvieron que priorizar las actividades a realizar en su proyecto.  [Debido a que el indicador reporta meta alcanzada con signo negativo, para el cálculo del porcentaje de cumplimiento se aplicó la fórmula siguiente: (Numerador de la Meta Alcanzada/Numerador de la Meta Aprobada)*100] Efecto: El efecto es negativo, debido a las afectaciones presupuestales que se tuvieron en la Coordinación General lo que afectó el resultado para lograr alcanzar la meta planeada y como consecuencia se tuvo la reducción de unidades certificadas en el periodo, mismas que no lograron la certificación para el ejercicio 2015, repercutiendo en el posible ingreso al mercado o en su caso perder clientes al no contar con la calidad, sanidad e inocuidad requerida por posibles clientes. Otros Motivos:</t>
    </r>
  </si>
  <si>
    <r>
      <t xml:space="preserve">Porcentaje de los beneficiarios del sector agroalimentario satisfechos con los apoyos otorgados.
</t>
    </r>
    <r>
      <rPr>
        <sz val="10"/>
        <rFont val="Soberana Sans"/>
        <family val="2"/>
      </rPr>
      <t xml:space="preserve"> Causa : Se cuenta con un mayor número de productores satisfechos con los beneficios que les otorga el programa y las estrategias implementadas para desarrollar más actividad a nivel nacional para el segundo periodo del año, la cual nos derivó en el incremento del número de productores y organizaciones que respondieron a las convocatorias para el logro de sus objetivos. Efecto: El efecto es positivo, porque se continúo propiciando la credibilidad y confianza en los productores para que participen en los eventos nacionales e internacionales que promueve ASERCA, logrando la mayor penetración de productores en el mercado, fortaleciendo la vinculación comercial entre compradores y productores. Otros Motivos:</t>
    </r>
  </si>
  <si>
    <r>
      <t xml:space="preserve">Porcentaje de las convocatorias publicadas para incentivos del Programa de eventos comerciales nacionales e internacionales. 
</t>
    </r>
    <r>
      <rPr>
        <sz val="10"/>
        <rFont val="Soberana Sans"/>
        <family val="2"/>
      </rPr>
      <t xml:space="preserve"> Causa : La baja en las convocatorias Internacionales publicadas para el incentivo, derivó en el ajuste de estrategias, que consistió en aumentar el numero de participantes a nivel nacional, toda vez que hubo modificaciones en el calendario por la cancelación de algunos eventos por parte de los Comités Organizadores a nivel internacional. Efecto: No obstante que no se alcanzo la meta establecida para el periodo no se vieron afectados los resultados de los enlaces comerciales y ventas establecidas por parte de las empresas beneficiadas como se muestra en los indicadores anuales. Otros Motivos:</t>
    </r>
  </si>
  <si>
    <t>S263</t>
  </si>
  <si>
    <t>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</si>
  <si>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</si>
  <si>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</si>
  <si>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</si>
  <si>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Estados, territorios y unidades de producción agropecuarias, acuícolas y pesqueras, donde se previenen y combaten plagas y enfermedades que afectan la agricultura, ganadería, acuacultura y pesca conservan, mejoran el estatus sanitario o implementan sistemas de reducción de riesgos de contaminación.</t>
  </si>
  <si>
    <r>
      <t>Porcentaje de unidades de producción acuícola atendidas con acciones de sanidad</t>
    </r>
    <r>
      <rPr>
        <i/>
        <sz val="10"/>
        <color indexed="30"/>
        <rFont val="Soberana Sans"/>
      </rPr>
      <t xml:space="preserve">
</t>
    </r>
  </si>
  <si>
    <t>(Número de unidades de producción acuícola atendidas con acciones de sanidad / Número de unidades de producción acuícola en operación)*100</t>
  </si>
  <si>
    <r>
      <t>Porcentaje de superficie libre de moscas de la fruta conservada</t>
    </r>
    <r>
      <rPr>
        <i/>
        <sz val="10"/>
        <color indexed="30"/>
        <rFont val="Soberana Sans"/>
      </rPr>
      <t xml:space="preserve">
</t>
    </r>
  </si>
  <si>
    <t>(Superficie libre de moscas de la fruta conservada en el año t / Superficie libre de moscas de la fruta reconocida al año t) *100</t>
  </si>
  <si>
    <r>
      <t>Porcentaje de estados o regiones que mejoran su estatus fitozoosanitario y acuícola en plagas y enfermedades reglamentadas y de interés económico</t>
    </r>
    <r>
      <rPr>
        <i/>
        <sz val="10"/>
        <color indexed="30"/>
        <rFont val="Soberana Sans"/>
      </rPr>
      <t xml:space="preserve">
</t>
    </r>
  </si>
  <si>
    <t>(Número de estados o regiones que mejoran su estatus sanitario en el año t / Número de estados o regiones que mejorarán su estatus sanitario al 2018) * 100</t>
  </si>
  <si>
    <r>
      <t>Porcentaje de Estados conservados como libres de Fiebre Porcina Clásica y enfermedad de Newcastle presentación velogénica</t>
    </r>
    <r>
      <rPr>
        <i/>
        <sz val="10"/>
        <color indexed="30"/>
        <rFont val="Soberana Sans"/>
      </rPr>
      <t xml:space="preserve">
</t>
    </r>
  </si>
  <si>
    <t>(Estados conservados como libres de Fiebre Porcina Clásica  y enfermedad de Newcastle presentación velogénica en el año t / Estados  libres de Fiebre Porcina Clásica y enfermedad de Newcastle presentación velogénica  reconocida al año t) *100</t>
  </si>
  <si>
    <r>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r>
    <r>
      <rPr>
        <i/>
        <sz val="10"/>
        <color indexed="30"/>
        <rFont val="Soberana Sans"/>
      </rPr>
      <t xml:space="preserve">
</t>
    </r>
  </si>
  <si>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</si>
  <si>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A Carne producida bajo sistemas de inocuidad a través del incentivo económico a los productores que sacrifiquen su ganado en establecimientos Tipo Inspección Federal</t>
  </si>
  <si>
    <r>
      <t>Porcentaje de cabezas de ganado apoyadas para ser sacrificadas en establecimientos TIF</t>
    </r>
    <r>
      <rPr>
        <i/>
        <sz val="10"/>
        <color indexed="30"/>
        <rFont val="Soberana Sans"/>
      </rPr>
      <t xml:space="preserve">
</t>
    </r>
  </si>
  <si>
    <t>(Número de cabezas de ganado apoyadas para ser sacrificadas en establecimientos Tipo Inspección Federal / Número total de cabezas que se sacrifican en los establecimientos Tipo Inspección Federal ) * 100</t>
  </si>
  <si>
    <r>
      <t xml:space="preserve">Porcentaje de carne producida con incentivo en establecimientos TIF </t>
    </r>
    <r>
      <rPr>
        <i/>
        <sz val="10"/>
        <color indexed="30"/>
        <rFont val="Soberana Sans"/>
      </rPr>
      <t xml:space="preserve">
</t>
    </r>
  </si>
  <si>
    <t>(Kilos de carne producida en establecimientos Tipo Inspección Federal con incentivo/Kilos de carne que se produce en los establecimientos Tipo Inspección Federal)* 100</t>
  </si>
  <si>
    <t>B Unidades de producción y procesamiento primario atendidas para la implementación de medidas que minimicen y prevengan la presencia de contaminantes</t>
  </si>
  <si>
    <r>
      <t>Tasa de variación anual de unidades productivas atendidas a través de los organismos auxiliares para la implementación de los sistemas de reducción de riesgos de contaminación y las buenas prácticas.</t>
    </r>
    <r>
      <rPr>
        <i/>
        <sz val="10"/>
        <color indexed="30"/>
        <rFont val="Soberana Sans"/>
      </rPr>
      <t xml:space="preserve">
</t>
    </r>
  </si>
  <si>
    <t>((Número de unidades de producción primaria atendidas en el año tn / Número de unidades de producción primaria atendidas en año tn-1) -1) *100.</t>
  </si>
  <si>
    <t>C Medidas sanitarias, acuícolas y pesqueras implementadas a través de proyectos de campañas fitozoosanitarias, acuícolas y pesqueras y proyectos de vigilancia epidemiológica</t>
  </si>
  <si>
    <r>
      <t>Porcentaje de proyectos de vigilancia epidemiológica fito y zoosanitaria ejecutados conforme al Programa de Trabajo</t>
    </r>
    <r>
      <rPr>
        <i/>
        <sz val="10"/>
        <color indexed="30"/>
        <rFont val="Soberana Sans"/>
      </rPr>
      <t xml:space="preserve">
</t>
    </r>
  </si>
  <si>
    <t>(Número de proyectos de vigilancia epidemiológica fito y zoosanitaria ejecutados conforme al programa de trabajo  / Número de proyectos validados ) * 100</t>
  </si>
  <si>
    <r>
      <t>Porcentaje de proyectos de campañas fito - zoosanitarias y acuícolas y pesqueras ejecutados conforme al Programa de Trabajo</t>
    </r>
    <r>
      <rPr>
        <i/>
        <sz val="10"/>
        <color indexed="30"/>
        <rFont val="Soberana Sans"/>
      </rPr>
      <t xml:space="preserve">
</t>
    </r>
  </si>
  <si>
    <t>(Número de proyectos de campañas fito - zoosanitarias y acuícolas y pesqueras ejecutados conforme al programa de trabajo / Número de proyectos validados ) * 100</t>
  </si>
  <si>
    <t>D Inspecciones fitozoosanitarias, acuícolas y pesqueras de embarques que se movilizan dentro del territorio nacional realizadas</t>
  </si>
  <si>
    <r>
      <t>Porcentaje de cargamentos de alto riesgo sanitario que transitan por los Puntos de Verificación e Inspección a los que se les aplica medidas cuarentenarias</t>
    </r>
    <r>
      <rPr>
        <i/>
        <sz val="10"/>
        <color indexed="30"/>
        <rFont val="Soberana Sans"/>
      </rPr>
      <t xml:space="preserve">
</t>
    </r>
  </si>
  <si>
    <t>(Número de cargamentos de alto riesgo sanitario a los que se les aplica  medidas cuarentenarias / Número de cargamentos de alto riesgo sanitario detectados ) * 100</t>
  </si>
  <si>
    <t>A 1 Autorización del incentivo a productores para el sacrifico de ganado en establecimientos Tipo Inspección Federal que favorecen la inocuidad</t>
  </si>
  <si>
    <r>
      <t>Porcentaje de productores  apoyados para el sacrificio de ganado en establecimientos Tipo Inspección Federal</t>
    </r>
    <r>
      <rPr>
        <i/>
        <sz val="10"/>
        <color indexed="30"/>
        <rFont val="Soberana Sans"/>
      </rPr>
      <t xml:space="preserve">
</t>
    </r>
  </si>
  <si>
    <t>(Número de productores apoyados para el sacrificio de ganado en establecimientos  Tipo Inspección Federal / Número de productores que se registran en el Sistema Informático de Gestión) * 100</t>
  </si>
  <si>
    <t>B 2 Validación de programas de trabajo de inocuidad agroalimentaria, acuícola y pesquera</t>
  </si>
  <si>
    <r>
      <t>Porcentaje de programas de trabajo de inocuidad agroalimentaria validados durante el primer trimestre del ejercicio</t>
    </r>
    <r>
      <rPr>
        <i/>
        <sz val="10"/>
        <color indexed="30"/>
        <rFont val="Soberana Sans"/>
      </rPr>
      <t xml:space="preserve">
</t>
    </r>
  </si>
  <si>
    <t>(Número de programas de trabajo de inocuidad agroalimentaria validados  dentro del primer trimestre del ejercicio / Número de programas de trabajo de inocuidad agroalimentaria a validar ) *100</t>
  </si>
  <si>
    <t>C 3 Validación de programas de trabajo de campañas fitozoosanitarias, acuícolas y pesqueras en plagas reglamentadas y enfermedades de importancia económica presentes en el país.</t>
  </si>
  <si>
    <r>
      <t>Porcentaje de programas de trabajo de campañas fitozoosanitarias, acuícolas y pesqueras validados durante el primer trimestre del ejercicio</t>
    </r>
    <r>
      <rPr>
        <i/>
        <sz val="10"/>
        <color indexed="30"/>
        <rFont val="Soberana Sans"/>
      </rPr>
      <t xml:space="preserve">
</t>
    </r>
  </si>
  <si>
    <t>(Número de programas de trabajo de campañas fitozoosanitarias, acuícolas y pesquera validados  / Número de programas de trabajo de campañas fitozoosanitarias, acuícolas y pesquera a validar ) *100</t>
  </si>
  <si>
    <t>C 4 Validación de programas de trabajo de vigilancia epidemiológica fitozoosanitaria, acuícolas y pesquera en plagas y enfermedades exóticas.</t>
  </si>
  <si>
    <r>
      <t>Porcentaje de programas de trabajo de vigilancia epidemiológica fitozoosanitaria, acuícolas y pesquera validados durante el primer trimestre del ejercicio</t>
    </r>
    <r>
      <rPr>
        <i/>
        <sz val="10"/>
        <color indexed="30"/>
        <rFont val="Soberana Sans"/>
      </rPr>
      <t xml:space="preserve">
</t>
    </r>
  </si>
  <si>
    <t>(Número de programas de trabajo de vigilancia epidemiológica fitozoosanitaria, acuícolas y pesquera validados / Número de programas de  vigilancia epidemiológica fitozoosanitaria, acuícolas y pesquera a validar ) *100</t>
  </si>
  <si>
    <t>D 5 Instrucción de medidas cuarentenarias de retorno o destrucción a embarques agropecuarios</t>
  </si>
  <si>
    <r>
      <t>Porcentaje de cargamentos de alto riesgo sanitario retornados</t>
    </r>
    <r>
      <rPr>
        <i/>
        <sz val="10"/>
        <color indexed="30"/>
        <rFont val="Soberana Sans"/>
      </rPr>
      <t xml:space="preserve">
</t>
    </r>
  </si>
  <si>
    <t>(Número de cargamentos de alto riesgo sanitario retornados / Número de cargamentos de alto riesgo sanitario con retorno instruído )*100</t>
  </si>
  <si>
    <r>
      <t>Porcentaje de cargamentos de alto riesgo sanitario destruídos</t>
    </r>
    <r>
      <rPr>
        <i/>
        <sz val="10"/>
        <color indexed="30"/>
        <rFont val="Soberana Sans"/>
      </rPr>
      <t xml:space="preserve">
</t>
    </r>
  </si>
  <si>
    <t>(Número de cargamentos de alto riesgo sanitario destruidos / Número de cargamentos de alto riesgo sanitario con destrucción instruída )*100</t>
  </si>
  <si>
    <r>
      <t xml:space="preserve">Porcentaje del territorio nacional conservado libre de la mosca de la fruta.
</t>
    </r>
    <r>
      <rPr>
        <sz val="10"/>
        <rFont val="Soberana Sans"/>
        <family val="2"/>
      </rPr>
      <t>Sin Información,Sin Justificación</t>
    </r>
  </si>
  <si>
    <r>
      <t xml:space="preserve">Porcentaje de unidades de producción acuícola atendidas con acciones de sanidad
</t>
    </r>
    <r>
      <rPr>
        <sz val="10"/>
        <rFont val="Soberana Sans"/>
        <family val="2"/>
      </rPr>
      <t xml:space="preserve"> Causa : Los valores de numerador y denominador son menores a los estimados al momento de la programación, sin embargo, se atendió el 100% de Unidades de Producción Acuícola activas en 2015. Es importante recordar que el numero de unidades es dinámico y puede variar año con año de acuerdo al Padrón de Unidades de Producción Acuícola. Efecto: El efecto es positivo ya que al atender el 100 % de la unidades de producción activas,  se contribuye a la prevención y control de las enfermedades en peces, crustáceos y moluscos. Otros Motivos:</t>
    </r>
  </si>
  <si>
    <r>
      <t xml:space="preserve">Porcentaje de superficie libre de moscas de la fruta conservada
</t>
    </r>
    <r>
      <rPr>
        <sz val="10"/>
        <rFont val="Soberana Sans"/>
        <family val="2"/>
      </rPr>
      <t xml:space="preserve"> Causa : Se cumple con la meta Efecto: Se cumple con la meta Otros Motivos:</t>
    </r>
  </si>
  <si>
    <r>
      <t xml:space="preserve">Porcentaje de estados o regiones que mejoran su estatus fitozoosanitario y acuícola en plagas y enfermedades reglamentadas y de interés económico
</t>
    </r>
    <r>
      <rPr>
        <sz val="10"/>
        <rFont val="Soberana Sans"/>
        <family val="2"/>
      </rPr>
      <t xml:space="preserve"> Causa : La meta está por arriba de lo programado debido a que se logró la mejora de estatus sanitario en 19 zonas o regiones: 11 municipios  libres del barrenador del hueso del aguacatero; 4 zonas de baja prevalencia de moscas de la fruta del género Anastrepha de importancia cuarentenaria; 2 regiones y 1 zona en erradicación de brucelosis; y 1 zona en erradicación de tuberculosis bovina. Debido al fortalecimiento del Programa de aguacate se alcanzaron más zonas libres de las programadas, razón por la cual se superó la meta. Efecto: El efecto es positivo dado que la mejora del estatus y obtención de los reconocimientos representan la posibilidad que tienen los productores de estos municipios, zonas o regiones para incorporarse al mercado de exportación a los Estados Unidos de América principalmente. Otros Motivos:</t>
    </r>
  </si>
  <si>
    <r>
      <t xml:space="preserve">Porcentaje de Estados conservados como libres de Fiebre Porcina Clásica y enfermedad de Newcastle presentación velogénica
</t>
    </r>
    <r>
      <rPr>
        <sz val="10"/>
        <rFont val="Soberana Sans"/>
        <family val="2"/>
      </rPr>
      <t xml:space="preserve"> Causa : Se cumple con la meta Efecto: Se cumple con la meta Otros Motivos:</t>
    </r>
  </si>
  <si>
    <r>
      <t xml:space="preserve">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
</t>
    </r>
    <r>
      <rPr>
        <sz val="10"/>
        <rFont val="Soberana Sans"/>
        <family val="2"/>
      </rPr>
      <t xml:space="preserve"> Causa : El número de unidades de producción  primaria reconocidas y/o certificados  por la aplicación de Sistemas de Reducción de Riesgos de Contaminación (SRRC) en la producción primaria de alimentos de origen agrícola, Buenas Prácticas (BP) pecuarias, acuícolas y pesqueras fue menor al estimado al momento de la programación, sin embargo el valor del indicador está por arriba de lo programado, lo anterior, debido a la adhesión de un número mayor de unidades de producción primaria originada por la demanda de los mercados internacionales de productos inocuos.  Efecto: El efecto es positivo ya que el recurso destinado para la que las unidades de producción implementen los SRRC y BP está dando resultados favorables. Contribuyendo a incrementar sus posibilidades de comercialización en los mercados nacionales e internacionales. Otros Motivos:</t>
    </r>
  </si>
  <si>
    <r>
      <t xml:space="preserve">Porcentaje de cabezas de ganado apoyadas para ser sacrificadas en establecimientos TIF
</t>
    </r>
    <r>
      <rPr>
        <sz val="10"/>
        <rFont val="Soberana Sans"/>
        <family val="2"/>
      </rPr>
      <t xml:space="preserve"> Causa : La meta está por debajo de lo programado debido a que las medidas de austeridad implementadas por el Gobierno Federal para el ejercicio fiscal 2015, afectaron de manera significativa la asignación de recursos presupuestales autorizados al Componente de Sacrificio de Ganado en Establecimientos TIF, la reducción fue 80%, lo cual se ve reflejado en el incumplimiento de la meta. Efecto: El efecto es negativo ya que debido a la falta de recursos se tuvo un cierre prematuro  de las Ventanillas, lo cual puede generar desánimo por parte de lo productores para llevar su ganado a sacrificar en los establecimientos TIF. Otros Motivos:</t>
    </r>
  </si>
  <si>
    <r>
      <t xml:space="preserve">Porcentaje de carne producida con incentivo en establecimientos TIF 
</t>
    </r>
    <r>
      <rPr>
        <sz val="10"/>
        <rFont val="Soberana Sans"/>
        <family val="2"/>
      </rPr>
      <t xml:space="preserve"> Causa : La meta está por debajo de lo programado debido a que las medidas de austeridad implementadas por el Gobierno Federal para el ejercicio fiscal 2015, afectaron de manera significativa la asignación de recursos presupuestales autorizados al Componente de Sacrificio de Ganado en Establecimientos TIF, la reducción fue 80%, lo cual se ve reflejado en el incumplimiento de la meta. Efecto: El efecto es negativo ya que debido a la falta de recursos se tuvo un cierre prematuro de las Ventanillas, lo cual repercute en una disminución en la producción de carne con inocuidad. Otros Motivos:</t>
    </r>
  </si>
  <si>
    <r>
      <t xml:space="preserve">Tasa de variación anual de unidades productivas atendidas a través de los organismos auxiliares para la implementación de los sistemas de reducción de riesgos de contaminación y las buenas prácticas.
</t>
    </r>
    <r>
      <rPr>
        <sz val="10"/>
        <rFont val="Soberana Sans"/>
        <family val="2"/>
      </rPr>
      <t xml:space="preserve"> Causa : El Avance fue mayor al programado debido a que el número de unidades de productivas atendidas de acuerdo a los programas de trabajo validados para su ejecución en 2015 fue mayor al estimado al momento de la programación, lo cual se ve reflejado en una diferencia positiva. Efecto: El efecto es positivo ya que al atender a un mayor número de unidades productivas para implementar los Sistemas de Reducción de Riesgos de Contaminación y Buenas Prácticas se contribuye a la producción de alimentos con inocuidad. Otros Motivos:</t>
    </r>
  </si>
  <si>
    <r>
      <t xml:space="preserve">Porcentaje de proyectos de vigilancia epidemiológica fito y zoosanitaria ejecutados conforme al Programa de Trabajo
</t>
    </r>
    <r>
      <rPr>
        <sz val="10"/>
        <rFont val="Soberana Sans"/>
        <family val="2"/>
      </rPr>
      <t xml:space="preserve"> Causa : Los valores de numerador y denominador disminuyeron un proyecto de vigilancia epidemiológica zoosanitaria, debido a la eliminación de un programa de trabajo por no existir las condiciones necesarias para la validación con la Entidad Federativa. Efecto: Sin efectos cuantificables. Otros Motivos:</t>
    </r>
  </si>
  <si>
    <r>
      <t xml:space="preserve">Porcentaje de proyectos de campañas fito - zoosanitarias y acuícolas y pesqueras ejecutados conforme al Programa de Trabajo
</t>
    </r>
    <r>
      <rPr>
        <sz val="10"/>
        <rFont val="Soberana Sans"/>
        <family val="2"/>
      </rPr>
      <t xml:space="preserve"> Causa : Como resultado de la presencia de plagas y enfermedades se validaron 35 programas por concepto de emergencias sanitarias, para un total de 505 programas validados de los cuales 478 se ejecutaron de acuerdo al programada de trabajo. La meta presenta esta por debajo de lo programado debido a la fecha no se cuenta con la evidencia documental que avale el cumplimiento de 27 programas de trabajo de campañas fitosanitarias. Efecto: El efecto no es cuantificable ya que se tiene conocimiento de que los programas están operando, lo que falta es la documentación soporte. Otros Motivos:</t>
    </r>
  </si>
  <si>
    <r>
      <t xml:space="preserve">Porcentaje de cargamentos de alto riesgo sanitario que transitan por los Puntos de Verificación e Inspección a los que se les aplica medidas cuarentenarias
</t>
    </r>
    <r>
      <rPr>
        <sz val="10"/>
        <rFont val="Soberana Sans"/>
        <family val="2"/>
      </rPr>
      <t xml:space="preserve"> Causa : Se cumple con el 100% de medidas aplicadas a los cargamentos de alto riesgo detectados, a pesar de que los valores de numerador y denominador sobrepasaron la estimación anual. Es importante recordar que el número de cargamentos de alto riesgo sanitario a los que se le aplica una medida cuarentenaria para evitar que ingresen a las zonas libres y de baja prevalencia, depende del flujo comercial que transita por los Puntos de Verificación e Inspección, así como del cumplimiento de los requisitos para ser movilizados, por lo que no es una variable que pueda determinarse previamente. Efecto: El efecto es positivo,  toda vez que al cumplirse el 100% de las medidas cuarentenarias aplicadas a cargamentos de alto riesgo sanitario detectados, se contribuye a reducir el riesgo de diseminación de plagas y enfermedades, así como a mantener los estatus sanitarios. Otros Motivos:</t>
    </r>
  </si>
  <si>
    <r>
      <t xml:space="preserve">Porcentaje de productores  apoyados para el sacrificio de ganado en establecimientos Tipo Inspección Federal
</t>
    </r>
    <r>
      <rPr>
        <sz val="10"/>
        <rFont val="Soberana Sans"/>
        <family val="2"/>
      </rPr>
      <t xml:space="preserve"> Causa : La meta está por debajo de lo programado debido a que las medidas de austeridad implementadas por el Gobierno Federal para el ejercicio fiscal 2015, afectaron de manera significativa la asignación de recursos presupuestales autorizados al Componente de Sacrificio de Ganado en Establecimientos TIF, la reducción fue 80%, lo cual se ve reflejado en el incumplimiento de la  meta. Efecto: El efecto es negativo ya que debido a la falta de recursos se tuvo un cierre prematuro de las Ventanillas, lo cual puede generar desánimo por parte de lo productores para llevar su ganado a sacrificar en los establecimientos TIF. Otros Motivos:</t>
    </r>
  </si>
  <si>
    <r>
      <t xml:space="preserve">Porcentaje de programas de trabajo de inocuidad agroalimentaria validados durante el primer trimestre del ejercicio
</t>
    </r>
    <r>
      <rPr>
        <sz val="10"/>
        <rFont val="Soberana Sans"/>
        <family val="2"/>
      </rPr>
      <t xml:space="preserve"> Causa : Se cumple con la meta Efecto: Se cumple con la meta Otros Motivos:</t>
    </r>
  </si>
  <si>
    <r>
      <t xml:space="preserve">Porcentaje de programas de trabajo de campañas fitozoosanitarias, acuícolas y pesqueras validados durante el primer trimestre del ejercicio
</t>
    </r>
    <r>
      <rPr>
        <sz val="10"/>
        <rFont val="Soberana Sans"/>
        <family val="2"/>
      </rPr>
      <t xml:space="preserve"> Causa : La meta esta ligeramente por debajo de lo programado porque el Programa de Trabajo para sanidad acuícola para el Estado de Morelos fue validado hasta el tercer trimestre, este debido a que el Comité Estatal de Sanidad Acuícola de este estado no estaba regularizado. Desde del tercer trimestre del ejercicio se cuenta con el 100% de los programas de campañas validados. Efecto: Sin efectos cuantificables al tener el 100% de los programas validados desde el tercer trimestre. Otros Motivos:</t>
    </r>
  </si>
  <si>
    <r>
      <t xml:space="preserve">Porcentaje de programas de trabajo de vigilancia epidemiológica fitozoosanitaria, acuícolas y pesquera validados durante el primer trimestre del ejercicio
</t>
    </r>
    <r>
      <rPr>
        <sz val="10"/>
        <rFont val="Soberana Sans"/>
        <family val="2"/>
      </rPr>
      <t xml:space="preserve"> Causa : La meta está ligeramente por debajo de lo programado debido a que se eliminó un programa de trabajo ya que no se contó con las condiciones necesarias para la validación del programa con la Entidad Federativa Efecto: Sin efectos cuantificables ya que las actividades de vigilancia las realizó SENASICA en coordinación con la Delegación de la SAGARPA. Otros Motivos:</t>
    </r>
  </si>
  <si>
    <r>
      <t xml:space="preserve">Porcentaje de cargamentos de alto riesgo sanitario retornados
</t>
    </r>
    <r>
      <rPr>
        <sz val="10"/>
        <rFont val="Soberana Sans"/>
        <family val="2"/>
      </rPr>
      <t xml:space="preserve"> Causa : Se cumple con el 100% de retornos instruidas a pesar de que los valores de numerador y denominador sobrepasaron la estimación anual. Es importante recordar que el número de cargamentos de alto riesgo sanitario que deben ser retornados, depende del flujo comercial que transita  por los Puntos de Verificación e Inspección, así como del cumplimiento de los requisitos para ser movilizados y la dictaminación de la medida cuarentenaria de acuerdo a las circunstancias en que se presentan y el riesgo que representan, por lo que no es una variable que se pueda determinar previamente. Efecto: El efecto es positivo ya que al cumplirse el 100% de los retornos instruidos a cargamentos de alto riesgo sanitario detectados, se contribuye a reducir el riesgo de diseminación de plagas y enfermedades así como a mantener los estatus sanitarios. Otros Motivos:</t>
    </r>
  </si>
  <si>
    <r>
      <t xml:space="preserve">Porcentaje de cargamentos de alto riesgo sanitario destruídos
</t>
    </r>
    <r>
      <rPr>
        <sz val="10"/>
        <rFont val="Soberana Sans"/>
        <family val="2"/>
      </rPr>
      <t xml:space="preserve"> Causa : Se cumple con el 100% de destrucciones instruidas, aun cuando los valores de numerador y denominador sobrepasaron la estimación anual. Es importante recordar que el número de cargamentos de alto riesgo sanitario que deben ser destruidos, depende del flujo comercial que transita  por los Puntos de Verificación e Inspección, así como del cumplimiento de los requisitos para ser movilizados, y la dictaminación de la medida cuarentenaria de acuerdo a las circunstancias en que se presentan y el riesgo que representan, por lo que no es una variable que se pueda determinar previamente.  Efecto: El efecto es positivo puesto que al cumplirse el 100% de las destrucciones instruidas a cargamentos de alto riesgo sanitario detectados, se contribuye a reducir el riesgo de diseminación de plagas y enfermedades así como a mantener los estatus sanitarios. Otros Motivos:</t>
    </r>
  </si>
  <si>
    <t>S264</t>
  </si>
  <si>
    <t>Programa de Innovación, Investigación, Desarrollo Tecnológico y Educación</t>
  </si>
  <si>
    <t>311-Dirección General de Productividad y Desarrollo Tecnológico</t>
  </si>
  <si>
    <t>Contribuir a impulsar la productividad en el sector agroalimentario mediante inversión en capital físico, humano y tecnológico que garantice la seguridad alimentaria mediante la aplicación de innovaciones tecnológicas desarrolladas a través de la investigación</t>
  </si>
  <si>
    <t>Productores agropecuarios y pesqueros aplican innovaciones tecnologicas desarrolladas a través de la investigación</t>
  </si>
  <si>
    <r>
      <t>Porcentaje de proyectos de innovación tecnológica en acuacultura que contribuyen al incremento de la productividad del sector</t>
    </r>
    <r>
      <rPr>
        <i/>
        <sz val="10"/>
        <color indexed="30"/>
        <rFont val="Soberana Sans"/>
      </rPr>
      <t xml:space="preserve">
</t>
    </r>
  </si>
  <si>
    <t>(Número de proyectos desarrollados para la aplicación de tecnologías innovadoras que incrementan su productividad/ Número de  proyectos desarrollados para la aplicación de tecnologías innovadoras)*100</t>
  </si>
  <si>
    <r>
      <t>Tasa de variación de productores agropecuarios   que aplican innovaciones tecnológicas</t>
    </r>
    <r>
      <rPr>
        <i/>
        <sz val="10"/>
        <color indexed="30"/>
        <rFont val="Soberana Sans"/>
      </rPr>
      <t xml:space="preserve">
</t>
    </r>
  </si>
  <si>
    <t>[((Número de productores agropecuarios  que aplican tecnologías en el año Tn /Número de productores agropecuarios y pesqueros que aplican tecnologías en el año T0  ) -1) * 100]</t>
  </si>
  <si>
    <t>A Incentivos otorgados a proyectos de conservación y/o aprovechamiento sustentable de recursos genéticos agrícolas apoyados, para potenciar los beneficios de cultivos nativos básicos y/o estratégicos, incluyendo cultivos biotecnológicos públicos nacionales</t>
  </si>
  <si>
    <r>
      <t>Porcentaje de proyectos  de Recursos Genéticos Agrícolas beneficiados con incentivos respecto a los proyectos recibidos</t>
    </r>
    <r>
      <rPr>
        <i/>
        <sz val="10"/>
        <color indexed="30"/>
        <rFont val="Soberana Sans"/>
      </rPr>
      <t xml:space="preserve">
</t>
    </r>
  </si>
  <si>
    <t>(Número de proyectos apoyados con incentivos en el año tn/ Numero total de proyectos recibidos en el año tn) x 100</t>
  </si>
  <si>
    <t>B Proyectos de innovación y aprovechamiento integral de recursos en zonas rurales de baja vocación agropecuaria apoyados</t>
  </si>
  <si>
    <r>
      <t>Porcentaje de variación de proyectos de innovación y aprovechamiento integral de recursos</t>
    </r>
    <r>
      <rPr>
        <i/>
        <sz val="10"/>
        <color indexed="30"/>
        <rFont val="Soberana Sans"/>
      </rPr>
      <t xml:space="preserve">
</t>
    </r>
  </si>
  <si>
    <t>[(Número de proyectos de innovación y aprovechamiento integral de recursos apoyados en el periodo T1 / número de proyectos de innovación y aprovechamiento integral de recursos apoyados en el periodo T0 ) * 100]</t>
  </si>
  <si>
    <t>C Proyectos de conservación, manejo y aprovechamiento de recursos genéticos en materia de acuacultura desarrollados</t>
  </si>
  <si>
    <r>
      <t>Porcentaje de proyectos desarrollados para la conservación, manejo y aprovechamiento de recursos genéticos en materia de acuacultura.</t>
    </r>
    <r>
      <rPr>
        <i/>
        <sz val="10"/>
        <color indexed="30"/>
        <rFont val="Soberana Sans"/>
      </rPr>
      <t xml:space="preserve">
</t>
    </r>
  </si>
  <si>
    <t>(Número de unidades acuícolas apoyadas para la conservación, manejo y aprovechamiento de recursos genéticos / Número total de unidades acuícolas programadas a apoyar) * 100</t>
  </si>
  <si>
    <t>D Solicitudes de investigación, validación, innovación y transferencia de tecnología apoyadas.</t>
  </si>
  <si>
    <r>
      <t>Índice de variación de solicitudes de  investigación, validación, innovación y transferencia de tecnología apoyadas.</t>
    </r>
    <r>
      <rPr>
        <i/>
        <sz val="10"/>
        <color indexed="30"/>
        <rFont val="Soberana Sans"/>
      </rPr>
      <t xml:space="preserve">
</t>
    </r>
  </si>
  <si>
    <t>(Número total de solicitudes de  investigación, validación, innovación y transferencia de tecnología apoyadas en año Tn/ Número total de solicitudes de  investigación, validación, innovación y transferencia de tecnología apoyadas en T0)* 100.</t>
  </si>
  <si>
    <t>E Razas de uso doméstico apoyadas para el mejoramiento genético.</t>
  </si>
  <si>
    <r>
      <t>Porcentaje de razas de uso doméstico apoyadas para el mejoramiento genético.</t>
    </r>
    <r>
      <rPr>
        <i/>
        <sz val="10"/>
        <color indexed="30"/>
        <rFont val="Soberana Sans"/>
      </rPr>
      <t xml:space="preserve">
</t>
    </r>
  </si>
  <si>
    <t>(Número de razas de uso doméstico apoyados para el mejoramiento genético / Número total de razas de uso doméstico con reglamento técnico) * 100</t>
  </si>
  <si>
    <t>F Proyectos de innovación y transferencia de tecnología pecuaria apoyados.</t>
  </si>
  <si>
    <r>
      <t xml:space="preserve">Porcentaje de proyectos de innovación y transferencia de tecnología pecuaria apoyados </t>
    </r>
    <r>
      <rPr>
        <i/>
        <sz val="10"/>
        <color indexed="30"/>
        <rFont val="Soberana Sans"/>
      </rPr>
      <t xml:space="preserve">
</t>
    </r>
  </si>
  <si>
    <t xml:space="preserve">(Número de proyectos apoyados / Número total de proyectos solictados) * 100 </t>
  </si>
  <si>
    <t>G Proyectos de investigación, validación e innovación tecnológica en materia de acuacultura desarrollados</t>
  </si>
  <si>
    <r>
      <t>Porcentaje de proyectos desarrollos para la innovación tecnológica en acuacultura.</t>
    </r>
    <r>
      <rPr>
        <i/>
        <sz val="10"/>
        <color indexed="30"/>
        <rFont val="Soberana Sans"/>
      </rPr>
      <t xml:space="preserve">
</t>
    </r>
  </si>
  <si>
    <t>(Número de unidades acuícolas apoyadas para la innovación tecnológica en acuacultura/Número total de unidades acuícolas programadas a apoyar) * 100</t>
  </si>
  <si>
    <t>H Modernización de maquinaria y equipos agropecuarios apoyados para incrementar la productividad (Innovación para el desarrollo tecnológico aplicado-maquinaria)</t>
  </si>
  <si>
    <r>
      <t>Tasa de variacion en el número de maquinaria y equipos agropecuarios apoyados</t>
    </r>
    <r>
      <rPr>
        <i/>
        <sz val="10"/>
        <color indexed="30"/>
        <rFont val="Soberana Sans"/>
      </rPr>
      <t xml:space="preserve">
</t>
    </r>
  </si>
  <si>
    <t>[((Número de maquinaria y equipos agropecuarios apoyados en el periodo tn / Número de maquinaria y equipos agropecuarios apoyados en el periodo t0 ) -1) * 100]</t>
  </si>
  <si>
    <t>I Incetivos otorgados a proyectos de innovación y aprovechamiento integral de minerales no metaliferos y rocas</t>
  </si>
  <si>
    <r>
      <t>Porcentaje de proyectos productivos de Minería Social beneficiados con incentivos respecto a los proyectos recibidos</t>
    </r>
    <r>
      <rPr>
        <i/>
        <sz val="10"/>
        <color indexed="30"/>
        <rFont val="Soberana Sans"/>
      </rPr>
      <t xml:space="preserve">
</t>
    </r>
  </si>
  <si>
    <t>(Numero de proyectos apoyados con incentivos en el año tn/ Numero total de proyectos recibidos en el año tn) x 100</t>
  </si>
  <si>
    <t>A 1 Gestión de incentivos a cultivos autoctonos y perenes de importancia económica atendidos con los proyectos de Recursos Genéticos Agrícolas</t>
  </si>
  <si>
    <r>
      <t>Porcentaje de cultivos autoctonos y perenes de importancia economica atendidos con los proyectos de Recursos Genéticos Agrícolas 2015</t>
    </r>
    <r>
      <rPr>
        <i/>
        <sz val="10"/>
        <color indexed="30"/>
        <rFont val="Soberana Sans"/>
      </rPr>
      <t xml:space="preserve">
</t>
    </r>
  </si>
  <si>
    <t>[(Número de proyectos de cultivos autóctonos anuales y perennes atendidos de importancia económica (usando como referencia los cultivos reportados en el ultimo Informe de los Recursos Fitogenéticos)/ Número de proyectos de Recursos Genéticos Agrícolas 2015 apoyados)*100]</t>
  </si>
  <si>
    <t>A 2 Gestión de incentivos a proyectos de recursos genéticos agrícolas</t>
  </si>
  <si>
    <r>
      <t xml:space="preserve">Tasa de variación de incentivo económicos otorgado a los proyectos del Componente Recursos Genéticos Agrícolas respecto al año anterior </t>
    </r>
    <r>
      <rPr>
        <i/>
        <sz val="10"/>
        <color indexed="30"/>
        <rFont val="Soberana Sans"/>
      </rPr>
      <t xml:space="preserve">
</t>
    </r>
  </si>
  <si>
    <t>([Recursos ejercidos para apoyar Proyectos del Componente Recursos Genéticos Agrícolas en el año tn / Recursos ejercidos en Proyectos del Componente Recursos Genéticos Agrícolas en el año tn-1)-1]*100)</t>
  </si>
  <si>
    <t>B 3 Gestión de incentivos para la innovación y el aprovechamiento integral de recursos en zonas rurales de baja vocación agropecuaria</t>
  </si>
  <si>
    <r>
      <t>Porcentaje de variación de incentivos para la innovación y el aprovechamiento integral de recursos</t>
    </r>
    <r>
      <rPr>
        <i/>
        <sz val="10"/>
        <color indexed="30"/>
        <rFont val="Soberana Sans"/>
      </rPr>
      <t xml:space="preserve">
</t>
    </r>
  </si>
  <si>
    <t>[(Monto de incetivos para la innovación y el aprovechamiento integral de recursos en el periodo T1 / Monto de incetivos a para la innovación y el aprovechamiento integral de recursos en el periodo T0 ) * 100]</t>
  </si>
  <si>
    <t>C 4 Dictaminación de solicitudes de apoyo para la conservación, manejo y aprovechamiento de recursos genéticos en materia de acuacultura</t>
  </si>
  <si>
    <r>
      <t>Porcentaje de solicitudes dictaminadas para la conservación, manejo y aprovechamiento de recursos genéticos en materia de acuacultura</t>
    </r>
    <r>
      <rPr>
        <i/>
        <sz val="10"/>
        <color indexed="30"/>
        <rFont val="Soberana Sans"/>
      </rPr>
      <t xml:space="preserve">
</t>
    </r>
  </si>
  <si>
    <t>(Número de solicitudes dictaminadas/total de solicitudes recibidas)*100</t>
  </si>
  <si>
    <t>D 5 Gestión de incentivos a productores agrícolas para la innovación y modernización de maquinaria y equipo que incrementen su productividad</t>
  </si>
  <si>
    <r>
      <t>Porcentaje de solicitudes autorizadas de acuerdo a lo establecido en las Reglas de Operación para la modernización de maquinaria y equipo</t>
    </r>
    <r>
      <rPr>
        <i/>
        <sz val="10"/>
        <color indexed="30"/>
        <rFont val="Soberana Sans"/>
      </rPr>
      <t xml:space="preserve">
</t>
    </r>
  </si>
  <si>
    <t>(Número de solicitudes autorizadas de acuerdo a lo establecido en Reglas de Operación para la modernización de maquinaria y equipo/total de solicitudes recibidas)*100</t>
  </si>
  <si>
    <t>D 6 Gestión de incentivos a proyectos de investigación, validación,innovación, transferencia de tecnología. (Innovación Para El Desarrollo Tecnológico Aplicado-Proyectos de Innovación y Transferencia de Tecnología)</t>
  </si>
  <si>
    <r>
      <t>Porcentaje de incentivos ejercidos para investigación, validación,innovación, transferencia de tecnología.</t>
    </r>
    <r>
      <rPr>
        <i/>
        <sz val="10"/>
        <color indexed="30"/>
        <rFont val="Soberana Sans"/>
      </rPr>
      <t xml:space="preserve">
</t>
    </r>
  </si>
  <si>
    <t>(Monto de incentivos ejercidos para investigación, validación, innovación y transferencia de tecnología en año Tn/ Monto de incentivos programados para investigación, validación, innovación y transferencia de tecnología en el año T0) * 100</t>
  </si>
  <si>
    <t>E 7 Suscripción de los instrumentos juridicos para el mejoramiento genético</t>
  </si>
  <si>
    <r>
      <t>Porcentaje de instrumentos jurídicos suscritos para el mejoramiento genético</t>
    </r>
    <r>
      <rPr>
        <i/>
        <sz val="10"/>
        <color indexed="30"/>
        <rFont val="Soberana Sans"/>
      </rPr>
      <t xml:space="preserve">
</t>
    </r>
  </si>
  <si>
    <t>(Numero de instrumentos jurídicos suscritos  para el mejoramiento genético / Numero total de instrumentos jurídicos solicitados) * 100</t>
  </si>
  <si>
    <t>F 8 Seguimiento a la ejecución de las actividades convenidas.</t>
  </si>
  <si>
    <r>
      <t>Porcentaje de avance de las actividades convenidas.</t>
    </r>
    <r>
      <rPr>
        <i/>
        <sz val="10"/>
        <color indexed="30"/>
        <rFont val="Soberana Sans"/>
      </rPr>
      <t xml:space="preserve">
</t>
    </r>
  </si>
  <si>
    <t>(Activiades realizadas / Actividades convenidas) * 100</t>
  </si>
  <si>
    <t>G 9 Dictaminación de solicitudes de apoyo para la innovación y desarrollo tecnológico en materia de acuacultura</t>
  </si>
  <si>
    <r>
      <t>Porcentaje de solicitudes dictaminadas para la innovación y desarrollo tecnológico en materia de acuacultura</t>
    </r>
    <r>
      <rPr>
        <i/>
        <sz val="10"/>
        <color indexed="30"/>
        <rFont val="Soberana Sans"/>
      </rPr>
      <t xml:space="preserve">
</t>
    </r>
  </si>
  <si>
    <t>H 10 Gestión de incentivos a productores agrícolas para la innovación y modernización de maquinaria y equipo que incrementen su productividad (Innovación para el desarrollo tecnológico aplicado-maquinaria)</t>
  </si>
  <si>
    <t>I 11 Gestión de incentivos para la innovación y el aprovechamiento integral de minerales no metaliferos y rocas</t>
  </si>
  <si>
    <r>
      <t>Tasa de variación de incentivos otorgados a los proyectos de Minería Social respecto al ejercicio anterior</t>
    </r>
    <r>
      <rPr>
        <i/>
        <sz val="10"/>
        <color indexed="30"/>
        <rFont val="Soberana Sans"/>
      </rPr>
      <t xml:space="preserve">
</t>
    </r>
  </si>
  <si>
    <t>([Recursos ejercidos para apoyar Proyectos de Minería Social en el año tn / Recursos ejercidos en Proyectos de Minería Social apoyados en el año tn-1)-1]*100)</t>
  </si>
  <si>
    <r>
      <t xml:space="preserve">Porcentaje de proyectos de innovación tecnológica en acuacultura que contribuyen al incremento de la productividad del sector
</t>
    </r>
    <r>
      <rPr>
        <sz val="10"/>
        <rFont val="Soberana Sans"/>
        <family val="2"/>
      </rPr>
      <t xml:space="preserve"> Causa : El componente no contó con apertura programática dentro del PEF, por lo tanto no se operó en el ejercicio fiscal 2015. Efecto: No se otorgaron apoyos para la innovación y transferencia de tecnología acuícola en el ejercicio fiscal 2015. Otros Motivos:</t>
    </r>
  </si>
  <si>
    <r>
      <t xml:space="preserve">Tasa de variación de productores agropecuarios   que aplican innovaciones tecnológicas
</t>
    </r>
    <r>
      <rPr>
        <sz val="10"/>
        <rFont val="Soberana Sans"/>
        <family val="2"/>
      </rPr>
      <t xml:space="preserve"> Causa : Se recibió una demanda de solicitudes de apoyo superior a la programada al inicio del año, se contó con la suficiencia presupuestaria, misma que fue distribuida a un mayor número de beneficiarios por montos menores a los estimados inicialmente.    Debido al gran número de solicitudes recibidas, se autorizaron las solicitudes conforme a criterios de priorización, para focalizar mejor la atención de las necesidades de los productores.  Efecto: Se impacta directamente en la cobertura del programa ya que se beneficio a un mayor número de productores agrícolas que al aplicar las innovaciones tecnológicas  Otros Motivos:</t>
    </r>
  </si>
  <si>
    <r>
      <t xml:space="preserve">Porcentaje de proyectos  de Recursos Genéticos Agrícolas beneficiados con incentivos respecto a los proyectos recibidos
</t>
    </r>
    <r>
      <rPr>
        <sz val="10"/>
        <rFont val="Soberana Sans"/>
        <family val="2"/>
      </rPr>
      <t xml:space="preserve"> Causa : Derivado de una afectación presupuestal del 21%, el componente solamente apoyo 78 proyectos. Efecto: Se implementó una nueva estrategia, la cual tenía como objetivo incentivar proyectos de aprovechamiento y reproducción de cultivos nativos, básicos y/o estratégicos, que generen un mayor impacto en los 559 beneficiarios (otorgando un estimado de 20% más de recurso por proyecto que el año anterior).  Otros Motivos:</t>
    </r>
  </si>
  <si>
    <r>
      <t xml:space="preserve">Porcentaje de variación de proyectos de innovación y aprovechamiento integral de recursos
</t>
    </r>
    <r>
      <rPr>
        <sz val="10"/>
        <rFont val="Soberana Sans"/>
        <family val="2"/>
      </rPr>
      <t xml:space="preserve"> Causa : Debido a una afectación presupuestal de $26,374,803.34 que corresponde a un 26% menos del presupuesto inicial, no fue posible cumplir la meta programada en su totalidad.    Para el calculo del avance se utilizó la fórmula: (Numerador alcanzado/Numerador programado)*100 Efecto: Se obtuvo una variación en la meta esperada, sin embargo los proyectos apoyados generaron un buen impacto, con mas de 130 beneficiarios. Otros Motivos:</t>
    </r>
  </si>
  <si>
    <r>
      <t xml:space="preserve">Porcentaje de proyectos desarrollados para la conservación, manejo y aprovechamiento de recursos genéticos en materia de acuacultura.
</t>
    </r>
    <r>
      <rPr>
        <sz val="10"/>
        <rFont val="Soberana Sans"/>
        <family val="2"/>
      </rPr>
      <t xml:space="preserve"> Causa : Existió desistimiento de 1 proyecto por estimar insuficiente el tiempo de ejecución de los mismos para ejercer al 100% los recursos del apoyo. Efecto: Subejercicio de recursos asignados al componente. Otros Motivos:</t>
    </r>
  </si>
  <si>
    <r>
      <t xml:space="preserve">Índice de variación de solicitudes de  investigación, validación, innovación y transferencia de tecnología apoyadas.
</t>
    </r>
    <r>
      <rPr>
        <sz val="10"/>
        <rFont val="Soberana Sans"/>
        <family val="2"/>
      </rPr>
      <t xml:space="preserve"> Causa : El Componente apoyo 3 veces más el total de solicitudes estimadas; lo anterior, debido a que se recibieron 54,242 solicitudes (mayor en un 300% a lo estimado), optando por apoyar los mejores proyectos con el mejor monto posible y cubriendo mayor número de beneficiarios.  Efecto: El Componente apoyo a 30,112 productores con 876.6 mdp para la aplicación de innovaciones tecnológicas, ministro más de 82 mdp para la implementación de 4 centros de innovación y transferencia de tecnología y 68 mdp para proyectos de investigación Otros Motivos:</t>
    </r>
  </si>
  <si>
    <r>
      <t xml:space="preserve">Porcentaje de razas de uso doméstico apoyadas para el mejoramiento genético.
</t>
    </r>
    <r>
      <rPr>
        <sz val="10"/>
        <rFont val="Soberana Sans"/>
        <family val="2"/>
      </rPr>
      <t xml:space="preserve"> Causa : La meta programada no fue alcanzada debido a un recorte presupuestal.  Efecto: Menor cantidad de productores apoyados para el mejoramiento genético Otros Motivos:</t>
    </r>
  </si>
  <si>
    <r>
      <t xml:space="preserve">Porcentaje de proyectos de innovación y transferencia de tecnología pecuaria apoyados 
</t>
    </r>
    <r>
      <rPr>
        <sz val="10"/>
        <rFont val="Soberana Sans"/>
        <family val="2"/>
      </rPr>
      <t xml:space="preserve"> Causa : Mejora en la presentación y análisis de proyectos. Efecto: Mayor cantidad de proyectos apoyados. Otros Motivos:</t>
    </r>
  </si>
  <si>
    <r>
      <t xml:space="preserve">Porcentaje de proyectos desarrollos para la innovación tecnológica en acuacultura.
</t>
    </r>
    <r>
      <rPr>
        <sz val="10"/>
        <rFont val="Soberana Sans"/>
        <family val="2"/>
      </rPr>
      <t xml:space="preserve"> Causa : El componente no contó con apertura programatica dentro del PEF, por lo tanto no se operó en el ejercicio fiscal 2015. Efecto: No se otorgarón apoyos para la innovación y transferencia de tecnología acuícola en el ejercicio fiscal 2015. Otros Motivos:</t>
    </r>
  </si>
  <si>
    <r>
      <t xml:space="preserve">Tasa de variacion en el número de maquinaria y equipos agropecuarios apoyados
</t>
    </r>
    <r>
      <rPr>
        <sz val="10"/>
        <rFont val="Soberana Sans"/>
        <family val="2"/>
      </rPr>
      <t xml:space="preserve"> Causa : El componente fue altamente demandado por lo que se recibieron varias ampliaciones presupuestales con un total de 833.7 millones de pesos, equivalente al 34.2%,  para satisfacer la demanda. Efecto: Por las ampliaciones presupuestales se autorizó unmayor número de solicitudes y se incrementó el número de productores beneficiarios. Otros Motivos:</t>
    </r>
  </si>
  <si>
    <r>
      <t xml:space="preserve">Porcentaje de proyectos productivos de Minería Social beneficiados con incentivos respecto a los proyectos recibidos
</t>
    </r>
    <r>
      <rPr>
        <sz val="10"/>
        <rFont val="Soberana Sans"/>
        <family val="2"/>
      </rPr>
      <t xml:space="preserve"> Causa : Derivado de una afectación presupuestal del 26%, el componente solamente apoyo 129 proyectos. Efecto: Se vieron beneficiados 136 productores ubicados en 22 Estados. Otros Motivos:</t>
    </r>
  </si>
  <si>
    <r>
      <t xml:space="preserve">Porcentaje de cultivos autoctonos y perenes de importancia economica atendidos con los proyectos de Recursos Genéticos Agrícolas 2015
</t>
    </r>
    <r>
      <rPr>
        <sz val="10"/>
        <rFont val="Soberana Sans"/>
        <family val="2"/>
      </rPr>
      <t>Sin Información,Sin Justificación</t>
    </r>
  </si>
  <si>
    <r>
      <t xml:space="preserve">Tasa de variación de incentivo económicos otorgado a los proyectos del Componente Recursos Genéticos Agrícolas respecto al año anterior 
</t>
    </r>
    <r>
      <rPr>
        <sz val="10"/>
        <rFont val="Soberana Sans"/>
        <family val="2"/>
      </rPr>
      <t xml:space="preserve"> Causa : Debido a una afectación presupuestal de $20,331,089.5 equivalente al 21% menos al presupuesto inicial, la variación de la meta reportada da un valor negativo (-17.83). Como el sistema no acepta el registro de valores negativos se utilizó para el calculo del indicador la fórmula para casos como este que consiste en dividir el valor del numerador alcanzado/valor del numerador programado*100 Efecto: Se obtuvo una variación en la meta esperada, sin embargo los proyectos apoyados obtuvieron 559 beneficiarios, 90% que en 2014. Otros Motivos:</t>
    </r>
  </si>
  <si>
    <r>
      <t xml:space="preserve">Porcentaje de variación de incentivos para la innovación y el aprovechamiento integral de recursos
</t>
    </r>
    <r>
      <rPr>
        <sz val="10"/>
        <rFont val="Soberana Sans"/>
        <family val="2"/>
      </rPr>
      <t xml:space="preserve"> Causa : Debido a una afectación presupuestal de $26,374,803.34 (26%) Efecto: Se obtuvo una variación en la meta esperada, sin embargo los proyectos apoyados generaron un buen impacto, con mas de 130 beneficiarios Otros Motivos:</t>
    </r>
  </si>
  <si>
    <r>
      <t xml:space="preserve">Porcentaje de solicitudes dictaminadas para la conservación, manejo y aprovechamiento de recursos genéticos en materia de acuacultura
</t>
    </r>
    <r>
      <rPr>
        <sz val="10"/>
        <rFont val="Soberana Sans"/>
        <family val="2"/>
      </rPr>
      <t xml:space="preserve"> Causa : La expectativa de recepción de solicitudes fue rebasada. Efecto: Mayor oportunidad de asignar apoyos a  solicitantes que cumplan con los requisitos establecidos para el desarrollo de sus proyectos.  Otros Motivos:</t>
    </r>
  </si>
  <si>
    <r>
      <t xml:space="preserve">Porcentaje de solicitudes autorizadas de acuerdo a lo establecido en las Reglas de Operación para la modernización de maquinaria y equipo
</t>
    </r>
    <r>
      <rPr>
        <sz val="10"/>
        <rFont val="Soberana Sans"/>
        <family val="2"/>
      </rPr>
      <t xml:space="preserve"> Causa : El componente fue altamente demandado por lo que se recibieron varias ampliaciones presupuestales con un total de 833.7 millones de pesos, equivalente al 34.2%,  para satisfacer la demanda. Efecto: Por las ampliaciones presupuestales se autorizó unmayor número de solicitudes y se incrementó el número de productores beneficiarios. Otros Motivos:</t>
    </r>
  </si>
  <si>
    <r>
      <t xml:space="preserve">Porcentaje de incentivos ejercidos para investigación, validación,innovación, transferencia de tecnología.
</t>
    </r>
    <r>
      <rPr>
        <sz val="10"/>
        <rFont val="Soberana Sans"/>
        <family val="2"/>
      </rPr>
      <t xml:space="preserve"> Causa : Ampliación del presupuesto del 3% Efecto: Se apoyaron 8 proyectos de investigación mas que el año anterior.  Otros Motivos:</t>
    </r>
  </si>
  <si>
    <r>
      <t xml:space="preserve">Porcentaje de instrumentos jurídicos suscritos para el mejoramiento genético
</t>
    </r>
    <r>
      <rPr>
        <sz val="10"/>
        <rFont val="Soberana Sans"/>
        <family val="2"/>
      </rPr>
      <t xml:space="preserve"> Causa : Las variaciones con respecto al numerador y denominador se dan debido a la demanda por parte de los productores. Se apoyaron 3 Proyectos  estratégicos y 14 proyectos registrados en el SURI . Efecto: Cumplimiento al 100% con el porcentaje de instrumentos suscritos para el mejoramiento genético con respecto a los recibidos. Otros Motivos:</t>
    </r>
  </si>
  <si>
    <r>
      <t xml:space="preserve">Porcentaje de avance de las actividades convenidas.
</t>
    </r>
    <r>
      <rPr>
        <sz val="10"/>
        <rFont val="Soberana Sans"/>
        <family val="2"/>
      </rPr>
      <t xml:space="preserve"> Causa : Cabe mencionar que  los valores del numerador y denominador programados solo describen la proporción de actividades esperadas. Sin embargo se espera que para el cierre de cuenta pública en Marzo se cuente con los datos definitivos Efecto: El efecto es positivo porque hay un avance de las actividades convenidas de acuerdo al cronograma. Otros Motivos:</t>
    </r>
  </si>
  <si>
    <r>
      <t xml:space="preserve">Porcentaje de solicitudes dictaminadas para la innovación y desarrollo tecnológico en materia de acuacultura
</t>
    </r>
    <r>
      <rPr>
        <sz val="10"/>
        <rFont val="Soberana Sans"/>
        <family val="2"/>
      </rPr>
      <t xml:space="preserve"> Causa : El componente no contó con apertura programatica dentro del PEF, por lo tanto no se operó en el ejercicio fiscal 2015. Efecto: No se otorgarón apoyos para la innovación y transferencia de tecnología acuícola en el ejercicio fiscal 2015. Otros Motivos:</t>
    </r>
  </si>
  <si>
    <r>
      <t xml:space="preserve">Tasa de variación de incentivos otorgados a los proyectos de Minería Social respecto al ejercicio anterior
</t>
    </r>
    <r>
      <rPr>
        <sz val="10"/>
        <rFont val="Soberana Sans"/>
        <family val="2"/>
      </rPr>
      <t xml:space="preserve"> Causa : Debido a una afectación presupuestal de $26,374,803.34 que corresponden a un 26% menos de presupuesto, la meta variación del indicador fue a la baja, y debido a que el resultado es negativo (-22.33) y como el sistema no acepta valores negativos, se utilizo la fórmula indicada para tales efectos que consiste en dividir el valor del (numerador alcanzado/valor del numerador programado)*100, por lo que el valor del indicador registrado es de 73.85 Efecto: Se obtuvo una variación en la meta esperada, sin embargo los proyectos apoyados generaron un buen impacto, con mas de 130 beneficiarios. Otros Motivos:</t>
    </r>
  </si>
  <si>
    <t>U002</t>
  </si>
  <si>
    <t>Instrumentación de acciones para mejorar las Sanidades a través de Inspecciones Fitozoosanitarias</t>
  </si>
  <si>
    <t>Contribuir a promover mayor certidumbre en la actividad agroalimentaria mediante mecanismos de administración de riesgos mediante la conservación y mejora de la condición de sanidad agroalimentaria en el territorio nacional</t>
  </si>
  <si>
    <t>Estados o regiones donde se previenen y combaten plagas y enfermedades reglamentadas y de interés económico conservan y mejoran su condición de sanidad agroalimentaria en el territorio nacional</t>
  </si>
  <si>
    <r>
      <t>Porcentaje de cabezas infectadas  propuestas para despoblar de Tuberculosis Bovina  en el año t</t>
    </r>
    <r>
      <rPr>
        <i/>
        <sz val="10"/>
        <color indexed="30"/>
        <rFont val="Soberana Sans"/>
      </rPr>
      <t xml:space="preserve">
</t>
    </r>
  </si>
  <si>
    <t>(Número de cabezas infectadas de Tuberculosis Bovina despobladas en el año t / Número de cabezas infectadas de Tuberculosis Bovina programadas a despoblar en el año t) *100</t>
  </si>
  <si>
    <t>A Sistema de prevención, vigilancia y control de plagas y enfermedades ejecutado</t>
  </si>
  <si>
    <r>
      <t xml:space="preserve">Porcentaje de análisis de enfermedades exóticas emergentes y reemergentes realizados </t>
    </r>
    <r>
      <rPr>
        <i/>
        <sz val="10"/>
        <color indexed="30"/>
        <rFont val="Soberana Sans"/>
      </rPr>
      <t xml:space="preserve">
</t>
    </r>
  </si>
  <si>
    <t>(Número de análisis  de enfermedades exóticas, emergentes y reemergentes realizados en el año t / Número de análisis de enfermedades exóticas, emergentes y reemergentes solicitados en el año t) * 100</t>
  </si>
  <si>
    <r>
      <t>Porcentaje de brotes y detecciones de mosca del Mediterráneo atendidos</t>
    </r>
    <r>
      <rPr>
        <i/>
        <sz val="10"/>
        <color indexed="30"/>
        <rFont val="Soberana Sans"/>
      </rPr>
      <t xml:space="preserve">
</t>
    </r>
  </si>
  <si>
    <t>(Número de brotes y detecciones de mosca del Mediterráneo  atendidos en el año t / Número de brotes y detecciones de mosca del Mediterráneo presentados en el año t) * 100</t>
  </si>
  <si>
    <t>B Control de la movilización de mercancías agropecuarias, acuícolas y pesqueras en territorio nacional aplicado</t>
  </si>
  <si>
    <r>
      <t>Porcentaje de aplicación de medidas cuarentenarias a cargamentos de alto riesgo sanitario que tranasitan por los Puntos de Verificación e Inspección</t>
    </r>
    <r>
      <rPr>
        <i/>
        <sz val="10"/>
        <color indexed="30"/>
        <rFont val="Soberana Sans"/>
      </rPr>
      <t xml:space="preserve">
</t>
    </r>
  </si>
  <si>
    <t>(Número de cargamentos de alto riesgo sanitario a los que se les aplican medidas cuarentenarias en el año t  / Número de cargamentos de alto riesgo sanitario detectados en el año t ) x 100</t>
  </si>
  <si>
    <t>A 1 Revisión de trampas de Mosca del Mediterraneo</t>
  </si>
  <si>
    <r>
      <t>Porcentaje de trampas de mosca del Mediterráneo revisadas</t>
    </r>
    <r>
      <rPr>
        <i/>
        <sz val="10"/>
        <color indexed="30"/>
        <rFont val="Soberana Sans"/>
      </rPr>
      <t xml:space="preserve">
</t>
    </r>
  </si>
  <si>
    <t>(Número de trampas de mosca del Mediterráneo revisadas en el año t / Número de trampas de mosca del Mediterráneo programadas a revisar en el año t) * 100</t>
  </si>
  <si>
    <t>A 2 Producción de pupas estériles de mosca de la fruta</t>
  </si>
  <si>
    <r>
      <t>Porcentaje de pupas estériles producidas de mosca de la fruta</t>
    </r>
    <r>
      <rPr>
        <i/>
        <sz val="10"/>
        <color indexed="30"/>
        <rFont val="Soberana Sans"/>
      </rPr>
      <t xml:space="preserve">
</t>
    </r>
  </si>
  <si>
    <t>(Número de pupas estériles de mosca de la fruta producidas en el año t/ Número de pupas estériles de mosca de la fruta programadas a producir en el año t) * 100</t>
  </si>
  <si>
    <t>A 3 Realización de pruebas de laboratorio para el diagóstico de enfermedades exóticas, emergentes o re-emergentes</t>
  </si>
  <si>
    <r>
      <t>Porcentaje de muestras analizadas derivadas de la vigilancia epidemiológica</t>
    </r>
    <r>
      <rPr>
        <i/>
        <sz val="10"/>
        <color indexed="30"/>
        <rFont val="Soberana Sans"/>
      </rPr>
      <t xml:space="preserve">
</t>
    </r>
  </si>
  <si>
    <t>(Número de muestras analizadas en el año t / Número de muestras solicitadas en el año t)* 100</t>
  </si>
  <si>
    <t>B 4 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</si>
  <si>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</si>
  <si>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r>
      <t xml:space="preserve">Porcentaje de cabezas infectadas  propuestas para despoblar de Tuberculosis Bovina  en el año t
</t>
    </r>
    <r>
      <rPr>
        <sz val="10"/>
        <rFont val="Soberana Sans"/>
        <family val="2"/>
      </rPr>
      <t xml:space="preserve"> Causa : Derivado de las "Medidas de Responsabilidad Fiscal para Mantener la Estabilidad", anunciadas por la SHCP se efectuaron reducciones presupuestales, afectando directamente al Proyecto Despoblamiento Tuberculosis Bovina, el cual no contó con recursos en 2015. Por lo anterior, no se cumple con la meta. Efecto: El efecto es negativo ya que no fue posible avanzar en la reducción de la prevalencia de tuberculosis bovina en zonas de control. Otros Motivos:</t>
    </r>
  </si>
  <si>
    <r>
      <t xml:space="preserve">Porcentaje de estados o regiones que mejoran su estatus fitozoosanitario y acuícola en plagas y enfermedades reglamentadas y de interés económico
</t>
    </r>
    <r>
      <rPr>
        <sz val="10"/>
        <rFont val="Soberana Sans"/>
        <family val="2"/>
      </rPr>
      <t xml:space="preserve"> Causa : La meta está ligeramente por arriba de lo programado debido a que se logró la mejora de estatus sanitario  en 12 zonas o regiones: 4 municipios libres del barrenador del hueso del aguacatero; 4 zonas de baja prevalencia de moscas de la fruta del género Anastrepha de importancia cuarentenaria; 2 regiones y 1 zona en erradicación de brucelosis; y 1 zona en erradicación de tuberculosis bovina.  Efecto: El efecto es positivo dado que la mejora del estatus y obtención de los reconocimientos representan la posibilidad que tienen los productores de estos municipios, zonas o regiones para incorporarse al mercado de exportación  a los Estados  Unidos de América principalmente. Otros Motivos:</t>
    </r>
  </si>
  <si>
    <r>
      <t xml:space="preserve">Porcentaje de análisis de enfermedades exóticas emergentes y reemergentes realizados 
</t>
    </r>
    <r>
      <rPr>
        <sz val="10"/>
        <rFont val="Soberana Sans"/>
        <family val="2"/>
      </rPr>
      <t xml:space="preserve"> Causa : Los valores de numerador y denominador sobrepasaron la estimación anual debido a un incremento en la vigilancia epidemiológica de la Influenza Aviar AH7N3 en Jalisco, Guanajuato, Puebla y Querétaro en granjas comerciales, rastros y predios de traspatio; así como a la aparición de casos de influenza aviar notificable en Canadá y los Estados Unidos de América; asimismo es importante considerar que durante el último trimestre del año se presentan condiciones climatológicas idóneas para los virus de dicha enfermedad. Sin embargo, la cumple al 100% con los análisis solicitados. Efecto: El efecto es positivo ya que con el incremento en el número de análisis por la cantidad de muestras colectadas para su diagnóstico en la Red de laboratorios de la CPA-SENASICA se contribuye a la detección  de animales sospechosos de enfermedades exóticas. Otros Motivos:</t>
    </r>
  </si>
  <si>
    <r>
      <t xml:space="preserve">Porcentaje de brotes y detecciones de mosca del Mediterráneo atendidos
</t>
    </r>
    <r>
      <rPr>
        <sz val="10"/>
        <rFont val="Soberana Sans"/>
        <family val="2"/>
      </rPr>
      <t xml:space="preserve"> Causa : Los valores de numerador y denominador son menores a los programados debido a que el número de entradas de la plaga al territorio nacional fue menor al estimado en el momento de la planeación, la cual fue una estimación basada en el promedio registrado en años anteriores. Sin embargo se atendieron el 100 por ciento de los brotes y detecciones que se presentaron. Efecto: Sin efectos, toda vez que se atendieron el 100 % de las entradas de la plaga registradas en territorio nacional oportunamente reduciendo el riesgo de establecimiento y dispersión de la plaga Otros Motivos:</t>
    </r>
  </si>
  <si>
    <r>
      <t xml:space="preserve">Porcentaje de aplicación de medidas cuarentenarias a cargamentos de alto riesgo sanitario que tranasitan por los Puntos de Verificación e Inspección
</t>
    </r>
    <r>
      <rPr>
        <sz val="10"/>
        <rFont val="Soberana Sans"/>
        <family val="2"/>
      </rPr>
      <t xml:space="preserve"> Causa : Los valores de numerador y denominador sobrepasaron la estimación anual, sin embargo, se cumple con el 100% de medidas aplicadas a los cargamentos de alto riesgo detectados. Es importante recordar que el número de cargamentos de alto riesgo sanitario a los que se le aplica una medida cuarentenaria para evitar que ingresen a las zonas libres y de baja prevalencia, depende del flujo comercial que transita por los Puntos de Verificación e Inspección, así como del cumplimiento de los requisitos para ser movilizados, por lo que no es una variable que pueda determinarse previamente.  Efecto: El efecto es positivo, ya que al cumplirse el 100% de las medidas cuarentenarias aplicadas a cargamentos de alto riesgo sanitario detectados, se contribuye a reducir el riesgo de diseminación de plagas y enfermedades, así como a mantener los estatus sanitarios. Otros Motivos:</t>
    </r>
  </si>
  <si>
    <r>
      <t xml:space="preserve">Porcentaje de trampas de mosca del Mediterráneo revisadas
</t>
    </r>
    <r>
      <rPr>
        <sz val="10"/>
        <rFont val="Soberana Sans"/>
        <family val="2"/>
      </rPr>
      <t xml:space="preserve"> Causa : La meta esta ligeramente por arriba de lo programado debido a que el trampeo normal instalado en área de delimitación en entradas de la plaga y en bloque de liberación fue revisado cada 7 días en vez de cada 14, lo cual incremento el numero de trampas revisadas. Efecto: El efecto es positivo, toda vez que se incremento la vigilancia de la plaga para la detección oportuna de la misma. Otros Motivos:</t>
    </r>
  </si>
  <si>
    <r>
      <t xml:space="preserve">Porcentaje de pupas estériles producidas de mosca de la fruta
</t>
    </r>
    <r>
      <rPr>
        <sz val="10"/>
        <rFont val="Soberana Sans"/>
        <family val="2"/>
      </rPr>
      <t xml:space="preserve"> Causa : La meta esta ligeramente por arriba de lo programado debido a que las etapas biológicas del desarrollo del insecto están sujetas a las condiciones bióticas y abióticas que influyeron de manera positiva o en la producción masiva del insecto. Así mismo, la pupa producida esta sujeta a los rendimientos larvarios obtenidos y a la transformación larva-pupa, obteniéndose en este periodo una producción mayor a la meta planteada en el indicador Efecto: Sin efectos cuantificables dado que la cantidad de pupa producida cubre las necesidades para las áreas de liberación. Otros Motivos:</t>
    </r>
  </si>
  <si>
    <r>
      <t xml:space="preserve">Porcentaje de muestras analizadas derivadas de la vigilancia epidemiológica
</t>
    </r>
    <r>
      <rPr>
        <sz val="10"/>
        <rFont val="Soberana Sans"/>
        <family val="2"/>
      </rPr>
      <t xml:space="preserve"> Causa : Los valores de numerador y denominador están por encima de lo programado debido a que se mantuvo la vigilancia epidemiológica de la Influenza Aviar AH7N3  en Jalisco, Guanajuato, Puebla y Querétaro en granjas comerciales, rastros y predios de traspatio; a causa de la aparición de casos de influenza aviar notificable en Canadá y los Estados Unidos de América se incrementó la vigilancia; asimismo, es importante tomar en cuenta que durante los últimos 3 meses del año se presentan condiciones climatológicas idóneas para los virus de dicha enfermedad. sin embargo, se cumple con el análisis del100% de las muestras solicitadas. Efecto: El efecto es positivo, toda vez que al incrementarse el número de muestras colectadas para su análisis y diagnóstico en la Red de laboratorios de la CPA-SENASICA, se contribuye al diagnóstico oportuno de enfermedades exóticas de los animales. Otros Motivos:</t>
    </r>
  </si>
  <si>
    <r>
      <t xml:space="preserve">Porcentaje de cargamentos de alto riesgo sanitario retornados
</t>
    </r>
    <r>
      <rPr>
        <sz val="10"/>
        <rFont val="Soberana Sans"/>
        <family val="2"/>
      </rPr>
      <t xml:space="preserve"> Causa : Los valores de numerador y denominador sobrepasaron la estimación anual, sin embargo, se cumple con el 100% de retornos instruidas. Es importante recordar que el número de cargamentos de alto riesgo sanitario que deben ser retornados, depende del flujo comercial que transita por los Puntos de Verificación e Inspección, así como del cumplimiento de los requisitos para ser movilizados y la dictaminación de la medida cuarentenaria de acuerdo a las circunstancias en que se presentan y el riesgo que representan, por lo que no es una variable que se pueda determinar previamente. Efecto: El efecto es positivo ya que al cumplirse el 100% de los retornos instruidos a cargamentos de alto riesgo sanitario detectados, se contribuye a reducir el riesgo de diseminación de plagas y enfermedades así como a mantener los estatus sanitarios. Otros Motivos:</t>
    </r>
  </si>
  <si>
    <r>
      <t xml:space="preserve">Porcentaje de cargamentos de alto riesgo sanitario destruídos
</t>
    </r>
    <r>
      <rPr>
        <sz val="10"/>
        <rFont val="Soberana Sans"/>
        <family val="2"/>
      </rPr>
      <t xml:space="preserve"> Causa : Los valores de numerador y denominador sobrepasaron la estimación anual, sin embargo, se cumple con el 100% de destrucciones instruidas. Es importante recordar que el número de cargamentos de alto riesgo sanitario que deben ser destruidos, depende del flujo comercial que transita por los Puntos de Verificación e Inspección, así como del cumplimiento de los requisitos para ser movilizados, y la dictaminación de la medida cuarentenaria de acuerdo a las circunstancias en que se presentan y el riesgo que representan, por lo que no es una variable que se pueda determinar previamente. Efecto: El efecto es positivo ya que al cumplirse el 100% de las destrucciones instruidas a cargamentos de alto riesgo sanitario detectados, se contribuye a reducir el riesgo de diseminación de plagas y enfermedades así como a mantener los estatus sanitarios. Otros Motivos:</t>
    </r>
  </si>
  <si>
    <t>U004</t>
  </si>
  <si>
    <t>Sistema Nacional de Investigación Agrícola</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</si>
  <si>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</si>
  <si>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r>
      <t>Porcentaje de variación en la inversión que el Fondo Sectorial de Investigación en Materias Agrícola, Pecuaria, Acuícola, Agrobiotecnología y Recursos Fitogenéticos destinada a proyectos de investigación o tecnología que requiere el Sector Agroalimentario y pesquero.</t>
    </r>
    <r>
      <rPr>
        <i/>
        <sz val="10"/>
        <color indexed="30"/>
        <rFont val="Soberana Sans"/>
      </rPr>
      <t xml:space="preserve">
</t>
    </r>
  </si>
  <si>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</si>
  <si>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Productores del Sector agropecuario, acuícola y pesquero cuentan con tecnologías y/o conocimientos generados para atender temas estratágicos demandados.</t>
  </si>
  <si>
    <r>
      <t>Productores del Sector agropecuario, acuícola y pesquero cuentan con tecnologías y/o conocimientos generados para atender temas estratégicos demandados.</t>
    </r>
    <r>
      <rPr>
        <i/>
        <sz val="10"/>
        <color indexed="30"/>
        <rFont val="Soberana Sans"/>
      </rPr>
      <t xml:space="preserve">
</t>
    </r>
  </si>
  <si>
    <t>(Número de tecnologías y/o conocimientos generados en proyectos que concluyen/Números de tecnologías y/o conocimientos  que fueron demandados)*100</t>
  </si>
  <si>
    <t>A Apoyos para el desarrollo de proyectos de investigación que atienden temas estratégicos  otorgados.</t>
  </si>
  <si>
    <r>
      <t>Porcentaje de apoyos otorgados a Proyectos de investigación apoyados mediante Convenio  de Asignación  de Recursos.</t>
    </r>
    <r>
      <rPr>
        <i/>
        <sz val="10"/>
        <color indexed="30"/>
        <rFont val="Soberana Sans"/>
      </rPr>
      <t xml:space="preserve">
</t>
    </r>
  </si>
  <si>
    <t>(Número de apoyos otorgados a Proyectos de investigación con Convenio de Asignación  de Recursos formalizado/Número de apoyos otorgados a proyectos de investigación aprobados para su financiamiento) *100</t>
  </si>
  <si>
    <t>B Apoyos económicos para la difusión de tecnologías y/o conocimientos otorgados.</t>
  </si>
  <si>
    <r>
      <t>Porcentaje de eventos organizados para la difusión de tecnologías y/o conocimientos.</t>
    </r>
    <r>
      <rPr>
        <i/>
        <sz val="10"/>
        <color indexed="30"/>
        <rFont val="Soberana Sans"/>
      </rPr>
      <t xml:space="preserve">
</t>
    </r>
  </si>
  <si>
    <t>(Número de eventos organizados para difusión de tecnologías y/o conocimientos realizados / número de eventos organizados para difusión de tecnologías y/o conocimientos programados)*100</t>
  </si>
  <si>
    <t>A 1 Publicación de convocatorias para la atención de temas estratégicos.</t>
  </si>
  <si>
    <r>
      <t>Porcentaje de temas estratégicos que fueron convocados para su atención.</t>
    </r>
    <r>
      <rPr>
        <i/>
        <sz val="10"/>
        <color indexed="30"/>
        <rFont val="Soberana Sans"/>
      </rPr>
      <t xml:space="preserve">
</t>
    </r>
  </si>
  <si>
    <t>(Número de temas estratégicos con convocatoria públicada/Número de temas estratégicos programados para ser atendidos) *100</t>
  </si>
  <si>
    <t>A 2 Recepción de informes financieros de proyectos de investigación</t>
  </si>
  <si>
    <r>
      <t>Porcentaje de informes financieros recibidos</t>
    </r>
    <r>
      <rPr>
        <i/>
        <sz val="10"/>
        <color indexed="30"/>
        <rFont val="Soberana Sans"/>
      </rPr>
      <t xml:space="preserve">
</t>
    </r>
  </si>
  <si>
    <t>(Número de informes financieros recibidos / Número total de informes financieros con compromiso de entrega ) *100</t>
  </si>
  <si>
    <t>B 3 Priorización de demandas en temas estratégicos.</t>
  </si>
  <si>
    <r>
      <t>Porcentaje de temas estratégicos que alcanzaron consenso para emitir su convocatoria.</t>
    </r>
    <r>
      <rPr>
        <i/>
        <sz val="10"/>
        <color indexed="30"/>
        <rFont val="Soberana Sans"/>
      </rPr>
      <t xml:space="preserve">
</t>
    </r>
  </si>
  <si>
    <t xml:space="preserve">(Número de  temas estratégicos que alcanzan consenso para emitir su convocatoria/Número de temas estratégicos que fueron propuestos para ser atendidas)  *100 </t>
  </si>
  <si>
    <r>
      <t xml:space="preserve">Porcentaje de variación en la inversión que el Fondo Sectorial de Investigación en Materias Agrícola, Pecuaria, Acuícola, Agrobiotecnología y Recursos Fitogenéticos destinada a proyectos de investigación o tecnología que requiere el Sector Agroalimentario y pesquero.
</t>
    </r>
    <r>
      <rPr>
        <sz val="10"/>
        <rFont val="Soberana Sans"/>
        <family val="2"/>
      </rPr>
      <t xml:space="preserve"> Causa : Debido a ajustes en su presupuesto el CONACYT no pudo aportar un monto similar al que la SAGARPA destinó mediante el anexo de ejecución 2015 al Fondo Sectorial. Efecto: De continuar con este comportamiento se contará con un presupuesto limitado para atender demandas del Sector Productivo mediante el Fondo Sectorial a partir del año 2017.  Otros Motivos:</t>
    </r>
  </si>
  <si>
    <r>
      <t xml:space="preserve">Productores del Sector agropecuario, acuícola y pesquero cuentan con tecnologías y/o conocimientos generados para atender temas estratégicos demandados.
</t>
    </r>
    <r>
      <rPr>
        <sz val="10"/>
        <rFont val="Soberana Sans"/>
        <family val="2"/>
      </rPr>
      <t xml:space="preserve"> Causa : Derivado del seguimiento técnico y administrativo se cumplió con la generación de los 39 entregables comprometidos en los convenios firmados. Efecto: Con esta generación de conocimientos y tecnologías puesta a disposición de los productores, se cumple con el total de las demandas. Otros Motivos:</t>
    </r>
  </si>
  <si>
    <r>
      <t xml:space="preserve">Porcentaje de apoyos otorgados a Proyectos de investigación apoyados mediante Convenio  de Asignación  de Recursos.
</t>
    </r>
    <r>
      <rPr>
        <sz val="10"/>
        <rFont val="Soberana Sans"/>
        <family val="2"/>
      </rPr>
      <t xml:space="preserve"> Causa : De los convenios para apoyar proyectos de investigación que se tenían programadas solo se apoyó uno; lo anterior, dado que las propuestas recibidas no cumplieron con los criterios de elegibilidad. Efecto: Se encuentran en proceso nuevas convocatorias para contar con propuestas en los temas pendientes. Otros Motivos:</t>
    </r>
  </si>
  <si>
    <r>
      <t xml:space="preserve">Porcentaje de eventos organizados para la difusión de tecnologías y/o conocimientos.
</t>
    </r>
    <r>
      <rPr>
        <sz val="10"/>
        <rFont val="Soberana Sans"/>
        <family val="2"/>
      </rPr>
      <t xml:space="preserve"> Causa : Derivado al primer addendum al convenio y anexo técnico para la operación de la Secretaría Técnica del Sistema Nacional de Investigación y Transferencia Tecnológica para Desarrollo Rural Sustentable (SNITT), que incluyó modificaciones al cronograma de su programa operativo, la actividad se reprogramó dentro del primer trimestre 2016. Efecto: Ningún efecto negativo ya que la actividad se realizará en dentro del primer trimestre 2016, cumpliendo la vigencia del Convenio a marzo de 2016. Otros Motivos:</t>
    </r>
  </si>
  <si>
    <r>
      <t xml:space="preserve">Porcentaje de temas estratégicos que fueron convocados para su atención.
</t>
    </r>
    <r>
      <rPr>
        <sz val="10"/>
        <rFont val="Soberana Sans"/>
        <family val="2"/>
      </rPr>
      <t xml:space="preserve"> Causa : Derivado del interés por parte del Sector Productivo se identificaron 8 temas  estratégicos de investigación adicionales. Efecto: Se identificó y atendió la importancia de temas de investigación y desarrollo tecnológico  para el Sector Agroalimentario que pueden ser financiados y para una mayor atención a las demandas de los productores. Otros Motivos:</t>
    </r>
  </si>
  <si>
    <r>
      <t xml:space="preserve">Porcentaje de informes financieros recibidos
</t>
    </r>
    <r>
      <rPr>
        <sz val="10"/>
        <rFont val="Soberana Sans"/>
        <family val="2"/>
      </rPr>
      <t xml:space="preserve"> Causa : La Secretaría Administrativa del Fondo Sectorial estableció estrategias con los responsables administrativos de los convenios de asignación de recursos de los Proyectos vigentes, mismas que permitieron una puntual entrega de informes financieros. Efecto: Se consideran efectos positivos  pues se superó el cumplimiento esperado en los tiempos de entrega y correcta conclusión de los proyectos financiados. Otros Motivos:</t>
    </r>
  </si>
  <si>
    <r>
      <t xml:space="preserve">Porcentaje de temas estratégicos que alcanzaron consenso para emitir su convocatoria.
</t>
    </r>
    <r>
      <rPr>
        <sz val="10"/>
        <rFont val="Soberana Sans"/>
        <family val="2"/>
      </rPr>
      <t xml:space="preserve"> Causa : Derivado del interés por parte del Sector Productivo se identificaron 11 temas estratégicos adicionales a los programados para identificar temas de investigación y desarrollo tecnológico estratégicos que se requieren para elevar la productividad en el campo. Efecto: Se contó con una mayor participación del Sector Productivo para identificar temas estratégicos en materia de investigación y desarrollo tecnológico del Sector Agroalimentario. Otros Motivos:</t>
    </r>
  </si>
  <si>
    <t>U009</t>
  </si>
  <si>
    <t>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</si>
  <si>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</si>
  <si>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r>
      <t xml:space="preserve">Tasa de variación de la producción pecuaria  del país. </t>
    </r>
    <r>
      <rPr>
        <i/>
        <sz val="10"/>
        <color indexed="30"/>
        <rFont val="Soberana Sans"/>
      </rPr>
      <t xml:space="preserve">
</t>
    </r>
  </si>
  <si>
    <t xml:space="preserve">((Volumen producción pecuaria año tn /Volumen de Producción Pecuaria en el año tn-1)-1)*100 </t>
  </si>
  <si>
    <t>Productores Pecuarios participen en la organización para el desarrollo de innovaciones y tecnologías en el sector Pecuario, para el beneficio directo de la población y atención a contingencias agropecuarias.</t>
  </si>
  <si>
    <r>
      <t xml:space="preserve">Porcentaje de productores organizados que participan en el desarrollo de innovaciones y tecnologías. </t>
    </r>
    <r>
      <rPr>
        <i/>
        <sz val="10"/>
        <color indexed="30"/>
        <rFont val="Soberana Sans"/>
      </rPr>
      <t xml:space="preserve">
</t>
    </r>
  </si>
  <si>
    <t xml:space="preserve">  (Número de productores organizados que participan en el desarrollo de innovaciones y tecnologías / total de productores organizados) * 100                                          </t>
  </si>
  <si>
    <t>A Incentivos económicos otorgados para la promoción de las innovaciones cientificas, académicas y tecnológicas agropecuarias y atendiendo las contingencias agropecuarias en los Estados de la República Mexicana.</t>
  </si>
  <si>
    <r>
      <t xml:space="preserve">Porcentaje incentivos económicos aplicados al desarrollo de innovaciones cientificas y tecnológicas. </t>
    </r>
    <r>
      <rPr>
        <i/>
        <sz val="10"/>
        <color indexed="30"/>
        <rFont val="Soberana Sans"/>
      </rPr>
      <t xml:space="preserve">
</t>
    </r>
  </si>
  <si>
    <t>(Número de incentivos aplicados al desarrollo de innovaciones cientificas y tecnologicas/ Número total de incentivos demandados)*100</t>
  </si>
  <si>
    <t>A 1 Suscripción de Convenios de Concertación y Colaboración, y sus Anexos Técnicos con las Organizaciones, Asociaciones y Centros de Enseñanza Superior.</t>
  </si>
  <si>
    <r>
      <t xml:space="preserve">Porcentaje de Convenios de  Concertación y Colaboraciòn Suscritos </t>
    </r>
    <r>
      <rPr>
        <i/>
        <sz val="10"/>
        <color indexed="30"/>
        <rFont val="Soberana Sans"/>
      </rPr>
      <t xml:space="preserve">
</t>
    </r>
  </si>
  <si>
    <t xml:space="preserve">(Número de  Convenios de  Concertación y Colaboración Suscritos/ Total de solicitudes recibidas para realización de Convenios) *100                     </t>
  </si>
  <si>
    <r>
      <t xml:space="preserve">Tasa de variación de la producción pecuaria  del país. 
</t>
    </r>
    <r>
      <rPr>
        <sz val="10"/>
        <rFont val="Soberana Sans"/>
        <family val="2"/>
      </rPr>
      <t xml:space="preserve"> Causa : La programación de la meta se baso en información preliminar aportada por el SIAP, por lo que esta presenta variaciones a la fecha.  Se espera que para el cierre de cuenta pública en Marzo se cuente con los datos definitivos. Efecto: El efecto es positivo, aumento el valor de la producción pecuaria del país de acuerdo a los datos proporcionados por el SIAP. Otros Motivos:</t>
    </r>
  </si>
  <si>
    <r>
      <t xml:space="preserve">Porcentaje de productores organizados que participan en el desarrollo de innovaciones y tecnologías. 
</t>
    </r>
    <r>
      <rPr>
        <sz val="10"/>
        <rFont val="Soberana Sans"/>
        <family val="2"/>
      </rPr>
      <t xml:space="preserve"> Causa : No se tuvo el presupuesto asignado como se había planeado para pagar a todos los productores organizados  que participaron en  difusión del conocimiento en eventos. Efecto: Menor cantidad de apoyos a productores organizados. Otros Motivos:</t>
    </r>
  </si>
  <si>
    <r>
      <t xml:space="preserve">Porcentaje incentivos económicos aplicados al desarrollo de innovaciones cientificas y tecnológicas. 
</t>
    </r>
    <r>
      <rPr>
        <sz val="10"/>
        <rFont val="Soberana Sans"/>
        <family val="2"/>
      </rPr>
      <t xml:space="preserve"> Causa : Durante el ejercicio 2015, se tuvo un recorte presupuestal al recurso autorizado al programa, por lo que no se apoyaron 8 proyectos por la cantidad de $2,438,700.00  Efecto: Una variación menor como la registrada en el periodo, con respecto a la meta programada, no es significativa para afectar, retrasar o poner en riesgo el cumplimiento de alguno de los procesos, objetivos o metas anuales del programa. Otros Motivos:</t>
    </r>
  </si>
  <si>
    <r>
      <t xml:space="preserve">Porcentaje de Convenios de  Concertación y Colaboraciòn Suscritos 
</t>
    </r>
    <r>
      <rPr>
        <sz val="10"/>
        <rFont val="Soberana Sans"/>
        <family val="2"/>
      </rPr>
      <t>Sin Información,Sin Justificación</t>
    </r>
  </si>
  <si>
    <t>U010</t>
  </si>
  <si>
    <t>Programa Nacional para el Control de la Abeja Africana</t>
  </si>
  <si>
    <t>Contribuir a impulsar la productividad en el sector agroalimentario mediante inversión en capital físico, humano y tecnológico que garantice la seguridad alimentaria mediante el fortalecimiento de capacidades para el control de la abeja africana y la varroasis en los productores apícolas.</t>
  </si>
  <si>
    <r>
      <t xml:space="preserve">Índice  del volumen de miel producido con relación al volumen base de producción                                             </t>
    </r>
    <r>
      <rPr>
        <i/>
        <sz val="10"/>
        <color indexed="30"/>
        <rFont val="Soberana Sans"/>
      </rPr>
      <t xml:space="preserve">
</t>
    </r>
  </si>
  <si>
    <t xml:space="preserve">(Volumen de miel producida en el  año tn /  Volumen de producción de miel promedio de los últimos 5 años) *100   </t>
  </si>
  <si>
    <t>Productores apicolas adquieren capacidades e instrumentos técnicos relativos al control de la abeja africana o la Varroasis a través de las buenas prácticas.</t>
  </si>
  <si>
    <r>
      <t xml:space="preserve">Porcentaje de productores apicolas que adquirieron capacidades e instrumentos técnicos respecto al total de productores apicolas </t>
    </r>
    <r>
      <rPr>
        <i/>
        <sz val="10"/>
        <color indexed="30"/>
        <rFont val="Soberana Sans"/>
      </rPr>
      <t xml:space="preserve">
</t>
    </r>
  </si>
  <si>
    <t xml:space="preserve">(Número de productores apicolas que mejoraron sus capacidades técnicas  en el año t/ Total de productores apicolas en el año t) *100         </t>
  </si>
  <si>
    <t>A Capacitación impartida a productores apícolas y técnicos</t>
  </si>
  <si>
    <r>
      <t>Porcentaje de asistentes que aprobaron la evaluación de la capacitación con 70 o más de calificación respecto al total de asistentes a la capacitación</t>
    </r>
    <r>
      <rPr>
        <i/>
        <sz val="10"/>
        <color indexed="30"/>
        <rFont val="Soberana Sans"/>
      </rPr>
      <t xml:space="preserve">
</t>
    </r>
  </si>
  <si>
    <t>(Número de asistentes que aprobaron la capacitación con 70 o más de calificación en el año t / Número de asistentes a las capacitaciones en el año t) *100</t>
  </si>
  <si>
    <t>B Certificados de Calidad Genética y/o Sanitaria entregados a productores de material biológico apícola</t>
  </si>
  <si>
    <r>
      <t>Porcentaje de certifcados entregados a productores en el año tn en relación con los certificados entregados en el año base</t>
    </r>
    <r>
      <rPr>
        <i/>
        <sz val="10"/>
        <color indexed="30"/>
        <rFont val="Soberana Sans"/>
      </rPr>
      <t xml:space="preserve">
</t>
    </r>
  </si>
  <si>
    <t xml:space="preserve">(Número de certificados entregados en el año tn / Número de certificados entregados en t0) *100   </t>
  </si>
  <si>
    <t>C Capacitación para el control de enjambres de abejas impartida a Brigadistas de cuerpos de seguridad coadyuvantes con Protección Civil</t>
  </si>
  <si>
    <r>
      <t xml:space="preserve">Porcentaje de brigadistas que aprobaron la evaluación de la capacitación con 70 o más de calificación  </t>
    </r>
    <r>
      <rPr>
        <i/>
        <sz val="10"/>
        <color indexed="30"/>
        <rFont val="Soberana Sans"/>
      </rPr>
      <t xml:space="preserve">
</t>
    </r>
  </si>
  <si>
    <t xml:space="preserve">(Número de brigadistas que aprobaron la capacitación con 70 o más de calificación en el año t / Número de brigadistas que recibieron capacitación en el año t) *100   </t>
  </si>
  <si>
    <t>D Constancias sanitarias de Tratamiento ó de Niveles de Infestación de Varroasis emitidas a Productores apícolas</t>
  </si>
  <si>
    <r>
      <t>Porcentaje de productores que obtienen Constancia sanitaria de control de la Varroasis con respecto al total de productores solicitantes de Constancia</t>
    </r>
    <r>
      <rPr>
        <i/>
        <sz val="10"/>
        <color indexed="30"/>
        <rFont val="Soberana Sans"/>
      </rPr>
      <t xml:space="preserve">
</t>
    </r>
  </si>
  <si>
    <t>(Número de productores con Constancia sanitaria en el año t/ Número de productores solicitantes de Constancia en el año t) *100</t>
  </si>
  <si>
    <t>E Estándares técnicos para el desarrollo de la Campaña contra la Varroasis actualizados y difundidos</t>
  </si>
  <si>
    <r>
      <t>Porcentaje de apiarios que cumplen con la normatividad de la Campaña contra la Varroasis con relación a los que son monitoreados</t>
    </r>
    <r>
      <rPr>
        <i/>
        <sz val="10"/>
        <color indexed="30"/>
        <rFont val="Soberana Sans"/>
      </rPr>
      <t xml:space="preserve">
</t>
    </r>
  </si>
  <si>
    <t>(Apiarios con nivel de varroasis apegado a la normatividad en el año t / total de apiarios monitoreados en el año t) * 100</t>
  </si>
  <si>
    <t>A 1 Atención a las solicitudes de capacitaciones a productores y técnicos apícolas</t>
  </si>
  <si>
    <r>
      <t>Porcentaje de capacitaciones impartidas con relación a las programadas</t>
    </r>
    <r>
      <rPr>
        <i/>
        <sz val="10"/>
        <color indexed="30"/>
        <rFont val="Soberana Sans"/>
      </rPr>
      <t xml:space="preserve">
</t>
    </r>
  </si>
  <si>
    <t>(Capacitaciones impartidas en el año t/ Capacitaciones programadas en el año t) * 100</t>
  </si>
  <si>
    <t>A 2 Supervisión y asesoría a apicultores interesados en obtener o renovar el reconocimiento oficial por cumplir con las buenas prácticas de producción de miel</t>
  </si>
  <si>
    <r>
      <t>Porcentaje de satisfacción de los apicultores con respecto al servicio de supervisión y asesoría</t>
    </r>
    <r>
      <rPr>
        <i/>
        <sz val="10"/>
        <color indexed="30"/>
        <rFont val="Soberana Sans"/>
      </rPr>
      <t xml:space="preserve">
</t>
    </r>
  </si>
  <si>
    <t>(Sumatoria de puntos obtenidos en las encuestas de satisfacción durante el año t / máxima cantidad de puntos a obtener en las encuestas de satisfacción durante el año t)*100</t>
  </si>
  <si>
    <t>Gestión-Calidad-Semestral</t>
  </si>
  <si>
    <t>B 3 Revisión de las unidades de producción de los solicitantes de certificación génetica y/o sanitaria</t>
  </si>
  <si>
    <r>
      <t>Porcentaje de unidades de producción de abejas reina y de núcleos de abejas atendidas</t>
    </r>
    <r>
      <rPr>
        <i/>
        <sz val="10"/>
        <color indexed="30"/>
        <rFont val="Soberana Sans"/>
      </rPr>
      <t xml:space="preserve">
</t>
    </r>
  </si>
  <si>
    <t xml:space="preserve">(Unidades de producción atendidas en el año t/ Unidades de producción solicitantes de certificación en el año t) * 100   </t>
  </si>
  <si>
    <t>C 4 Atención a las solicitudes de capacitación de brigadistas de protecciòn civil</t>
  </si>
  <si>
    <r>
      <t>Porcentaje de capacitaciones  impartidas con relación a las solicitadas</t>
    </r>
    <r>
      <rPr>
        <i/>
        <sz val="10"/>
        <color indexed="30"/>
        <rFont val="Soberana Sans"/>
      </rPr>
      <t xml:space="preserve">
</t>
    </r>
  </si>
  <si>
    <t>(Capacitaciones impartidas a brigadistas de protección civil en el año t/ Capacitaciones solicitadas en el año t) * 100</t>
  </si>
  <si>
    <t>D 5 Atención de solicitudes de constancias sanitarias relativas al control de la Varroa</t>
  </si>
  <si>
    <r>
      <t>Porcentaje de solicitudes de constancias sanitarias atendidas con relación a las recibidas</t>
    </r>
    <r>
      <rPr>
        <i/>
        <sz val="10"/>
        <color indexed="30"/>
        <rFont val="Soberana Sans"/>
      </rPr>
      <t xml:space="preserve">
</t>
    </r>
  </si>
  <si>
    <t>(Solicitudes de constancias sanitarias atendidas en el año t/ solictudes de constancias sanitarias recibidas en el año t)*100</t>
  </si>
  <si>
    <t>E 6 Evaluación del grado de infestación de Varroasis en los apiarios monitoreados</t>
  </si>
  <si>
    <r>
      <t>Promedio de infestación de Varroasis en los apiarios monitoreados</t>
    </r>
    <r>
      <rPr>
        <i/>
        <sz val="10"/>
        <color indexed="30"/>
        <rFont val="Soberana Sans"/>
      </rPr>
      <t xml:space="preserve">
</t>
    </r>
  </si>
  <si>
    <t>(Sumatoria del nivel de infestación de varroasis en los apiarios monitoreados en el año t/apiarios monitoreados en el año t)</t>
  </si>
  <si>
    <r>
      <t xml:space="preserve">Índice  del volumen de miel producido con relación al volumen base de producción                                             
</t>
    </r>
    <r>
      <rPr>
        <sz val="10"/>
        <rFont val="Soberana Sans"/>
        <family val="2"/>
      </rPr>
      <t xml:space="preserve"> Causa : La meta fue superada ya que se logró coadyuvar en el control de la africanización y la Varroasis de las abejas, de igual forma  en algunas regiones del país se presentaron patrones de lluvia atípicos en la Península de Yucatán que favorecieron el flujo de néctar para el procesamiento de la miel. Efecto: Positivo ya que se contó con mayor cantidad de miel para su comercialización e incremento de la exportación, de igual forma se dispuso de un alimento energético para la población. Otros Motivos:</t>
    </r>
  </si>
  <si>
    <r>
      <t xml:space="preserve">Porcentaje de productores apicolas que adquirieron capacidades e instrumentos técnicos respecto al total de productores apicolas 
</t>
    </r>
    <r>
      <rPr>
        <sz val="10"/>
        <rFont val="Soberana Sans"/>
        <family val="2"/>
      </rPr>
      <t xml:space="preserve"> Causa : La meta fue superada debido al interés de los productores por el  control de la africanización, enfermedades de las abejas,  la necesidad de mover sus apiarios en busca de recursos nectar-poliníferos, así como obtener mejores beneficios dentro de la cadena productiva mediante la aplicación de las Buenas Prácticas de Producción de miel. Efecto: Positivo ya que se contará con productores que podrán implementar herramientas y conocimientos para mitigar los efectos negativos de la africanización y la Varroasis en sus apiarios, contribuyendo a la producción de miel inocua y de calidad. Otros Motivos:</t>
    </r>
  </si>
  <si>
    <r>
      <t xml:space="preserve">Porcentaje de asistentes que aprobaron la evaluación de la capacitación con 70 o más de calificación respecto al total de asistentes a la capacitación
</t>
    </r>
    <r>
      <rPr>
        <sz val="10"/>
        <rFont val="Soberana Sans"/>
        <family val="2"/>
      </rPr>
      <t xml:space="preserve"> Causa : El resultado fue superior a lo esperado debido al interés de los productores en conocer las medidas de control sobre las diferentes enfermedades de las abejas, así como la correcta impartición de los talleres que estimulan a que el productor implemente Buenas Prácticas de Producción de miel. Efecto: Se espera un efecto positivo debido  a que los productores tendrán diferentes herramientas teórico-practicas, que faciliten el óptimo desarrollo y comercialización de sus productos. Otros Motivos:</t>
    </r>
  </si>
  <si>
    <r>
      <t xml:space="preserve">Porcentaje de certifcados entregados a productores en el año tn en relación con los certificados entregados en el año base
</t>
    </r>
    <r>
      <rPr>
        <sz val="10"/>
        <rFont val="Soberana Sans"/>
        <family val="2"/>
      </rPr>
      <t xml:space="preserve"> Causa : El resultado fue superior a lo esperado debido al interés de los Criadores en recertificarse y poder ser proveedores del material biológico en los programas de la Secretaría la cual abriría ventanillas a principios del 2016. Efecto: Se espera un efecto positivo ya que se contará  con un mayor número de abejas reinas comerciales, progenitoras y núcleos con características favorables para la producción así como la reducción del impacto negativo de la africanización.  Otros Motivos:</t>
    </r>
  </si>
  <si>
    <r>
      <t xml:space="preserve">Porcentaje de brigadistas que aprobaron la evaluación de la capacitación con 70 o más de calificación  
</t>
    </r>
    <r>
      <rPr>
        <sz val="10"/>
        <rFont val="Soberana Sans"/>
        <family val="2"/>
      </rPr>
      <t xml:space="preserve"> Causa : El resultado fue superior a lo esperado debido al interés de los brigadistas en conocer las medidas para el control de enjambres de las abejas. Efecto: Se espera que sea positivo ya que se contará con personal capacitado para el control de enjambres lo que fomentará la reducción del riesgo de accidentes por picadura de abejas. Otros Motivos:</t>
    </r>
  </si>
  <si>
    <r>
      <t xml:space="preserve">Porcentaje de productores que obtienen Constancia sanitaria de control de la Varroasis con respecto al total de productores solicitantes de Constancia
</t>
    </r>
    <r>
      <rPr>
        <sz val="10"/>
        <rFont val="Soberana Sans"/>
        <family val="2"/>
      </rPr>
      <t xml:space="preserve"> Causa : La meta del indicador no fue alcanzada debido a que algunas constancias se encuentran en el proceso de expedición. Cabe mencionar que los valores del numerador y el denominador solo describen la proporción de eventos esperados, debido a que los servicios son a petición de parte y no se cuenta con una serie histórica de datos que permita establecer una línea base. Efecto: Se espera no haya un efecto desfavorable, ya que posteriormente se contará con la totalidad de las constancias. Otros Motivos:</t>
    </r>
  </si>
  <si>
    <r>
      <t xml:space="preserve">Porcentaje de apiarios que cumplen con la normatividad de la Campaña contra la Varroasis con relación a los que son monitoreados
</t>
    </r>
    <r>
      <rPr>
        <sz val="10"/>
        <rFont val="Soberana Sans"/>
        <family val="2"/>
      </rPr>
      <t xml:space="preserve"> Causa : Se obtuvo un resultado mayor a lo esperado, debido a que los apicultores implementaron las recomendaciones para el control de la Varroasis.  Cabe mencionar que los valores del numerador y el denominador solo describen la proporción de eventos esperados, debido a que los servicios son a petición de parte y no se cuenta con una serie histórica de datos que permita establecer una línea base. Efecto: Positivos ya que se evita la pérdida de colonias de abejas así como la disminución de la producción de miel a causa de los efectos negativos de la Varroasis.  Otros Motivos:</t>
    </r>
  </si>
  <si>
    <r>
      <t xml:space="preserve">Porcentaje de capacitaciones impartidas con relación a las programadas
</t>
    </r>
    <r>
      <rPr>
        <sz val="10"/>
        <rFont val="Soberana Sans"/>
        <family val="2"/>
      </rPr>
      <t xml:space="preserve"> Causa : Se alcanzó la meta del indicador debido a que se brindó el apoyo del personal de oficinas centrales para la impartición de cursos. Efecto: Se espera un efecto positivo debido  a que los productores tendrán diferentes herramientas teórico-practicas, que faciliten el óptimo desarrollo y comercialización de sus productos. Otros Motivos:</t>
    </r>
  </si>
  <si>
    <r>
      <t xml:space="preserve">Porcentaje de satisfacción de los apicultores con respecto al servicio de supervisión y asesoría
</t>
    </r>
    <r>
      <rPr>
        <sz val="10"/>
        <rFont val="Soberana Sans"/>
        <family val="2"/>
      </rPr>
      <t xml:space="preserve"> Causa : La meta se logró  particularmente por la atención a las solicitudes, el trato amable y profesional recibido que los productores manifestaron por el servicio. Efecto: Se espera que sea positivos, ya que la percepción de ellos acerca del servicio, motivará a otros productores para obtener el Reconocimiento. Otros Motivos:</t>
    </r>
  </si>
  <si>
    <r>
      <t xml:space="preserve">Porcentaje de unidades de producción de abejas reina y de núcleos de abejas atendidas
</t>
    </r>
    <r>
      <rPr>
        <sz val="10"/>
        <rFont val="Soberana Sans"/>
        <family val="2"/>
      </rPr>
      <t xml:space="preserve"> Causa : La meta fue alcanzada, ya que se atendieron de forma inmediata por la importancia de esta acción. Cabe mencionar que los valores del numerador y el denominador solo describen la proporción de eventos esperados, debido a que los servicios son a petición de parte y no se cuenta con una serie histórica de datos que permita establecer una línea base. Efecto: Se espera que sea positivo, ya que se fortalece la disponibilidad de material biológico apícola con características deseables. Otros Motivos:</t>
    </r>
  </si>
  <si>
    <r>
      <t xml:space="preserve">Porcentaje de capacitaciones  impartidas con relación a las solicitadas
</t>
    </r>
    <r>
      <rPr>
        <sz val="10"/>
        <rFont val="Soberana Sans"/>
        <family val="2"/>
      </rPr>
      <t xml:space="preserve"> Causa : La meta se logró ya que se atendió la totalidad de capacitaciones solicitadas. Cabe mencionar que los valores del numerador y el denominador solo describen la proporción de eventos esperados, debido a que los servicios son a petición de parte y no se cuenta con una serie histórica de datos que permita establecer una línea base. Efecto: Se espera que el efecto sea favorable, ya que se contará con personal capacitado que coadyuve en las acciones para la reducción del impacto negativo de la africanización entre la población. Otros Motivos:</t>
    </r>
  </si>
  <si>
    <r>
      <t xml:space="preserve">Porcentaje de solicitudes de constancias sanitarias atendidas con relación a las recibidas
</t>
    </r>
    <r>
      <rPr>
        <sz val="10"/>
        <rFont val="Soberana Sans"/>
        <family val="2"/>
      </rPr>
      <t xml:space="preserve"> Causa : La meta fue superada, ya que se atendieron de forma inmediata por la importancia de movilizar material biológico en condiciones sanitarias acorde a la normativa. Cabe mencionar que los valores del numerador y el denominador solo describen la proporción de eventos esperados, debido a que los servicios son a petición de parte y no se cuenta con una serie histórica de datos que permita establecer una línea base. Efecto: Efecto positivo, ya que el productor realiza acciones para el control de la Varroasis, conjuntamente con la obtención de documentación oficial para movilizar sus apiarios, lo cual les permite incrementar su producción. Otros Motivos:</t>
    </r>
  </si>
  <si>
    <r>
      <t xml:space="preserve">Promedio de infestación de Varroasis en los apiarios monitoreados
</t>
    </r>
    <r>
      <rPr>
        <sz val="10"/>
        <rFont val="Soberana Sans"/>
        <family val="2"/>
      </rPr>
      <t xml:space="preserve"> Causa : El objetivo, conforme al marco normativo, es obtener infestaciones inferiores a la meta del indicador (5.00). Los apiarios monitoreados aplicaron de forma  correcta las medidas de control. Cabe mencionar que los valores del numerador y el denominador solo describen la proporción de eventos esperados, debido a que los servicios son a petición de parte y no se cuenta con una serie histórica de datos que permita establecer una línea base. Efecto: Positivos, debido a que se registra un porcentaje de infestación menor a 5, lo que permite mitigar los impactos negativos de la parasitosis. Otros Motivos:</t>
    </r>
  </si>
  <si>
    <t>U013</t>
  </si>
  <si>
    <t>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</si>
  <si>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</si>
  <si>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r>
      <t>Tasa de variación de la producción nacional pesquera y acuícola</t>
    </r>
    <r>
      <rPr>
        <i/>
        <sz val="10"/>
        <color indexed="30"/>
        <rFont val="Soberana Sans"/>
      </rPr>
      <t xml:space="preserve">
</t>
    </r>
  </si>
  <si>
    <t>[(Producción nacional pesquera y acuícola en el año t0/ Producción nacional pesquera y acuícola en el año t2)1/2-1] x 100</t>
  </si>
  <si>
    <t>Estratégico-Eficacia-Bianual</t>
  </si>
  <si>
    <t>Productores acuícolas y pesqueros aplican esquemas de organización, producción y comercialización, así como la implementación de modelos tecnológicos de producción acuícola innovadores.</t>
  </si>
  <si>
    <r>
      <t>Porcentaje de modelos de desarrollo tecnológico aplicados</t>
    </r>
    <r>
      <rPr>
        <i/>
        <sz val="10"/>
        <color indexed="30"/>
        <rFont val="Soberana Sans"/>
      </rPr>
      <t xml:space="preserve">
</t>
    </r>
  </si>
  <si>
    <t>(Número de modelos de desarrollo tecnológico aplicados / Número de modelos de desarrollo tecnológico con viabilidad probada mediante convenio  x 100</t>
  </si>
  <si>
    <r>
      <t>Tasa de variación del número de sistemas producto organizados y articulados</t>
    </r>
    <r>
      <rPr>
        <i/>
        <sz val="10"/>
        <color indexed="30"/>
        <rFont val="Soberana Sans"/>
      </rPr>
      <t xml:space="preserve">
</t>
    </r>
  </si>
  <si>
    <t>((Número de sistemas producto organizados y articulados en el año t/ total de sistemas producto organizados y articulados en el año t0)-1) X 100</t>
  </si>
  <si>
    <t>A Apoyos a productores para el desarrollo de modelos tecnológicos viables generados</t>
  </si>
  <si>
    <r>
      <t>Porcentaje de modelos de desarrollo tecnológico con viabilidad probada mediante convenio</t>
    </r>
    <r>
      <rPr>
        <i/>
        <sz val="10"/>
        <color indexed="30"/>
        <rFont val="Soberana Sans"/>
      </rPr>
      <t xml:space="preserve">
</t>
    </r>
  </si>
  <si>
    <t>(Número de modelos de desarrollo tecnológico con viabilidad probada mediante convenio/ Número de modelos tecnológicos programados) x 100</t>
  </si>
  <si>
    <t>B Apoyos de capacitación y servicios especializados otorgados</t>
  </si>
  <si>
    <r>
      <t>Porcentaje de apoyos otorgados a los comités sistema producto.</t>
    </r>
    <r>
      <rPr>
        <i/>
        <sz val="10"/>
        <color indexed="30"/>
        <rFont val="Soberana Sans"/>
      </rPr>
      <t xml:space="preserve">
</t>
    </r>
  </si>
  <si>
    <t>(Número de apoyos otorgados a los comités sistema producto / Número de apoyos solicitados por los comités sistema producto ) x 100</t>
  </si>
  <si>
    <t>A 1 Validación de terminos de referencia de los modelos tecnológicos.</t>
  </si>
  <si>
    <r>
      <t>Porcentaje de modelos tecnológicos con terminos de referencia valiados</t>
    </r>
    <r>
      <rPr>
        <i/>
        <sz val="10"/>
        <color indexed="30"/>
        <rFont val="Soberana Sans"/>
      </rPr>
      <t xml:space="preserve">
</t>
    </r>
  </si>
  <si>
    <t>(Número de modelos tecnológicos con términos de referencia validados / Numero de modelos técnológicos con terminos de referencia programados) X 100</t>
  </si>
  <si>
    <t>A 2 Celebración de convenios para el desarrollo de modelos tecnológicos</t>
  </si>
  <si>
    <r>
      <t>Porcentaje de convenios celebrados para el desarrollo de modelos tecnológicos</t>
    </r>
    <r>
      <rPr>
        <i/>
        <sz val="10"/>
        <color indexed="30"/>
        <rFont val="Soberana Sans"/>
      </rPr>
      <t xml:space="preserve">
</t>
    </r>
  </si>
  <si>
    <t>(Número de convenios celebrados/Número de convenios programados a celebrarse) x 100</t>
  </si>
  <si>
    <t>B 3 Contratación de prestadores de servicios especializados para desarrollar acciones de consultoría y capacitación.</t>
  </si>
  <si>
    <r>
      <t>Tasa de variación del número de prestadores de servicios contratados.</t>
    </r>
    <r>
      <rPr>
        <i/>
        <sz val="10"/>
        <color indexed="30"/>
        <rFont val="Soberana Sans"/>
      </rPr>
      <t xml:space="preserve">
</t>
    </r>
  </si>
  <si>
    <t>[Número de prestadores de servicios contratados en el año t/ Número de prestadores de servicios contratados en el año t0)-1] x 100</t>
  </si>
  <si>
    <t>B 4 Celebración de convenios con organizaciones pesqueras y acuícolas</t>
  </si>
  <si>
    <r>
      <t xml:space="preserve">Porcentaje de convenios celebrados con organizaciones pesqueras y acuícolas </t>
    </r>
    <r>
      <rPr>
        <i/>
        <sz val="10"/>
        <color indexed="30"/>
        <rFont val="Soberana Sans"/>
      </rPr>
      <t xml:space="preserve">
</t>
    </r>
  </si>
  <si>
    <t>(Número de convenios celebrados / Total de convenios  programados) x 100)</t>
  </si>
  <si>
    <t>B 5 Dictaminación de programas de trabajo fundamentados en los planes estratégicos.</t>
  </si>
  <si>
    <r>
      <t xml:space="preserve">Porcentaje de programas de trabajo que se dictaminan en fecha programada.  </t>
    </r>
    <r>
      <rPr>
        <i/>
        <sz val="10"/>
        <color indexed="30"/>
        <rFont val="Soberana Sans"/>
      </rPr>
      <t xml:space="preserve">
</t>
    </r>
  </si>
  <si>
    <t>(Número de programas de trabajo dictaminados/ Número total de programas de trabajo programados a dictaminar de acuerdo con el calendario de actividades) x 100</t>
  </si>
  <si>
    <r>
      <t xml:space="preserve">Tasa de variación de la producción nacional pesquera y acuícola
</t>
    </r>
    <r>
      <rPr>
        <sz val="10"/>
        <rFont val="Soberana Sans"/>
        <family val="2"/>
      </rPr>
      <t xml:space="preserve"> Causa : Se ha mejorado el proceso de captación de la información reportada por los productores, lo cual se refleja en el incremento de las cifras relativas al volumen de la producción nacional pesquera y acuícola, misma que se utiliza para el cálculo de la disponibilidad de productos. Efecto: Incremento de las cifras relativas al volumen de la producción nacional pesquera y acuícola, reportada por los productores. Otros Motivos:</t>
    </r>
  </si>
  <si>
    <r>
      <t xml:space="preserve">Porcentaje de modelos de desarrollo tecnológico aplicados
</t>
    </r>
    <r>
      <rPr>
        <sz val="10"/>
        <rFont val="Soberana Sans"/>
        <family val="2"/>
      </rPr>
      <t>Sin Información,Sin Justificación</t>
    </r>
  </si>
  <si>
    <r>
      <t xml:space="preserve">Tasa de variación del número de sistemas producto organizados y articulados
</t>
    </r>
    <r>
      <rPr>
        <sz val="10"/>
        <rFont val="Soberana Sans"/>
        <family val="2"/>
      </rPr>
      <t>Sin Información,Sin Justificación</t>
    </r>
  </si>
  <si>
    <r>
      <t xml:space="preserve">Porcentaje de modelos de desarrollo tecnológico con viabilidad probada mediante convenio
</t>
    </r>
    <r>
      <rPr>
        <sz val="10"/>
        <rFont val="Soberana Sans"/>
        <family val="2"/>
      </rPr>
      <t xml:space="preserve"> Causa : Se validó la viabilidad de 8 de las 9 propuestas presentadas mediante convenio, un proyecto más a los programados. Efecto: Mayor posibilidad de éxito en el desarrollo de tecnologías destinadas a la acuacultura. Otros Motivos:</t>
    </r>
  </si>
  <si>
    <r>
      <t xml:space="preserve">Porcentaje de apoyos otorgados a los comités sistema producto.
</t>
    </r>
    <r>
      <rPr>
        <sz val="10"/>
        <rFont val="Soberana Sans"/>
        <family val="2"/>
      </rPr>
      <t>Sin Información,Sin Justificación</t>
    </r>
  </si>
  <si>
    <r>
      <t xml:space="preserve">Porcentaje de modelos tecnológicos con terminos de referencia valiados
</t>
    </r>
    <r>
      <rPr>
        <sz val="10"/>
        <rFont val="Soberana Sans"/>
        <family val="2"/>
      </rPr>
      <t xml:space="preserve"> Causa : Solo se recibieron 9 propuestas de trabajo, de las 10 propuestas planeadas. Efecto: Los efectos en la disminución de la meta no son significativos ya que de manera temporal disminuye la posibilidad de contribuir con el desarrollo de tecnologías en la acuacultura. Otros Motivos:</t>
    </r>
  </si>
  <si>
    <r>
      <t xml:space="preserve">Porcentaje de convenios celebrados para el desarrollo de modelos tecnológicos
</t>
    </r>
    <r>
      <rPr>
        <sz val="10"/>
        <rFont val="Soberana Sans"/>
        <family val="2"/>
      </rPr>
      <t xml:space="preserve"> Causa : Uno de los proyectos programados no cumplió con los requisitos para recibir el apoyo correspondiente. Efecto: Los efectos en la disminución de la meta no son significativos ya que de manera temporal disminuye la posibilidad de contribuir con el desarrollo de tecnologías en la acuacultura. Otros Motivos:</t>
    </r>
  </si>
  <si>
    <r>
      <t xml:space="preserve">Tasa de variación del número de prestadores de servicios contratados.
</t>
    </r>
    <r>
      <rPr>
        <sz val="10"/>
        <rFont val="Soberana Sans"/>
        <family val="2"/>
      </rPr>
      <t>Sin Información,Sin Justificación</t>
    </r>
  </si>
  <si>
    <r>
      <t xml:space="preserve">Porcentaje de convenios celebrados con organizaciones pesqueras y acuícolas 
</t>
    </r>
    <r>
      <rPr>
        <sz val="10"/>
        <rFont val="Soberana Sans"/>
        <family val="2"/>
      </rPr>
      <t>Sin Información,Sin Justificación</t>
    </r>
  </si>
  <si>
    <r>
      <t xml:space="preserve">Porcentaje de programas de trabajo que se dictaminan en fecha programada.  
</t>
    </r>
    <r>
      <rPr>
        <sz val="10"/>
        <rFont val="Soberana Sans"/>
        <family val="2"/>
      </rPr>
      <t>Sin Información,Sin Justificación</t>
    </r>
  </si>
  <si>
    <t>U017</t>
  </si>
  <si>
    <t>Sistema Nacional de Información para el Desarrollo Sustentable (Coejercicio SNIDRUS)</t>
  </si>
  <si>
    <t>G00-Servicio de Información Agroalimentaria y Pesquera</t>
  </si>
  <si>
    <t>Contribuir a impulsar la productividad en el sector agroalimentario mediante inversión en capital físico, humano y tecnológico que garantice la seguridad alimentaria mediante información oportuna y confiable para la toma de decisiones de los agentes económicos</t>
  </si>
  <si>
    <r>
      <t>Porcentaje de usuarios satisfechos que consultan la información del Sistema Nacional de Información para el Desarrollo Rural Sustentable</t>
    </r>
    <r>
      <rPr>
        <i/>
        <sz val="10"/>
        <color indexed="30"/>
        <rFont val="Soberana Sans"/>
      </rPr>
      <t xml:space="preserve">
</t>
    </r>
  </si>
  <si>
    <t>(Porcentaje de usuarios satisfechos que consultan la información de Sistema Nacional de Información para el Desarrollo Rural Sustentable/Usuarios que consultan la información de Sistema Nacional de Información para el Desarrollo Rural Sustentable)*100</t>
  </si>
  <si>
    <t>El cálculo se hace sumando la producción anual, en toneladas, de estos productos y dividiendo ésta entre la suma de la producción nacional y de las importaciones de estos productos (oferta total)</t>
  </si>
  <si>
    <r>
      <t>Participación de la producción nacional en la oferta total de los principales granos y oleaginosas (maíz, trigo, frijol, arroz, sorgo y soya)</t>
    </r>
    <r>
      <rPr>
        <i/>
        <sz val="10"/>
        <color indexed="30"/>
        <rFont val="Soberana Sans"/>
      </rPr>
      <t xml:space="preserve">
</t>
    </r>
  </si>
  <si>
    <t>(Producción nacional anual en toneladas de los productos / (Producción nacional + importaciones de los productos) ) * 100</t>
  </si>
  <si>
    <t>Proporcionar a los agentes económicos que participan en las cadenas agroalimentarias, información oportuna y confiable para que puedan tomar decisiones</t>
  </si>
  <si>
    <r>
      <t>Porcentaje de confiabilidad y oportunidad del avance mensual agropecuario</t>
    </r>
    <r>
      <rPr>
        <i/>
        <sz val="10"/>
        <color indexed="30"/>
        <rFont val="Soberana Sans"/>
      </rPr>
      <t xml:space="preserve">
</t>
    </r>
  </si>
  <si>
    <t xml:space="preserve">(índice de oportunidad de los reportes agrícolas /2) + (índice de confiabilidad de estimación de la producción /2) </t>
  </si>
  <si>
    <t>indice</t>
  </si>
  <si>
    <t>A Solicitudes de tratamiento y/o distribución de imágenes satelitales atendidas</t>
  </si>
  <si>
    <r>
      <t>Porcentaje de solicitudes atendidas</t>
    </r>
    <r>
      <rPr>
        <i/>
        <sz val="10"/>
        <color indexed="30"/>
        <rFont val="Soberana Sans"/>
      </rPr>
      <t xml:space="preserve">
</t>
    </r>
  </si>
  <si>
    <t>(Num de solicitudes atendidas/num de solicitudes recibidas)*100</t>
  </si>
  <si>
    <t>B Bases de Datos actualizada referente a los Padrones de interés nacional</t>
  </si>
  <si>
    <r>
      <t>Porcentaje de Bases de Datos de Padrones actualizados</t>
    </r>
    <r>
      <rPr>
        <i/>
        <sz val="10"/>
        <color indexed="30"/>
        <rFont val="Soberana Sans"/>
      </rPr>
      <t xml:space="preserve">
</t>
    </r>
  </si>
  <si>
    <t>(padrones actualizados /padrones programados )*100</t>
  </si>
  <si>
    <t>C Base de Datos agropecuaria integrada y disponible con la información de los Cader a nivel nacional</t>
  </si>
  <si>
    <r>
      <t>Porcentaje de CADER que contribuyen con el 80% del valor total de la producción agropecuaria  nacional en el año anterior que recopilan información agropecuaria conforme a los lineamientos del SIAP</t>
    </r>
    <r>
      <rPr>
        <i/>
        <sz val="10"/>
        <color indexed="30"/>
        <rFont val="Soberana Sans"/>
      </rPr>
      <t xml:space="preserve">
</t>
    </r>
  </si>
  <si>
    <t>(Número de CADER que contribuyen con el 80% del valor total de la producción nacional en el año anterior con información recopilada / Número total de CADER que contribuyen con el 80% del valor total de la producción nacional en el año actual) * 100</t>
  </si>
  <si>
    <t>D Balanzas disponibilidad-consumo elaboradas para los 13 productos estratégicos con el fin de conocer la oferta, demanda y necesidades de importación</t>
  </si>
  <si>
    <r>
      <t>Porcentaje de balanzas disponibilidad-consumo elaboradas</t>
    </r>
    <r>
      <rPr>
        <i/>
        <sz val="10"/>
        <color indexed="30"/>
        <rFont val="Soberana Sans"/>
      </rPr>
      <t xml:space="preserve">
</t>
    </r>
  </si>
  <si>
    <t>(Porcentaje de balanzas disponibilidad-consumo elaboradas/ número de balanzas planeadas)*100</t>
  </si>
  <si>
    <t>E Publicaciones realizadas para divulgar información estadística y geográfica del sector agroalimentario y pesquero</t>
  </si>
  <si>
    <r>
      <t>Porcentaje de publicaciones elaboradas</t>
    </r>
    <r>
      <rPr>
        <i/>
        <sz val="10"/>
        <color indexed="30"/>
        <rFont val="Soberana Sans"/>
      </rPr>
      <t xml:space="preserve">
</t>
    </r>
  </si>
  <si>
    <t>(Porcentaje de publicaciones elaboradas/número de publicaciones requeridas)*100</t>
  </si>
  <si>
    <t>A 1 Ortorrectificación de imágenes</t>
  </si>
  <si>
    <r>
      <t>Porcentaje de imágenes ortorrectificadas</t>
    </r>
    <r>
      <rPr>
        <i/>
        <sz val="10"/>
        <color indexed="30"/>
        <rFont val="Soberana Sans"/>
      </rPr>
      <t xml:space="preserve">
</t>
    </r>
  </si>
  <si>
    <t>(Porcentaje de imágenes ortorrectificadas/número de imágenes solicitadas)*100</t>
  </si>
  <si>
    <t>B 2 Levantamiento de entrevistas a productores y georreferenciación de predios</t>
  </si>
  <si>
    <r>
      <t>Porcentaje de levantamiento de poligonos en campo</t>
    </r>
    <r>
      <rPr>
        <i/>
        <sz val="10"/>
        <color indexed="30"/>
        <rFont val="Soberana Sans"/>
      </rPr>
      <t xml:space="preserve">
</t>
    </r>
  </si>
  <si>
    <t>(Número de polígonos levantados/número de polígonos programados)*100</t>
  </si>
  <si>
    <t>C 3 Actualización de Reportes</t>
  </si>
  <si>
    <r>
      <t>Porcentaje de Oportunidad de actualización en el portal del SIAP</t>
    </r>
    <r>
      <rPr>
        <i/>
        <sz val="10"/>
        <color indexed="30"/>
        <rFont val="Soberana Sans"/>
      </rPr>
      <t xml:space="preserve">
</t>
    </r>
  </si>
  <si>
    <t>(Número de reportes actualizados en el portal/Número total de reportes)*100</t>
  </si>
  <si>
    <t>C 4 Oportunidad de integración estadística del sistema Red Agropecuaria en web</t>
  </si>
  <si>
    <r>
      <t>Oportunidad de integración estadística del sistema Red Agropecuaria en web</t>
    </r>
    <r>
      <rPr>
        <i/>
        <sz val="10"/>
        <color indexed="30"/>
        <rFont val="Soberana Sans"/>
      </rPr>
      <t xml:space="preserve">
</t>
    </r>
  </si>
  <si>
    <t>(Número de reportes estatales dentro del periodo establecido/Número total de reportes)*100</t>
  </si>
  <si>
    <t>D 5 Elaboración de Balanzas disponibilidad-consumo de 2 productos estratégicos pecuarios</t>
  </si>
  <si>
    <r>
      <t>Porcentaje de balanzas disponibilidad-consumo pecuarias elaboradas</t>
    </r>
    <r>
      <rPr>
        <i/>
        <sz val="10"/>
        <color indexed="30"/>
        <rFont val="Soberana Sans"/>
      </rPr>
      <t xml:space="preserve">
</t>
    </r>
  </si>
  <si>
    <t>D 6 Elaboración de Balanzas disponibilidad-consumo de 11 productos estratégicos agrícolas</t>
  </si>
  <si>
    <r>
      <t>Porcentaje de balanzas disponibilidad-consumo agrícolas elaboradas</t>
    </r>
    <r>
      <rPr>
        <i/>
        <sz val="10"/>
        <color indexed="30"/>
        <rFont val="Soberana Sans"/>
      </rPr>
      <t xml:space="preserve">
</t>
    </r>
  </si>
  <si>
    <t>E 7 Elaboración de publicaciones impresas</t>
  </si>
  <si>
    <r>
      <t>Porcentaje de publicaciones editadas, actualizadas y encuadernadas</t>
    </r>
    <r>
      <rPr>
        <i/>
        <sz val="10"/>
        <color indexed="30"/>
        <rFont val="Soberana Sans"/>
      </rPr>
      <t xml:space="preserve">
</t>
    </r>
  </si>
  <si>
    <t>(Porcentaje de publicaciones Impresas elaboradas/número de publicaciones impresas requeridas)*100</t>
  </si>
  <si>
    <t>E 8 Elaboración de publicaciones electrónicas</t>
  </si>
  <si>
    <r>
      <t>Porcentaje de publicaciones editadas y actualizadas</t>
    </r>
    <r>
      <rPr>
        <i/>
        <sz val="10"/>
        <color indexed="30"/>
        <rFont val="Soberana Sans"/>
      </rPr>
      <t xml:space="preserve">
</t>
    </r>
  </si>
  <si>
    <t>(Porcentaje de publicaciones electrónicas elaboradas/número de publicaciones electrónicas requeridas)*100</t>
  </si>
  <si>
    <r>
      <t xml:space="preserve">Porcentaje de usuarios satisfechos que consultan la información del Sistema Nacional de Información para el Desarrollo Rural Sustentable
</t>
    </r>
    <r>
      <rPr>
        <sz val="10"/>
        <rFont val="Soberana Sans"/>
        <family val="2"/>
      </rPr>
      <t xml:space="preserve"> Causa : No se le asigna valor a este  Indicador  porque es del 2014, se trató de  eliminar, sin embargo, el Sistema no lo permitió Efecto:  Otros Motivos:</t>
    </r>
  </si>
  <si>
    <r>
      <t xml:space="preserve">Participación de la producción nacional en la oferta total de los principales granos y oleaginosas (maíz, trigo, frijol, arroz, sorgo y soya)
</t>
    </r>
    <r>
      <rPr>
        <sz val="10"/>
        <rFont val="Soberana Sans"/>
        <family val="2"/>
      </rPr>
      <t>Sin Información,Sin Justificación</t>
    </r>
  </si>
  <si>
    <r>
      <t xml:space="preserve">Participación de la producción nacional en la oferta total de los principales granos y oleaginosas (maíz, trigo, frijol, arroz, sorgo y soya)
</t>
    </r>
    <r>
      <rPr>
        <sz val="10"/>
        <rFont val="Soberana Sans"/>
        <family val="2"/>
      </rPr>
      <t xml:space="preserve"> Causa : La producción de los principales granos se redujo, por una menor cosecha de maíz, sorgo y trigo; mientras que la oferta de los mismos bienes agrícolas se incrementó por un mayor monto de compras al exterior (importaciones) . Efecto: Mayor dependencia de los cultivos importados, la cual puede bajar en la medida en que las cosechas mejoren. Otros Motivos:</t>
    </r>
  </si>
  <si>
    <r>
      <t xml:space="preserve">Porcentaje de confiabilidad y oportunidad del avance mensual agropecuario
</t>
    </r>
    <r>
      <rPr>
        <sz val="10"/>
        <rFont val="Soberana Sans"/>
        <family val="2"/>
      </rPr>
      <t xml:space="preserve"> Causa : La meta se cumplió de acuerdo a lo programado. Efecto:  Otros Motivos:</t>
    </r>
  </si>
  <si>
    <r>
      <t xml:space="preserve">Porcentaje de solicitudes atendidas
</t>
    </r>
    <r>
      <rPr>
        <sz val="10"/>
        <rFont val="Soberana Sans"/>
        <family val="2"/>
      </rPr>
      <t xml:space="preserve"> Causa : La meta no se cumplió en virtud de que hubo un menor número de solicitudes de parte de los gestores pero con mayor cantidad de imágenes solicitadas. Efecto: Mayor superficie cubierta del territorio nacional al proporcionarles un mayor número de imágenes. Otros Motivos:</t>
    </r>
  </si>
  <si>
    <r>
      <t xml:space="preserve">Porcentaje de Bases de Datos de Padrones actualizados
</t>
    </r>
    <r>
      <rPr>
        <sz val="10"/>
        <rFont val="Soberana Sans"/>
        <family val="2"/>
      </rPr>
      <t>Sin Información,Sin Justificación</t>
    </r>
  </si>
  <si>
    <r>
      <t xml:space="preserve">Porcentaje de CADER que contribuyen con el 80% del valor total de la producción agropecuaria  nacional en el año anterior que recopilan información agropecuaria conforme a los lineamientos del SIAP
</t>
    </r>
    <r>
      <rPr>
        <sz val="10"/>
        <rFont val="Soberana Sans"/>
        <family val="2"/>
      </rPr>
      <t>Sin Información,Sin Justificación</t>
    </r>
  </si>
  <si>
    <r>
      <t xml:space="preserve">Porcentaje de balanzas disponibilidad-consumo elaboradas
</t>
    </r>
    <r>
      <rPr>
        <sz val="10"/>
        <rFont val="Soberana Sans"/>
        <family val="2"/>
      </rPr>
      <t>Sin Información,Sin Justificación</t>
    </r>
  </si>
  <si>
    <r>
      <t xml:space="preserve">Porcentaje de publicaciones elaboradas
</t>
    </r>
    <r>
      <rPr>
        <sz val="10"/>
        <rFont val="Soberana Sans"/>
        <family val="2"/>
      </rPr>
      <t>Sin Información,Sin Justificación</t>
    </r>
  </si>
  <si>
    <r>
      <t xml:space="preserve">Porcentaje de imágenes ortorrectificadas
</t>
    </r>
    <r>
      <rPr>
        <sz val="10"/>
        <rFont val="Soberana Sans"/>
        <family val="2"/>
      </rPr>
      <t xml:space="preserve"> Causa : Se entregaron 32,000 imágenes satelitales de las cuales únicamente 12,000 fueron requeridas con el proceso de ortorrectificación, esto debido a que el proceso de ortorrectificación se lleva algo de tiempo y los usuarios en ocasiones no desean esperar. Efecto: Mayor cantidad de imágenes entregadas pero con menores niveles de procesamiento Otros Motivos:</t>
    </r>
  </si>
  <si>
    <r>
      <t xml:space="preserve">Porcentaje de levantamiento de poligonos en campo
</t>
    </r>
    <r>
      <rPr>
        <sz val="10"/>
        <rFont val="Soberana Sans"/>
        <family val="2"/>
      </rPr>
      <t>Sin Información,Sin Justificación</t>
    </r>
  </si>
  <si>
    <r>
      <t xml:space="preserve">Porcentaje de Oportunidad de actualización en el portal del SIAP
</t>
    </r>
    <r>
      <rPr>
        <sz val="10"/>
        <rFont val="Soberana Sans"/>
        <family val="2"/>
      </rPr>
      <t>Sin Información,Sin Justificación</t>
    </r>
  </si>
  <si>
    <r>
      <t xml:space="preserve">Oportunidad de integración estadística del sistema Red Agropecuaria en web
</t>
    </r>
    <r>
      <rPr>
        <sz val="10"/>
        <rFont val="Soberana Sans"/>
        <family val="2"/>
      </rPr>
      <t xml:space="preserve"> Causa : Los valores de numerador y denominador para las metas del Ciclo Presupuestario se han modificado debido a los nuevos proyectos dispuestos por la Dirección General firmados en convenio con las Delegaciones.  Efecto: Fortalecimiento de la estadística del sector. Otros Motivos:</t>
    </r>
  </si>
  <si>
    <r>
      <t xml:space="preserve">Porcentaje de balanzas disponibilidad-consumo pecuarias elaboradas
</t>
    </r>
    <r>
      <rPr>
        <sz val="10"/>
        <rFont val="Soberana Sans"/>
        <family val="2"/>
      </rPr>
      <t>Sin Información,Sin Justificación</t>
    </r>
  </si>
  <si>
    <r>
      <t xml:space="preserve">Porcentaje de balanzas disponibilidad-consumo agrícolas elaboradas
</t>
    </r>
    <r>
      <rPr>
        <sz val="10"/>
        <rFont val="Soberana Sans"/>
        <family val="2"/>
      </rPr>
      <t>Sin Información,Sin Justificación</t>
    </r>
  </si>
  <si>
    <r>
      <t xml:space="preserve">Porcentaje de publicaciones editadas, actualizadas y encuadernadas
</t>
    </r>
    <r>
      <rPr>
        <sz val="10"/>
        <rFont val="Soberana Sans"/>
        <family val="2"/>
      </rPr>
      <t>Sin Información,Sin Justificación</t>
    </r>
  </si>
  <si>
    <r>
      <t xml:space="preserve">Porcentaje de publicaciones editadas y actualizadas
</t>
    </r>
    <r>
      <rPr>
        <sz val="10"/>
        <rFont val="Soberana Sans"/>
        <family val="2"/>
      </rPr>
      <t>Sin Información,Sin Justificación</t>
    </r>
  </si>
  <si>
    <t>U019</t>
  </si>
  <si>
    <t>Sistema Integral para el Desarrollo Sustentable de la Caña de Azúcar</t>
  </si>
  <si>
    <t>AFU-Comité Nacional para el Desarrollo Sustentable de la Caña de Azúcar</t>
  </si>
  <si>
    <t>Contribuir a impulsar la productividad en el sector agroalimentario mediante inversión en capital físico, humano y tecnológico que garantice la seguridad alimentaria mediante la generación de información oportuna y veraz a través de los sistemas de información generados en el Comité Nacional para el Desarrollo Sustentable de la Caña de Azúcar.</t>
  </si>
  <si>
    <r>
      <t>Índice de Equilibrio óptimo del mercado nacional de azúcar.</t>
    </r>
    <r>
      <rPr>
        <i/>
        <sz val="10"/>
        <color indexed="30"/>
        <rFont val="Soberana Sans"/>
      </rPr>
      <t xml:space="preserve">
</t>
    </r>
  </si>
  <si>
    <t xml:space="preserve">((inventario final observado en [t]) / (2 Meses de consumo nacional aparente promedio [t] + 2 meses de exportaciones IMMEX promedio en [t]))* 100                                                            </t>
  </si>
  <si>
    <t>Los actores de la agroindustria de la caña de azúcar cuentan con información veraz y oportuna para la toma de decisiones que garanticen el abasto nacional y den certidumbre al mercado.</t>
  </si>
  <si>
    <r>
      <t>Índice de visitas realizadas por los actores de la agroindustria de la caña de azúcar, al portal del Comité Nacional para el Desarrollo Sustentable de la Caña de Azúcar</t>
    </r>
    <r>
      <rPr>
        <i/>
        <sz val="10"/>
        <color indexed="30"/>
        <rFont val="Soberana Sans"/>
      </rPr>
      <t xml:space="preserve">
</t>
    </r>
  </si>
  <si>
    <t>((Número de visitas realizadas por los actores de la Agroindustria de la Caña de Azúcar al portal del Comité Nacional para el Desarrollo Sustentable de la Caña de Azúcar en el año tn) / (Número de visitas realizadas por los actores de la agroindustria de la caña de azúcar, al portal del Comité Nacional para el Desarrollo Sustentable de la Caña de Azúcar en el año tn-1))*100</t>
  </si>
  <si>
    <t>A Publicaciones difundidas de la agroindustria azucarera generadas con base en los sistemas de información con que cuenta el Comité nacional para el Desarrollo Sustentable de la Caña de Azúcar</t>
  </si>
  <si>
    <r>
      <t xml:space="preserve">Porcentaje de Publicaciones difundidas de la agroindustria azucarera  </t>
    </r>
    <r>
      <rPr>
        <i/>
        <sz val="10"/>
        <color indexed="30"/>
        <rFont val="Soberana Sans"/>
      </rPr>
      <t xml:space="preserve">
</t>
    </r>
  </si>
  <si>
    <t>(número de publicaciones difundidas / número de publicaciones programadas) * 100</t>
  </si>
  <si>
    <t>B Sistema Integral de la agroindustria de la caña de azúcar actualizado y a disposición de los productores y actores de la agroindustria de la caña de azúcar</t>
  </si>
  <si>
    <r>
      <t>Porcentaje de satisfacción de los usuarios de la Información de la agroindustria azucarera</t>
    </r>
    <r>
      <rPr>
        <i/>
        <sz val="10"/>
        <color indexed="30"/>
        <rFont val="Soberana Sans"/>
      </rPr>
      <t xml:space="preserve">
</t>
    </r>
  </si>
  <si>
    <t>((Número de usuarios de la información que la consideran útil) / (Número total de los usuarios de la información que  emiten opinión) )* 100</t>
  </si>
  <si>
    <t>A 1 Integración de información del sector cañero económica-productiva (Integración de corridas de campo, fábrica y reportes de comercio exterior)</t>
  </si>
  <si>
    <r>
      <t xml:space="preserve">Porcentaje de información económica-productiva integrada </t>
    </r>
    <r>
      <rPr>
        <i/>
        <sz val="10"/>
        <color indexed="30"/>
        <rFont val="Soberana Sans"/>
      </rPr>
      <t xml:space="preserve">
</t>
    </r>
  </si>
  <si>
    <t>(Número de reportes integrados) / (Númerode reportes requeridos) * 100</t>
  </si>
  <si>
    <t>B 2 Actualización de bases de datos del sistema Integral para el Desarrollo Sustentable de la Caña de Azúcar</t>
  </si>
  <si>
    <r>
      <t>Porcentaje de base de datos actualizadas dentro del sistema Integral para el Desarrollo Sustentable de la Caña de Azúcar</t>
    </r>
    <r>
      <rPr>
        <i/>
        <sz val="10"/>
        <color indexed="30"/>
        <rFont val="Soberana Sans"/>
      </rPr>
      <t xml:space="preserve">
</t>
    </r>
  </si>
  <si>
    <t>(número de Bases de datos que componen al sistema Integral para el Desarrollo Sustentable de la Caña de Azúcar actualizadas) / (total de Bases de Datos que componen al Sistema Integral para el Desarrollo Sustentable de la Caña de Azúcar)*100</t>
  </si>
  <si>
    <r>
      <t xml:space="preserve">Índice de Equilibrio óptimo del mercado nacional de azúcar.
</t>
    </r>
    <r>
      <rPr>
        <sz val="10"/>
        <rFont val="Soberana Sans"/>
        <family val="2"/>
      </rPr>
      <t xml:space="preserve"> Causa : El inventario final se encontró 6% por arriba de la cifra óptima, esto debido a dos factores: el consumo nacional aparente de azúcar observado al final del ciclo fue ligeramente menor al que se tenía estimado y ante ello se quedó en los inventarios esa diferencia, y el otro factor fue que algunos ingenios azucareros no exportaron el 100% de su excedente y esa exportación faltante se quedó en los inventarios finales. Efecto: No hay efectos negativos porque la desviación con respecto a la meta fue de tan solo 6%, lo cual está dentro de un margen que no logra impactar significativamente al mercado. Cabe mencionar que en la meta establecida en el Programa Nacional de la Agroindustria de la Caña de Azúcar 2014-2018 para este indicador, se tiene considerado un margen de desviación de +/- 10%, por lo que el resultado de 6% por arriba se encuentra dentro de dicho margen.  Otros Motivos:Al momento de registrar el indicador se seleccionó tipo de fórmula (A/B)*100, por lo que el valor del indicador es calculado por el sistema. Sin embargo para efectos de este indicador el valor real del indicador es de 6.35 ya que la fórmula debe ser una tasa de variación y no un porcentaje.</t>
    </r>
  </si>
  <si>
    <r>
      <t xml:space="preserve">Índice de visitas realizadas por los actores de la agroindustria de la caña de azúcar, al portal del Comité Nacional para el Desarrollo Sustentable de la Caña de Azúcar
</t>
    </r>
    <r>
      <rPr>
        <sz val="10"/>
        <rFont val="Soberana Sans"/>
        <family val="2"/>
      </rPr>
      <t xml:space="preserve"> Causa : El número de visitas alcanzadas superó de manera considerable el 10% de la meta propuesta, debido a las acciones de difusión y divulgación que se llevaron a cabo durante el 2015, a través de medios electrónicos, foros y material impreso, así como de la oportunidad y confiabilidad en la información publicada.    Se registran visitas nacionales e internacionales al portal.     Efecto: 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 Otros Motivos:NOTA IMPORTANTE: Al momento de registrar el indicador se seleccionó tipo de fórmula (A/B)*100, por lo que el valor del indicador es calculado por el sistema. Sin embargo para efectos de este indicador el valor real del indicador es de 95.39 ya que la fórmula corresponde a una tasa de crecimiento y bajo ese precepto está la programación del indicador.</t>
    </r>
  </si>
  <si>
    <r>
      <t xml:space="preserve">Porcentaje de Publicaciones difundidas de la agroindustria azucarera  
</t>
    </r>
    <r>
      <rPr>
        <sz val="10"/>
        <rFont val="Soberana Sans"/>
        <family val="2"/>
      </rPr>
      <t xml:space="preserve"> Causa : Se tenía programado 1 estimado del Balance del ciclo azucarero, pero en el segundo semestre se elaboraron 4. La cifra es mayor porque durante el transcurso del año se acordó en un grupo de trabajo interinstitucional, que se incrementaría la frecuencia de actualización de dicho estimado.  Efecto: Ante el resultado de un mayor número de estimados del balance del ciclo azucarero, no hay efectos negativos en la meta del FIN, ya que el contar con una mayor frecuencia de estimación, se logra tener mayor precisión en la información.  Otros Motivos:</t>
    </r>
  </si>
  <si>
    <r>
      <t xml:space="preserve">Porcentaje de satisfacción de los usuarios de la Información de la agroindustria azucarera
</t>
    </r>
    <r>
      <rPr>
        <sz val="10"/>
        <rFont val="Soberana Sans"/>
        <family val="2"/>
      </rPr>
      <t xml:space="preserve"> Causa : Se ha alcanzado un porcentaje mucho mayor de opiniones favorables de los usuarios de la información, que consideran útil la misma, como lo muestra el resultado de la encuesta implementada en el momento de la consulta de información. Por otra parte hay usuarios que no llenan la encuesta, por lo cual disminuye el número total de opiniones emitidas, a pesar de ello hay elementos estadísticos que confirman que más del 90 % de los usuarios la consideran útil. Se desea que todos los que utilizan la información llenen la encuesta, pero no ha sido así, ya que al finalizar la consulta muchos de los usuarios no se dan el tiempo para contestarla. Resalta el hecho de que el portal y el sistema del CONADESUCA lo han visitado 43 mil usuarios distintos en la totalidad del año. Efecto: Se espera que no haya efectos en los indicadores de PROPÓSITO y FIN, ya que de los usuarios que sí han emitido opinión, más del 90% de ellos consideran de utilidad la información publicada en el Portal WEB del CONADESUCA Otros Motivos:</t>
    </r>
  </si>
  <si>
    <r>
      <t xml:space="preserve">Porcentaje de información económica-productiva integrada 
</t>
    </r>
    <r>
      <rPr>
        <sz val="10"/>
        <rFont val="Soberana Sans"/>
        <family val="2"/>
      </rPr>
      <t xml:space="preserve"> Causa : El nivel de diferencia obtenido de 4.74 puntos porcentuales por debajo de la meta estimada en el cuarto trimestre, se ha debido a que no obstante las solicitudes mediante oficio y exhortos en el grupo técnico de campo, los Comités de Producción y Calidad Cañera de los ingenios no han cumplido al 100% con la entrega de las corridas de campo solicitadas, si bien su nivel de entrega ha aumentado sigue habiendo faltantes. En cuanto a los reportes del SAT, se cuenta con 12 de los 13 esperados, debido a que el SAT no ha enviado lo correspondiente a la última semana del año. Se está en espera de recibir ese último reporte dentro de la primera quincena de enero 2016 para poder contar con los 13. Aunado a lo anterior, solo han operado 51 ingenios de los 52 que se esperaba zafraran. Efecto: El contar con información cada vez más oportuna y confiable, reduce el impacto de no contar con información completa, siendo esta última estimada por el CONADESUCA, por lo cual no se esperan efectos adversos considerables en las metas propuestas para las COMPONENTES, PROPÓSITO y FIN. Otros Motivos:</t>
    </r>
  </si>
  <si>
    <r>
      <t xml:space="preserve">Porcentaje de base de datos actualizadas dentro del sistema Integral para el Desarrollo Sustentable de la Caña de Azúcar
</t>
    </r>
    <r>
      <rPr>
        <sz val="10"/>
        <rFont val="Soberana Sans"/>
        <family val="2"/>
      </rPr>
      <t xml:space="preserve"> Causa : Las causas del 2.5% faltante corresponden al SIIBA y son principalmente debido a que de los 51 ingenios que tuvieron operación en el ciclo 2014/15, cinco no capturaron en el sistema, pese a que se dio el seguimiento correspondiente mediante reuniones con la Dirección de dos de los ingenios, llamadas telefónicas y correos electrónicos con la finalidad de exhortarlos a participar en el sistema. Cabe mencionar que los otros 3 ingenios están atravesando por una situación económica difícil, lo cual dificulta que se cuente con su participación. Para el sistema de costos de producción de caña de azúcar se encuentra actualizado al 100%, cabe mencionar que dicho sistema contiene las respuestas de los ingenios azucareros que integraron su información debidamente en el portal de costos de producción del conadesuca. Efecto: Los efectos de no contar con el 100% de la información en el SIIBA son que se tiene que recurrir a otras fuentes secundarias como la Cámara Nacional de las Industrias Azucarera y Alcoholera y a estimaciones. Estos efectos no afectan a las metas de COMPONENTE, PROPÓSITO y FIN, debido a que se ha logrado contar con la información por otros medios y las estimaciones han sido precisas gracias a que es poca la información que falta.  Otros Motivos:</t>
    </r>
  </si>
  <si>
    <r>
      <t>Productividad laboral en el sector agropecuario y pesquero</t>
    </r>
    <r>
      <rPr>
        <i/>
        <sz val="10"/>
        <color indexed="30"/>
        <rFont val="Soberana Sans"/>
      </rPr>
      <t xml:space="preserve">
</t>
    </r>
  </si>
  <si>
    <r>
      <t>Índice de eficiencia en el uso del agua (Ahorro de agua por hectárea de riego tecnificado versus riego no tecnificado).</t>
    </r>
    <r>
      <rPr>
        <i/>
        <sz val="10"/>
        <color indexed="30"/>
        <rFont val="Soberana Sans"/>
      </rPr>
      <t xml:space="preserve">
</t>
    </r>
  </si>
  <si>
    <r>
      <t>Rendimiento de maíz en áreas de temporal</t>
    </r>
    <r>
      <rPr>
        <i/>
        <sz val="10"/>
        <color indexed="30"/>
        <rFont val="Soberana Sans"/>
      </rPr>
      <t xml:space="preserve">
</t>
    </r>
  </si>
  <si>
    <r>
      <t>Volumen de producción con cobertura de riesgos de mercado del total de la producción comercializable elegible.</t>
    </r>
    <r>
      <rPr>
        <i/>
        <sz val="10"/>
        <color indexed="30"/>
        <rFont val="Soberana Sans"/>
      </rPr>
      <t xml:space="preserve">
</t>
    </r>
  </si>
  <si>
    <r>
      <t>Porcentaje del territorio nacional conservado libre de la mosca de la fruta.</t>
    </r>
    <r>
      <rPr>
        <i/>
        <sz val="10"/>
        <color indexed="30"/>
        <rFont val="Soberana Sans"/>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</si>
</sst>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1">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4"/>
      <color indexed="9"/>
      <name val="Soberana Sans"/>
      <family val="3"/>
    </font>
    <font>
      <b/>
      <sz val="11"/>
      <color indexed="8"/>
      <name val="Soberana Sans"/>
      <family val="2"/>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0" fillId="0" borderId="43" xfId="0"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8" fillId="33" borderId="0" xfId="0" applyFont="1" applyFill="1" applyAlignment="1">
      <alignment horizontal="center" vertical="center" wrapText="1"/>
    </xf>
    <xf numFmtId="0" fontId="29"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B12" sqref="B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6" style="1" customWidth="1"/>
    <col min="9" max="9" width="7.5546875" style="1" customWidth="1"/>
    <col min="10" max="10" width="9" style="1" customWidth="1"/>
    <col min="11" max="11" width="25.4414062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v>
      </c>
      <c r="D4" s="95" t="s">
        <v>5</v>
      </c>
      <c r="E4" s="95"/>
      <c r="F4" s="95"/>
      <c r="G4" s="95"/>
      <c r="H4" s="95"/>
      <c r="I4" s="14"/>
      <c r="J4" s="15" t="s">
        <v>6</v>
      </c>
      <c r="K4" s="16" t="s">
        <v>7</v>
      </c>
      <c r="L4" s="96" t="s">
        <v>8</v>
      </c>
      <c r="M4" s="96"/>
      <c r="N4" s="96"/>
      <c r="O4" s="96"/>
      <c r="P4" s="15" t="s">
        <v>9</v>
      </c>
      <c r="Q4" s="96" t="s">
        <v>10</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21</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37</v>
      </c>
      <c r="D11" s="69"/>
      <c r="E11" s="69"/>
      <c r="F11" s="69"/>
      <c r="G11" s="69"/>
      <c r="H11" s="69"/>
      <c r="I11" s="69" t="s">
        <v>38</v>
      </c>
      <c r="J11" s="69"/>
      <c r="K11" s="69"/>
      <c r="L11" s="69" t="s">
        <v>39</v>
      </c>
      <c r="M11" s="69"/>
      <c r="N11" s="69"/>
      <c r="O11" s="69"/>
      <c r="P11" s="27" t="s">
        <v>40</v>
      </c>
      <c r="Q11" s="27" t="s">
        <v>41</v>
      </c>
      <c r="R11" s="27">
        <v>100</v>
      </c>
      <c r="S11" s="27">
        <v>100</v>
      </c>
      <c r="T11" s="27">
        <v>59.11</v>
      </c>
      <c r="U11" s="28">
        <f t="shared" ref="U11:U16" si="0">IF(ISERR(T11/S11*100),"N/A",T11/S11*100)</f>
        <v>59.11</v>
      </c>
    </row>
    <row r="12" spans="1:34" ht="75" customHeight="1" thickBot="1">
      <c r="A12" s="25"/>
      <c r="B12" s="29" t="s">
        <v>42</v>
      </c>
      <c r="C12" s="61" t="s">
        <v>42</v>
      </c>
      <c r="D12" s="61"/>
      <c r="E12" s="61"/>
      <c r="F12" s="61"/>
      <c r="G12" s="61"/>
      <c r="H12" s="61"/>
      <c r="I12" s="61" t="s">
        <v>43</v>
      </c>
      <c r="J12" s="61"/>
      <c r="K12" s="61"/>
      <c r="L12" s="61" t="s">
        <v>44</v>
      </c>
      <c r="M12" s="61"/>
      <c r="N12" s="61"/>
      <c r="O12" s="61"/>
      <c r="P12" s="30" t="s">
        <v>40</v>
      </c>
      <c r="Q12" s="30" t="s">
        <v>41</v>
      </c>
      <c r="R12" s="30">
        <v>100</v>
      </c>
      <c r="S12" s="30">
        <v>100</v>
      </c>
      <c r="T12" s="30">
        <v>58.6</v>
      </c>
      <c r="U12" s="31">
        <f t="shared" si="0"/>
        <v>58.599999999999994</v>
      </c>
    </row>
    <row r="13" spans="1:34" ht="75" customHeight="1" thickTop="1">
      <c r="A13" s="25"/>
      <c r="B13" s="26" t="s">
        <v>45</v>
      </c>
      <c r="C13" s="69" t="s">
        <v>46</v>
      </c>
      <c r="D13" s="69"/>
      <c r="E13" s="69"/>
      <c r="F13" s="69"/>
      <c r="G13" s="69"/>
      <c r="H13" s="69"/>
      <c r="I13" s="69" t="s">
        <v>47</v>
      </c>
      <c r="J13" s="69"/>
      <c r="K13" s="69"/>
      <c r="L13" s="69" t="s">
        <v>39</v>
      </c>
      <c r="M13" s="69"/>
      <c r="N13" s="69"/>
      <c r="O13" s="69"/>
      <c r="P13" s="27" t="s">
        <v>40</v>
      </c>
      <c r="Q13" s="27" t="s">
        <v>48</v>
      </c>
      <c r="R13" s="27">
        <v>100</v>
      </c>
      <c r="S13" s="27">
        <v>100</v>
      </c>
      <c r="T13" s="27">
        <v>59.11</v>
      </c>
      <c r="U13" s="28">
        <f t="shared" si="0"/>
        <v>59.11</v>
      </c>
    </row>
    <row r="14" spans="1:34" ht="75" customHeight="1" thickBot="1">
      <c r="A14" s="25"/>
      <c r="B14" s="29" t="s">
        <v>42</v>
      </c>
      <c r="C14" s="61" t="s">
        <v>42</v>
      </c>
      <c r="D14" s="61"/>
      <c r="E14" s="61"/>
      <c r="F14" s="61"/>
      <c r="G14" s="61"/>
      <c r="H14" s="61"/>
      <c r="I14" s="61" t="s">
        <v>43</v>
      </c>
      <c r="J14" s="61"/>
      <c r="K14" s="61"/>
      <c r="L14" s="61" t="s">
        <v>44</v>
      </c>
      <c r="M14" s="61"/>
      <c r="N14" s="61"/>
      <c r="O14" s="61"/>
      <c r="P14" s="30" t="s">
        <v>40</v>
      </c>
      <c r="Q14" s="30" t="s">
        <v>41</v>
      </c>
      <c r="R14" s="30">
        <v>100</v>
      </c>
      <c r="S14" s="30">
        <v>100</v>
      </c>
      <c r="T14" s="30">
        <v>58.6</v>
      </c>
      <c r="U14" s="31">
        <f t="shared" si="0"/>
        <v>58.599999999999994</v>
      </c>
    </row>
    <row r="15" spans="1:34" ht="75" customHeight="1" thickTop="1">
      <c r="A15" s="25"/>
      <c r="B15" s="26" t="s">
        <v>49</v>
      </c>
      <c r="C15" s="69" t="s">
        <v>50</v>
      </c>
      <c r="D15" s="69"/>
      <c r="E15" s="69"/>
      <c r="F15" s="69"/>
      <c r="G15" s="69"/>
      <c r="H15" s="69"/>
      <c r="I15" s="69" t="s">
        <v>38</v>
      </c>
      <c r="J15" s="69"/>
      <c r="K15" s="69"/>
      <c r="L15" s="69" t="s">
        <v>51</v>
      </c>
      <c r="M15" s="69"/>
      <c r="N15" s="69"/>
      <c r="O15" s="69"/>
      <c r="P15" s="27" t="s">
        <v>40</v>
      </c>
      <c r="Q15" s="27" t="s">
        <v>41</v>
      </c>
      <c r="R15" s="27">
        <v>100</v>
      </c>
      <c r="S15" s="27">
        <v>100</v>
      </c>
      <c r="T15" s="27">
        <v>59.11</v>
      </c>
      <c r="U15" s="28">
        <f t="shared" si="0"/>
        <v>59.11</v>
      </c>
    </row>
    <row r="16" spans="1:34" ht="75" customHeight="1" thickBot="1">
      <c r="A16" s="25"/>
      <c r="B16" s="29" t="s">
        <v>42</v>
      </c>
      <c r="C16" s="61" t="s">
        <v>52</v>
      </c>
      <c r="D16" s="61"/>
      <c r="E16" s="61"/>
      <c r="F16" s="61"/>
      <c r="G16" s="61"/>
      <c r="H16" s="61"/>
      <c r="I16" s="61" t="s">
        <v>53</v>
      </c>
      <c r="J16" s="61"/>
      <c r="K16" s="61"/>
      <c r="L16" s="61" t="s">
        <v>54</v>
      </c>
      <c r="M16" s="61"/>
      <c r="N16" s="61"/>
      <c r="O16" s="61"/>
      <c r="P16" s="30" t="s">
        <v>40</v>
      </c>
      <c r="Q16" s="30" t="s">
        <v>41</v>
      </c>
      <c r="R16" s="30">
        <v>100</v>
      </c>
      <c r="S16" s="30">
        <v>100</v>
      </c>
      <c r="T16" s="30">
        <v>58.6</v>
      </c>
      <c r="U16" s="31">
        <f t="shared" si="0"/>
        <v>58.599999999999994</v>
      </c>
    </row>
    <row r="17" spans="2:22" ht="22.5" customHeight="1" thickTop="1" thickBot="1">
      <c r="B17" s="8" t="s">
        <v>55</v>
      </c>
      <c r="C17" s="9"/>
      <c r="D17" s="9"/>
      <c r="E17" s="9"/>
      <c r="F17" s="9"/>
      <c r="G17" s="9"/>
      <c r="H17" s="10"/>
      <c r="I17" s="10"/>
      <c r="J17" s="10"/>
      <c r="K17" s="10"/>
      <c r="L17" s="10"/>
      <c r="M17" s="10"/>
      <c r="N17" s="10"/>
      <c r="O17" s="10"/>
      <c r="P17" s="10"/>
      <c r="Q17" s="10"/>
      <c r="R17" s="10"/>
      <c r="S17" s="10"/>
      <c r="T17" s="10"/>
      <c r="U17" s="11"/>
      <c r="V17" s="32"/>
    </row>
    <row r="18" spans="2:22" ht="26.25" customHeight="1" thickTop="1">
      <c r="B18" s="33"/>
      <c r="C18" s="34"/>
      <c r="D18" s="34"/>
      <c r="E18" s="34"/>
      <c r="F18" s="34"/>
      <c r="G18" s="34"/>
      <c r="H18" s="35"/>
      <c r="I18" s="35"/>
      <c r="J18" s="35"/>
      <c r="K18" s="35"/>
      <c r="L18" s="35"/>
      <c r="M18" s="35"/>
      <c r="N18" s="35"/>
      <c r="O18" s="35"/>
      <c r="P18" s="36"/>
      <c r="Q18" s="37"/>
      <c r="R18" s="38" t="s">
        <v>56</v>
      </c>
      <c r="S18" s="22" t="s">
        <v>57</v>
      </c>
      <c r="T18" s="38" t="s">
        <v>58</v>
      </c>
      <c r="U18" s="22" t="s">
        <v>59</v>
      </c>
    </row>
    <row r="19" spans="2:22" ht="26.25" customHeight="1" thickBot="1">
      <c r="B19" s="39"/>
      <c r="C19" s="40"/>
      <c r="D19" s="40"/>
      <c r="E19" s="40"/>
      <c r="F19" s="40"/>
      <c r="G19" s="40"/>
      <c r="H19" s="41"/>
      <c r="I19" s="41"/>
      <c r="J19" s="41"/>
      <c r="K19" s="41"/>
      <c r="L19" s="41"/>
      <c r="M19" s="41"/>
      <c r="N19" s="41"/>
      <c r="O19" s="41"/>
      <c r="P19" s="42"/>
      <c r="Q19" s="43"/>
      <c r="R19" s="44" t="s">
        <v>60</v>
      </c>
      <c r="S19" s="43" t="s">
        <v>60</v>
      </c>
      <c r="T19" s="43" t="s">
        <v>60</v>
      </c>
      <c r="U19" s="43" t="s">
        <v>61</v>
      </c>
    </row>
    <row r="20" spans="2:22" ht="13.5" customHeight="1" thickBot="1">
      <c r="B20" s="62" t="s">
        <v>62</v>
      </c>
      <c r="C20" s="63"/>
      <c r="D20" s="63"/>
      <c r="E20" s="45"/>
      <c r="F20" s="45"/>
      <c r="G20" s="45"/>
      <c r="H20" s="46"/>
      <c r="I20" s="46"/>
      <c r="J20" s="46"/>
      <c r="K20" s="46"/>
      <c r="L20" s="46"/>
      <c r="M20" s="46"/>
      <c r="N20" s="46"/>
      <c r="O20" s="46"/>
      <c r="P20" s="47"/>
      <c r="Q20" s="47"/>
      <c r="R20" s="48" t="str">
        <f t="shared" ref="R20:T21" si="1">"N/D"</f>
        <v>N/D</v>
      </c>
      <c r="S20" s="48" t="str">
        <f t="shared" si="1"/>
        <v>N/D</v>
      </c>
      <c r="T20" s="48" t="str">
        <f t="shared" si="1"/>
        <v>N/D</v>
      </c>
      <c r="U20" s="49" t="str">
        <f>+IF(ISERR(T20/S20*100),"N/A",T20/S20*100)</f>
        <v>N/A</v>
      </c>
    </row>
    <row r="21" spans="2:22" ht="13.5" customHeight="1" thickBot="1">
      <c r="B21" s="64" t="s">
        <v>63</v>
      </c>
      <c r="C21" s="65"/>
      <c r="D21" s="65"/>
      <c r="E21" s="50"/>
      <c r="F21" s="50"/>
      <c r="G21" s="50"/>
      <c r="H21" s="51"/>
      <c r="I21" s="51"/>
      <c r="J21" s="51"/>
      <c r="K21" s="51"/>
      <c r="L21" s="51"/>
      <c r="M21" s="51"/>
      <c r="N21" s="51"/>
      <c r="O21" s="51"/>
      <c r="P21" s="52"/>
      <c r="Q21" s="52"/>
      <c r="R21" s="48" t="str">
        <f t="shared" si="1"/>
        <v>N/D</v>
      </c>
      <c r="S21" s="48" t="str">
        <f t="shared" si="1"/>
        <v>N/D</v>
      </c>
      <c r="T21" s="48" t="str">
        <f t="shared" si="1"/>
        <v>N/D</v>
      </c>
      <c r="U21" s="49" t="str">
        <f>+IF(ISERR(T21/S21*100),"N/A",T21/S21*100)</f>
        <v>N/A</v>
      </c>
    </row>
    <row r="22" spans="2:22" ht="14.85" customHeight="1" thickTop="1" thickBot="1">
      <c r="B22" s="8" t="s">
        <v>64</v>
      </c>
      <c r="C22" s="9"/>
      <c r="D22" s="9"/>
      <c r="E22" s="9"/>
      <c r="F22" s="9"/>
      <c r="G22" s="9"/>
      <c r="H22" s="10"/>
      <c r="I22" s="10"/>
      <c r="J22" s="10"/>
      <c r="K22" s="10"/>
      <c r="L22" s="10"/>
      <c r="M22" s="10"/>
      <c r="N22" s="10"/>
      <c r="O22" s="10"/>
      <c r="P22" s="10"/>
      <c r="Q22" s="10"/>
      <c r="R22" s="10"/>
      <c r="S22" s="10"/>
      <c r="T22" s="10"/>
      <c r="U22" s="11"/>
    </row>
    <row r="23" spans="2:22" ht="44.25" customHeight="1" thickTop="1">
      <c r="B23" s="66" t="s">
        <v>65</v>
      </c>
      <c r="C23" s="67"/>
      <c r="D23" s="67"/>
      <c r="E23" s="67"/>
      <c r="F23" s="67"/>
      <c r="G23" s="67"/>
      <c r="H23" s="67"/>
      <c r="I23" s="67"/>
      <c r="J23" s="67"/>
      <c r="K23" s="67"/>
      <c r="L23" s="67"/>
      <c r="M23" s="67"/>
      <c r="N23" s="67"/>
      <c r="O23" s="67"/>
      <c r="P23" s="67"/>
      <c r="Q23" s="67"/>
      <c r="R23" s="67"/>
      <c r="S23" s="67"/>
      <c r="T23" s="67"/>
      <c r="U23" s="68"/>
    </row>
    <row r="24" spans="2:22" ht="34.5" customHeight="1">
      <c r="B24" s="55" t="s">
        <v>66</v>
      </c>
      <c r="C24" s="56"/>
      <c r="D24" s="56"/>
      <c r="E24" s="56"/>
      <c r="F24" s="56"/>
      <c r="G24" s="56"/>
      <c r="H24" s="56"/>
      <c r="I24" s="56"/>
      <c r="J24" s="56"/>
      <c r="K24" s="56"/>
      <c r="L24" s="56"/>
      <c r="M24" s="56"/>
      <c r="N24" s="56"/>
      <c r="O24" s="56"/>
      <c r="P24" s="56"/>
      <c r="Q24" s="56"/>
      <c r="R24" s="56"/>
      <c r="S24" s="56"/>
      <c r="T24" s="56"/>
      <c r="U24" s="57"/>
    </row>
    <row r="25" spans="2:22" ht="34.5" customHeight="1">
      <c r="B25" s="55" t="s">
        <v>67</v>
      </c>
      <c r="C25" s="56"/>
      <c r="D25" s="56"/>
      <c r="E25" s="56"/>
      <c r="F25" s="56"/>
      <c r="G25" s="56"/>
      <c r="H25" s="56"/>
      <c r="I25" s="56"/>
      <c r="J25" s="56"/>
      <c r="K25" s="56"/>
      <c r="L25" s="56"/>
      <c r="M25" s="56"/>
      <c r="N25" s="56"/>
      <c r="O25" s="56"/>
      <c r="P25" s="56"/>
      <c r="Q25" s="56"/>
      <c r="R25" s="56"/>
      <c r="S25" s="56"/>
      <c r="T25" s="56"/>
      <c r="U25" s="57"/>
    </row>
    <row r="26" spans="2:22" ht="34.5" customHeight="1">
      <c r="B26" s="55" t="s">
        <v>68</v>
      </c>
      <c r="C26" s="56"/>
      <c r="D26" s="56"/>
      <c r="E26" s="56"/>
      <c r="F26" s="56"/>
      <c r="G26" s="56"/>
      <c r="H26" s="56"/>
      <c r="I26" s="56"/>
      <c r="J26" s="56"/>
      <c r="K26" s="56"/>
      <c r="L26" s="56"/>
      <c r="M26" s="56"/>
      <c r="N26" s="56"/>
      <c r="O26" s="56"/>
      <c r="P26" s="56"/>
      <c r="Q26" s="56"/>
      <c r="R26" s="56"/>
      <c r="S26" s="56"/>
      <c r="T26" s="56"/>
      <c r="U26" s="57"/>
    </row>
    <row r="27" spans="2:22" ht="34.5" customHeight="1">
      <c r="B27" s="55" t="s">
        <v>67</v>
      </c>
      <c r="C27" s="56"/>
      <c r="D27" s="56"/>
      <c r="E27" s="56"/>
      <c r="F27" s="56"/>
      <c r="G27" s="56"/>
      <c r="H27" s="56"/>
      <c r="I27" s="56"/>
      <c r="J27" s="56"/>
      <c r="K27" s="56"/>
      <c r="L27" s="56"/>
      <c r="M27" s="56"/>
      <c r="N27" s="56"/>
      <c r="O27" s="56"/>
      <c r="P27" s="56"/>
      <c r="Q27" s="56"/>
      <c r="R27" s="56"/>
      <c r="S27" s="56"/>
      <c r="T27" s="56"/>
      <c r="U27" s="57"/>
    </row>
    <row r="28" spans="2:22" ht="34.5" customHeight="1">
      <c r="B28" s="55" t="s">
        <v>66</v>
      </c>
      <c r="C28" s="56"/>
      <c r="D28" s="56"/>
      <c r="E28" s="56"/>
      <c r="F28" s="56"/>
      <c r="G28" s="56"/>
      <c r="H28" s="56"/>
      <c r="I28" s="56"/>
      <c r="J28" s="56"/>
      <c r="K28" s="56"/>
      <c r="L28" s="56"/>
      <c r="M28" s="56"/>
      <c r="N28" s="56"/>
      <c r="O28" s="56"/>
      <c r="P28" s="56"/>
      <c r="Q28" s="56"/>
      <c r="R28" s="56"/>
      <c r="S28" s="56"/>
      <c r="T28" s="56"/>
      <c r="U28" s="57"/>
    </row>
    <row r="29" spans="2:22" ht="34.5" customHeight="1" thickBot="1">
      <c r="B29" s="58" t="s">
        <v>69</v>
      </c>
      <c r="C29" s="59"/>
      <c r="D29" s="59"/>
      <c r="E29" s="59"/>
      <c r="F29" s="59"/>
      <c r="G29" s="59"/>
      <c r="H29" s="59"/>
      <c r="I29" s="59"/>
      <c r="J29" s="59"/>
      <c r="K29" s="59"/>
      <c r="L29" s="59"/>
      <c r="M29" s="59"/>
      <c r="N29" s="59"/>
      <c r="O29" s="59"/>
      <c r="P29" s="59"/>
      <c r="Q29" s="59"/>
      <c r="R29" s="59"/>
      <c r="S29" s="59"/>
      <c r="T29" s="59"/>
      <c r="U29" s="60"/>
    </row>
  </sheetData>
  <mergeCells count="4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9:U29"/>
    <mergeCell ref="C16:H16"/>
    <mergeCell ref="I16:K16"/>
    <mergeCell ref="L16:O16"/>
    <mergeCell ref="B20:D20"/>
    <mergeCell ref="B21:D21"/>
    <mergeCell ref="B23:U23"/>
    <mergeCell ref="B24:U24"/>
    <mergeCell ref="B25:U25"/>
    <mergeCell ref="B26:U26"/>
    <mergeCell ref="B27:U27"/>
    <mergeCell ref="B28:U28"/>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A11" sqref="A11:XFD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77734375" style="1" customWidth="1"/>
    <col min="9" max="9" width="7.5546875" style="1" customWidth="1"/>
    <col min="10" max="10" width="9" style="1" customWidth="1"/>
    <col min="11" max="11" width="19.5546875" style="1" customWidth="1"/>
    <col min="12" max="12" width="8.88671875" style="1" customWidth="1"/>
    <col min="13" max="13" width="7" style="1" customWidth="1"/>
    <col min="14" max="14" width="9.44140625" style="1" customWidth="1"/>
    <col min="15" max="15" width="31"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387</v>
      </c>
      <c r="D4" s="95" t="s">
        <v>388</v>
      </c>
      <c r="E4" s="95"/>
      <c r="F4" s="95"/>
      <c r="G4" s="95"/>
      <c r="H4" s="95"/>
      <c r="I4" s="14"/>
      <c r="J4" s="15" t="s">
        <v>6</v>
      </c>
      <c r="K4" s="16" t="s">
        <v>7</v>
      </c>
      <c r="L4" s="96" t="s">
        <v>8</v>
      </c>
      <c r="M4" s="96"/>
      <c r="N4" s="96"/>
      <c r="O4" s="96"/>
      <c r="P4" s="15" t="s">
        <v>9</v>
      </c>
      <c r="Q4" s="96" t="s">
        <v>371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98.4" customHeight="1" thickTop="1">
      <c r="A11" s="25"/>
      <c r="B11" s="26" t="s">
        <v>36</v>
      </c>
      <c r="C11" s="69" t="s">
        <v>390</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28" si="0">IF(ISERR(T11/S11*100),"N/A",T11/S11*100)</f>
        <v>N/A</v>
      </c>
    </row>
    <row r="12" spans="1:34" ht="75" customHeight="1" thickBot="1">
      <c r="A12" s="25"/>
      <c r="B12" s="29" t="s">
        <v>42</v>
      </c>
      <c r="C12" s="61" t="s">
        <v>42</v>
      </c>
      <c r="D12" s="61"/>
      <c r="E12" s="61"/>
      <c r="F12" s="61"/>
      <c r="G12" s="61"/>
      <c r="H12" s="61"/>
      <c r="I12" s="61" t="s">
        <v>391</v>
      </c>
      <c r="J12" s="61"/>
      <c r="K12" s="61"/>
      <c r="L12" s="61" t="s">
        <v>392</v>
      </c>
      <c r="M12" s="61"/>
      <c r="N12" s="61"/>
      <c r="O12" s="61"/>
      <c r="P12" s="30" t="s">
        <v>40</v>
      </c>
      <c r="Q12" s="30" t="s">
        <v>81</v>
      </c>
      <c r="R12" s="30">
        <v>57.5</v>
      </c>
      <c r="S12" s="30">
        <v>57.5</v>
      </c>
      <c r="T12" s="30">
        <v>57.5</v>
      </c>
      <c r="U12" s="31">
        <f t="shared" si="0"/>
        <v>100</v>
      </c>
    </row>
    <row r="13" spans="1:34" ht="75" customHeight="1" thickTop="1">
      <c r="A13" s="25"/>
      <c r="B13" s="26" t="s">
        <v>45</v>
      </c>
      <c r="C13" s="69" t="s">
        <v>393</v>
      </c>
      <c r="D13" s="69"/>
      <c r="E13" s="69"/>
      <c r="F13" s="69"/>
      <c r="G13" s="69"/>
      <c r="H13" s="69"/>
      <c r="I13" s="69" t="s">
        <v>394</v>
      </c>
      <c r="J13" s="69"/>
      <c r="K13" s="69"/>
      <c r="L13" s="69" t="s">
        <v>395</v>
      </c>
      <c r="M13" s="69"/>
      <c r="N13" s="69"/>
      <c r="O13" s="69"/>
      <c r="P13" s="27" t="s">
        <v>40</v>
      </c>
      <c r="Q13" s="27" t="s">
        <v>81</v>
      </c>
      <c r="R13" s="27">
        <v>80</v>
      </c>
      <c r="S13" s="27">
        <v>80</v>
      </c>
      <c r="T13" s="27">
        <v>79.67</v>
      </c>
      <c r="U13" s="28">
        <f t="shared" si="0"/>
        <v>99.587500000000006</v>
      </c>
    </row>
    <row r="14" spans="1:34" ht="75" customHeight="1">
      <c r="A14" s="25"/>
      <c r="B14" s="29" t="s">
        <v>42</v>
      </c>
      <c r="C14" s="61" t="s">
        <v>42</v>
      </c>
      <c r="D14" s="61"/>
      <c r="E14" s="61"/>
      <c r="F14" s="61"/>
      <c r="G14" s="61"/>
      <c r="H14" s="61"/>
      <c r="I14" s="61" t="s">
        <v>396</v>
      </c>
      <c r="J14" s="61"/>
      <c r="K14" s="61"/>
      <c r="L14" s="61" t="s">
        <v>397</v>
      </c>
      <c r="M14" s="61"/>
      <c r="N14" s="61"/>
      <c r="O14" s="61"/>
      <c r="P14" s="30" t="s">
        <v>40</v>
      </c>
      <c r="Q14" s="30" t="s">
        <v>81</v>
      </c>
      <c r="R14" s="30">
        <v>4</v>
      </c>
      <c r="S14" s="30">
        <v>4</v>
      </c>
      <c r="T14" s="30">
        <v>0.86</v>
      </c>
      <c r="U14" s="31">
        <f t="shared" si="0"/>
        <v>21.5</v>
      </c>
    </row>
    <row r="15" spans="1:34" ht="75" customHeight="1" thickBot="1">
      <c r="A15" s="25"/>
      <c r="B15" s="29" t="s">
        <v>42</v>
      </c>
      <c r="C15" s="61" t="s">
        <v>42</v>
      </c>
      <c r="D15" s="61"/>
      <c r="E15" s="61"/>
      <c r="F15" s="61"/>
      <c r="G15" s="61"/>
      <c r="H15" s="61"/>
      <c r="I15" s="61" t="s">
        <v>398</v>
      </c>
      <c r="J15" s="61"/>
      <c r="K15" s="61"/>
      <c r="L15" s="61" t="s">
        <v>399</v>
      </c>
      <c r="M15" s="61"/>
      <c r="N15" s="61"/>
      <c r="O15" s="61"/>
      <c r="P15" s="30" t="s">
        <v>40</v>
      </c>
      <c r="Q15" s="30" t="s">
        <v>81</v>
      </c>
      <c r="R15" s="30">
        <v>3.02</v>
      </c>
      <c r="S15" s="30">
        <v>3.02</v>
      </c>
      <c r="T15" s="30">
        <v>2.74</v>
      </c>
      <c r="U15" s="31">
        <f t="shared" si="0"/>
        <v>90.728476821192061</v>
      </c>
    </row>
    <row r="16" spans="1:34" ht="75" customHeight="1" thickTop="1">
      <c r="A16" s="25"/>
      <c r="B16" s="26" t="s">
        <v>49</v>
      </c>
      <c r="C16" s="69" t="s">
        <v>400</v>
      </c>
      <c r="D16" s="69"/>
      <c r="E16" s="69"/>
      <c r="F16" s="69"/>
      <c r="G16" s="69"/>
      <c r="H16" s="69"/>
      <c r="I16" s="69" t="s">
        <v>401</v>
      </c>
      <c r="J16" s="69"/>
      <c r="K16" s="69"/>
      <c r="L16" s="69" t="s">
        <v>402</v>
      </c>
      <c r="M16" s="69"/>
      <c r="N16" s="69"/>
      <c r="O16" s="69"/>
      <c r="P16" s="27" t="s">
        <v>40</v>
      </c>
      <c r="Q16" s="27" t="s">
        <v>188</v>
      </c>
      <c r="R16" s="27">
        <v>60</v>
      </c>
      <c r="S16" s="27">
        <v>60</v>
      </c>
      <c r="T16" s="27">
        <v>52.19</v>
      </c>
      <c r="U16" s="28">
        <f t="shared" si="0"/>
        <v>86.983333333333334</v>
      </c>
    </row>
    <row r="17" spans="1:22" ht="75" customHeight="1">
      <c r="A17" s="25"/>
      <c r="B17" s="29" t="s">
        <v>42</v>
      </c>
      <c r="C17" s="61" t="s">
        <v>403</v>
      </c>
      <c r="D17" s="61"/>
      <c r="E17" s="61"/>
      <c r="F17" s="61"/>
      <c r="G17" s="61"/>
      <c r="H17" s="61"/>
      <c r="I17" s="61" t="s">
        <v>404</v>
      </c>
      <c r="J17" s="61"/>
      <c r="K17" s="61"/>
      <c r="L17" s="61" t="s">
        <v>405</v>
      </c>
      <c r="M17" s="61"/>
      <c r="N17" s="61"/>
      <c r="O17" s="61"/>
      <c r="P17" s="30" t="s">
        <v>40</v>
      </c>
      <c r="Q17" s="30" t="s">
        <v>188</v>
      </c>
      <c r="R17" s="30">
        <v>45.03</v>
      </c>
      <c r="S17" s="30">
        <v>45.03</v>
      </c>
      <c r="T17" s="30">
        <v>43.92</v>
      </c>
      <c r="U17" s="31">
        <f t="shared" si="0"/>
        <v>97.534976682211862</v>
      </c>
    </row>
    <row r="18" spans="1:22" ht="75" customHeight="1">
      <c r="A18" s="25"/>
      <c r="B18" s="29" t="s">
        <v>42</v>
      </c>
      <c r="C18" s="61" t="s">
        <v>406</v>
      </c>
      <c r="D18" s="61"/>
      <c r="E18" s="61"/>
      <c r="F18" s="61"/>
      <c r="G18" s="61"/>
      <c r="H18" s="61"/>
      <c r="I18" s="61" t="s">
        <v>407</v>
      </c>
      <c r="J18" s="61"/>
      <c r="K18" s="61"/>
      <c r="L18" s="61" t="s">
        <v>408</v>
      </c>
      <c r="M18" s="61"/>
      <c r="N18" s="61"/>
      <c r="O18" s="61"/>
      <c r="P18" s="30" t="s">
        <v>40</v>
      </c>
      <c r="Q18" s="30" t="s">
        <v>92</v>
      </c>
      <c r="R18" s="30">
        <v>1</v>
      </c>
      <c r="S18" s="30">
        <v>1</v>
      </c>
      <c r="T18" s="30">
        <v>0.23</v>
      </c>
      <c r="U18" s="31">
        <f t="shared" si="0"/>
        <v>23</v>
      </c>
    </row>
    <row r="19" spans="1:22" ht="75" customHeight="1">
      <c r="A19" s="25"/>
      <c r="B19" s="29" t="s">
        <v>42</v>
      </c>
      <c r="C19" s="61" t="s">
        <v>409</v>
      </c>
      <c r="D19" s="61"/>
      <c r="E19" s="61"/>
      <c r="F19" s="61"/>
      <c r="G19" s="61"/>
      <c r="H19" s="61"/>
      <c r="I19" s="61" t="s">
        <v>410</v>
      </c>
      <c r="J19" s="61"/>
      <c r="K19" s="61"/>
      <c r="L19" s="61" t="s">
        <v>411</v>
      </c>
      <c r="M19" s="61"/>
      <c r="N19" s="61"/>
      <c r="O19" s="61"/>
      <c r="P19" s="30" t="s">
        <v>40</v>
      </c>
      <c r="Q19" s="30" t="s">
        <v>92</v>
      </c>
      <c r="R19" s="30">
        <v>82</v>
      </c>
      <c r="S19" s="30">
        <v>82</v>
      </c>
      <c r="T19" s="30">
        <v>84.3</v>
      </c>
      <c r="U19" s="31">
        <f t="shared" si="0"/>
        <v>102.80487804878049</v>
      </c>
    </row>
    <row r="20" spans="1:22" ht="75" customHeight="1">
      <c r="A20" s="25"/>
      <c r="B20" s="29" t="s">
        <v>42</v>
      </c>
      <c r="C20" s="61" t="s">
        <v>412</v>
      </c>
      <c r="D20" s="61"/>
      <c r="E20" s="61"/>
      <c r="F20" s="61"/>
      <c r="G20" s="61"/>
      <c r="H20" s="61"/>
      <c r="I20" s="61" t="s">
        <v>413</v>
      </c>
      <c r="J20" s="61"/>
      <c r="K20" s="61"/>
      <c r="L20" s="61" t="s">
        <v>414</v>
      </c>
      <c r="M20" s="61"/>
      <c r="N20" s="61"/>
      <c r="O20" s="61"/>
      <c r="P20" s="30" t="s">
        <v>40</v>
      </c>
      <c r="Q20" s="30" t="s">
        <v>105</v>
      </c>
      <c r="R20" s="30">
        <v>35</v>
      </c>
      <c r="S20" s="30">
        <v>35</v>
      </c>
      <c r="T20" s="30">
        <v>31.96</v>
      </c>
      <c r="U20" s="31">
        <f t="shared" si="0"/>
        <v>91.314285714285717</v>
      </c>
    </row>
    <row r="21" spans="1:22" ht="75" customHeight="1" thickBot="1">
      <c r="A21" s="25"/>
      <c r="B21" s="29" t="s">
        <v>42</v>
      </c>
      <c r="C21" s="61" t="s">
        <v>415</v>
      </c>
      <c r="D21" s="61"/>
      <c r="E21" s="61"/>
      <c r="F21" s="61"/>
      <c r="G21" s="61"/>
      <c r="H21" s="61"/>
      <c r="I21" s="61" t="s">
        <v>416</v>
      </c>
      <c r="J21" s="61"/>
      <c r="K21" s="61"/>
      <c r="L21" s="61" t="s">
        <v>417</v>
      </c>
      <c r="M21" s="61"/>
      <c r="N21" s="61"/>
      <c r="O21" s="61"/>
      <c r="P21" s="30" t="s">
        <v>40</v>
      </c>
      <c r="Q21" s="30" t="s">
        <v>188</v>
      </c>
      <c r="R21" s="30">
        <v>25</v>
      </c>
      <c r="S21" s="30">
        <v>25</v>
      </c>
      <c r="T21" s="30">
        <v>49.07</v>
      </c>
      <c r="U21" s="31">
        <f t="shared" si="0"/>
        <v>196.28</v>
      </c>
    </row>
    <row r="22" spans="1:22" ht="75" customHeight="1" thickTop="1">
      <c r="A22" s="25"/>
      <c r="B22" s="26" t="s">
        <v>93</v>
      </c>
      <c r="C22" s="69" t="s">
        <v>418</v>
      </c>
      <c r="D22" s="69"/>
      <c r="E22" s="69"/>
      <c r="F22" s="69"/>
      <c r="G22" s="69"/>
      <c r="H22" s="69"/>
      <c r="I22" s="69" t="s">
        <v>419</v>
      </c>
      <c r="J22" s="69"/>
      <c r="K22" s="69"/>
      <c r="L22" s="69" t="s">
        <v>420</v>
      </c>
      <c r="M22" s="69"/>
      <c r="N22" s="69"/>
      <c r="O22" s="69"/>
      <c r="P22" s="27" t="s">
        <v>40</v>
      </c>
      <c r="Q22" s="27" t="s">
        <v>97</v>
      </c>
      <c r="R22" s="27">
        <v>40.340000000000003</v>
      </c>
      <c r="S22" s="27">
        <v>40.340000000000003</v>
      </c>
      <c r="T22" s="27">
        <v>29.94</v>
      </c>
      <c r="U22" s="28">
        <f t="shared" si="0"/>
        <v>74.219137332672275</v>
      </c>
    </row>
    <row r="23" spans="1:22" ht="75" customHeight="1">
      <c r="A23" s="25"/>
      <c r="B23" s="29" t="s">
        <v>42</v>
      </c>
      <c r="C23" s="61" t="s">
        <v>421</v>
      </c>
      <c r="D23" s="61"/>
      <c r="E23" s="61"/>
      <c r="F23" s="61"/>
      <c r="G23" s="61"/>
      <c r="H23" s="61"/>
      <c r="I23" s="61" t="s">
        <v>422</v>
      </c>
      <c r="J23" s="61"/>
      <c r="K23" s="61"/>
      <c r="L23" s="61" t="s">
        <v>423</v>
      </c>
      <c r="M23" s="61"/>
      <c r="N23" s="61"/>
      <c r="O23" s="61"/>
      <c r="P23" s="30" t="s">
        <v>424</v>
      </c>
      <c r="Q23" s="30" t="s">
        <v>97</v>
      </c>
      <c r="R23" s="30">
        <v>45</v>
      </c>
      <c r="S23" s="30">
        <v>45</v>
      </c>
      <c r="T23" s="30">
        <v>71.2</v>
      </c>
      <c r="U23" s="31">
        <f t="shared" si="0"/>
        <v>158.22222222222223</v>
      </c>
    </row>
    <row r="24" spans="1:22" ht="75" customHeight="1">
      <c r="A24" s="25"/>
      <c r="B24" s="29" t="s">
        <v>42</v>
      </c>
      <c r="C24" s="61" t="s">
        <v>425</v>
      </c>
      <c r="D24" s="61"/>
      <c r="E24" s="61"/>
      <c r="F24" s="61"/>
      <c r="G24" s="61"/>
      <c r="H24" s="61"/>
      <c r="I24" s="61" t="s">
        <v>426</v>
      </c>
      <c r="J24" s="61"/>
      <c r="K24" s="61"/>
      <c r="L24" s="61" t="s">
        <v>427</v>
      </c>
      <c r="M24" s="61"/>
      <c r="N24" s="61"/>
      <c r="O24" s="61"/>
      <c r="P24" s="30" t="s">
        <v>40</v>
      </c>
      <c r="Q24" s="30" t="s">
        <v>97</v>
      </c>
      <c r="R24" s="30">
        <v>100</v>
      </c>
      <c r="S24" s="30">
        <v>100</v>
      </c>
      <c r="T24" s="30">
        <v>96.85</v>
      </c>
      <c r="U24" s="31">
        <f t="shared" si="0"/>
        <v>96.85</v>
      </c>
    </row>
    <row r="25" spans="1:22" ht="75" customHeight="1">
      <c r="A25" s="25"/>
      <c r="B25" s="29" t="s">
        <v>42</v>
      </c>
      <c r="C25" s="61" t="s">
        <v>428</v>
      </c>
      <c r="D25" s="61"/>
      <c r="E25" s="61"/>
      <c r="F25" s="61"/>
      <c r="G25" s="61"/>
      <c r="H25" s="61"/>
      <c r="I25" s="61" t="s">
        <v>429</v>
      </c>
      <c r="J25" s="61"/>
      <c r="K25" s="61"/>
      <c r="L25" s="61" t="s">
        <v>430</v>
      </c>
      <c r="M25" s="61"/>
      <c r="N25" s="61"/>
      <c r="O25" s="61"/>
      <c r="P25" s="30" t="s">
        <v>40</v>
      </c>
      <c r="Q25" s="30" t="s">
        <v>128</v>
      </c>
      <c r="R25" s="30">
        <v>15.12</v>
      </c>
      <c r="S25" s="30">
        <v>15.12</v>
      </c>
      <c r="T25" s="30">
        <v>13.39</v>
      </c>
      <c r="U25" s="31">
        <f t="shared" si="0"/>
        <v>88.558201058201064</v>
      </c>
    </row>
    <row r="26" spans="1:22" ht="75" customHeight="1">
      <c r="A26" s="25"/>
      <c r="B26" s="29" t="s">
        <v>42</v>
      </c>
      <c r="C26" s="61" t="s">
        <v>431</v>
      </c>
      <c r="D26" s="61"/>
      <c r="E26" s="61"/>
      <c r="F26" s="61"/>
      <c r="G26" s="61"/>
      <c r="H26" s="61"/>
      <c r="I26" s="61" t="s">
        <v>432</v>
      </c>
      <c r="J26" s="61"/>
      <c r="K26" s="61"/>
      <c r="L26" s="61" t="s">
        <v>433</v>
      </c>
      <c r="M26" s="61"/>
      <c r="N26" s="61"/>
      <c r="O26" s="61"/>
      <c r="P26" s="30" t="s">
        <v>40</v>
      </c>
      <c r="Q26" s="30" t="s">
        <v>97</v>
      </c>
      <c r="R26" s="30">
        <v>90</v>
      </c>
      <c r="S26" s="30">
        <v>90</v>
      </c>
      <c r="T26" s="30">
        <v>87.51</v>
      </c>
      <c r="U26" s="31">
        <f t="shared" si="0"/>
        <v>97.233333333333334</v>
      </c>
    </row>
    <row r="27" spans="1:22" ht="75" customHeight="1">
      <c r="A27" s="25"/>
      <c r="B27" s="29" t="s">
        <v>42</v>
      </c>
      <c r="C27" s="61" t="s">
        <v>434</v>
      </c>
      <c r="D27" s="61"/>
      <c r="E27" s="61"/>
      <c r="F27" s="61"/>
      <c r="G27" s="61"/>
      <c r="H27" s="61"/>
      <c r="I27" s="61" t="s">
        <v>435</v>
      </c>
      <c r="J27" s="61"/>
      <c r="K27" s="61"/>
      <c r="L27" s="61" t="s">
        <v>436</v>
      </c>
      <c r="M27" s="61"/>
      <c r="N27" s="61"/>
      <c r="O27" s="61"/>
      <c r="P27" s="30" t="s">
        <v>40</v>
      </c>
      <c r="Q27" s="30" t="s">
        <v>128</v>
      </c>
      <c r="R27" s="30">
        <v>35.04</v>
      </c>
      <c r="S27" s="30">
        <v>35.04</v>
      </c>
      <c r="T27" s="30">
        <v>35.520000000000003</v>
      </c>
      <c r="U27" s="31">
        <f t="shared" si="0"/>
        <v>101.36986301369863</v>
      </c>
    </row>
    <row r="28" spans="1:22" ht="75" customHeight="1" thickBot="1">
      <c r="A28" s="25"/>
      <c r="B28" s="29" t="s">
        <v>42</v>
      </c>
      <c r="C28" s="61" t="s">
        <v>437</v>
      </c>
      <c r="D28" s="61"/>
      <c r="E28" s="61"/>
      <c r="F28" s="61"/>
      <c r="G28" s="61"/>
      <c r="H28" s="61"/>
      <c r="I28" s="61" t="s">
        <v>438</v>
      </c>
      <c r="J28" s="61"/>
      <c r="K28" s="61"/>
      <c r="L28" s="61" t="s">
        <v>439</v>
      </c>
      <c r="M28" s="61"/>
      <c r="N28" s="61"/>
      <c r="O28" s="61"/>
      <c r="P28" s="30" t="s">
        <v>40</v>
      </c>
      <c r="Q28" s="30" t="s">
        <v>97</v>
      </c>
      <c r="R28" s="30">
        <v>5.51</v>
      </c>
      <c r="S28" s="30">
        <v>5.51</v>
      </c>
      <c r="T28" s="30">
        <v>3</v>
      </c>
      <c r="U28" s="31">
        <f t="shared" si="0"/>
        <v>54.446460980036306</v>
      </c>
    </row>
    <row r="29" spans="1:22" ht="22.5" customHeight="1" thickTop="1" thickBot="1">
      <c r="B29" s="8" t="s">
        <v>55</v>
      </c>
      <c r="C29" s="9"/>
      <c r="D29" s="9"/>
      <c r="E29" s="9"/>
      <c r="F29" s="9"/>
      <c r="G29" s="9"/>
      <c r="H29" s="10"/>
      <c r="I29" s="10"/>
      <c r="J29" s="10"/>
      <c r="K29" s="10"/>
      <c r="L29" s="10"/>
      <c r="M29" s="10"/>
      <c r="N29" s="10"/>
      <c r="O29" s="10"/>
      <c r="P29" s="10"/>
      <c r="Q29" s="10"/>
      <c r="R29" s="10"/>
      <c r="S29" s="10"/>
      <c r="T29" s="10"/>
      <c r="U29" s="11"/>
      <c r="V29" s="32"/>
    </row>
    <row r="30" spans="1:22" ht="26.25" customHeight="1" thickTop="1">
      <c r="B30" s="33"/>
      <c r="C30" s="34"/>
      <c r="D30" s="34"/>
      <c r="E30" s="34"/>
      <c r="F30" s="34"/>
      <c r="G30" s="34"/>
      <c r="H30" s="35"/>
      <c r="I30" s="35"/>
      <c r="J30" s="35"/>
      <c r="K30" s="35"/>
      <c r="L30" s="35"/>
      <c r="M30" s="35"/>
      <c r="N30" s="35"/>
      <c r="O30" s="35"/>
      <c r="P30" s="36"/>
      <c r="Q30" s="37"/>
      <c r="R30" s="38" t="s">
        <v>56</v>
      </c>
      <c r="S30" s="22" t="s">
        <v>57</v>
      </c>
      <c r="T30" s="38" t="s">
        <v>58</v>
      </c>
      <c r="U30" s="22" t="s">
        <v>59</v>
      </c>
    </row>
    <row r="31" spans="1:22" ht="26.25" customHeight="1" thickBot="1">
      <c r="B31" s="39"/>
      <c r="C31" s="40"/>
      <c r="D31" s="40"/>
      <c r="E31" s="40"/>
      <c r="F31" s="40"/>
      <c r="G31" s="40"/>
      <c r="H31" s="41"/>
      <c r="I31" s="41"/>
      <c r="J31" s="41"/>
      <c r="K31" s="41"/>
      <c r="L31" s="41"/>
      <c r="M31" s="41"/>
      <c r="N31" s="41"/>
      <c r="O31" s="41"/>
      <c r="P31" s="42"/>
      <c r="Q31" s="43"/>
      <c r="R31" s="44" t="s">
        <v>60</v>
      </c>
      <c r="S31" s="43" t="s">
        <v>60</v>
      </c>
      <c r="T31" s="43" t="s">
        <v>60</v>
      </c>
      <c r="U31" s="43" t="s">
        <v>61</v>
      </c>
    </row>
    <row r="32" spans="1:22" ht="13.5" customHeight="1" thickBot="1">
      <c r="B32" s="62" t="s">
        <v>62</v>
      </c>
      <c r="C32" s="63"/>
      <c r="D32" s="63"/>
      <c r="E32" s="45"/>
      <c r="F32" s="45"/>
      <c r="G32" s="45"/>
      <c r="H32" s="46"/>
      <c r="I32" s="46"/>
      <c r="J32" s="46"/>
      <c r="K32" s="46"/>
      <c r="L32" s="46"/>
      <c r="M32" s="46"/>
      <c r="N32" s="46"/>
      <c r="O32" s="46"/>
      <c r="P32" s="47"/>
      <c r="Q32" s="47"/>
      <c r="R32" s="48">
        <f>1200</f>
        <v>1200</v>
      </c>
      <c r="S32" s="48">
        <f>1200</f>
        <v>1200</v>
      </c>
      <c r="T32" s="48">
        <f>951.83088108</f>
        <v>951.83088108000004</v>
      </c>
      <c r="U32" s="49">
        <f>+IF(ISERR(T32/S32*100),"N/A",T32/S32*100)</f>
        <v>79.319240089999994</v>
      </c>
    </row>
    <row r="33" spans="2:21" ht="13.5" customHeight="1" thickBot="1">
      <c r="B33" s="64" t="s">
        <v>63</v>
      </c>
      <c r="C33" s="65"/>
      <c r="D33" s="65"/>
      <c r="E33" s="50"/>
      <c r="F33" s="50"/>
      <c r="G33" s="50"/>
      <c r="H33" s="51"/>
      <c r="I33" s="51"/>
      <c r="J33" s="51"/>
      <c r="K33" s="51"/>
      <c r="L33" s="51"/>
      <c r="M33" s="51"/>
      <c r="N33" s="51"/>
      <c r="O33" s="51"/>
      <c r="P33" s="52"/>
      <c r="Q33" s="52"/>
      <c r="R33" s="48">
        <f>952.16612297</f>
        <v>952.16612296999995</v>
      </c>
      <c r="S33" s="48">
        <f>952.16612297</f>
        <v>952.16612296999995</v>
      </c>
      <c r="T33" s="48">
        <f>951.83088108</f>
        <v>951.83088108000004</v>
      </c>
      <c r="U33" s="49">
        <f>+IF(ISERR(T33/S33*100),"N/A",T33/S33*100)</f>
        <v>99.964791659573621</v>
      </c>
    </row>
    <row r="34" spans="2:21" ht="14.85" customHeight="1" thickTop="1" thickBot="1">
      <c r="B34" s="8" t="s">
        <v>64</v>
      </c>
      <c r="C34" s="9"/>
      <c r="D34" s="9"/>
      <c r="E34" s="9"/>
      <c r="F34" s="9"/>
      <c r="G34" s="9"/>
      <c r="H34" s="10"/>
      <c r="I34" s="10"/>
      <c r="J34" s="10"/>
      <c r="K34" s="10"/>
      <c r="L34" s="10"/>
      <c r="M34" s="10"/>
      <c r="N34" s="10"/>
      <c r="O34" s="10"/>
      <c r="P34" s="10"/>
      <c r="Q34" s="10"/>
      <c r="R34" s="10"/>
      <c r="S34" s="10"/>
      <c r="T34" s="10"/>
      <c r="U34" s="11"/>
    </row>
    <row r="35" spans="2:21" ht="44.25" customHeight="1" thickTop="1">
      <c r="B35" s="66" t="s">
        <v>65</v>
      </c>
      <c r="C35" s="67"/>
      <c r="D35" s="67"/>
      <c r="E35" s="67"/>
      <c r="F35" s="67"/>
      <c r="G35" s="67"/>
      <c r="H35" s="67"/>
      <c r="I35" s="67"/>
      <c r="J35" s="67"/>
      <c r="K35" s="67"/>
      <c r="L35" s="67"/>
      <c r="M35" s="67"/>
      <c r="N35" s="67"/>
      <c r="O35" s="67"/>
      <c r="P35" s="67"/>
      <c r="Q35" s="67"/>
      <c r="R35" s="67"/>
      <c r="S35" s="67"/>
      <c r="T35" s="67"/>
      <c r="U35" s="68"/>
    </row>
    <row r="36" spans="2:21" ht="34.5" customHeight="1">
      <c r="B36" s="55" t="s">
        <v>106</v>
      </c>
      <c r="C36" s="56"/>
      <c r="D36" s="56"/>
      <c r="E36" s="56"/>
      <c r="F36" s="56"/>
      <c r="G36" s="56"/>
      <c r="H36" s="56"/>
      <c r="I36" s="56"/>
      <c r="J36" s="56"/>
      <c r="K36" s="56"/>
      <c r="L36" s="56"/>
      <c r="M36" s="56"/>
      <c r="N36" s="56"/>
      <c r="O36" s="56"/>
      <c r="P36" s="56"/>
      <c r="Q36" s="56"/>
      <c r="R36" s="56"/>
      <c r="S36" s="56"/>
      <c r="T36" s="56"/>
      <c r="U36" s="57"/>
    </row>
    <row r="37" spans="2:21" ht="40.65" customHeight="1">
      <c r="B37" s="55" t="s">
        <v>440</v>
      </c>
      <c r="C37" s="56"/>
      <c r="D37" s="56"/>
      <c r="E37" s="56"/>
      <c r="F37" s="56"/>
      <c r="G37" s="56"/>
      <c r="H37" s="56"/>
      <c r="I37" s="56"/>
      <c r="J37" s="56"/>
      <c r="K37" s="56"/>
      <c r="L37" s="56"/>
      <c r="M37" s="56"/>
      <c r="N37" s="56"/>
      <c r="O37" s="56"/>
      <c r="P37" s="56"/>
      <c r="Q37" s="56"/>
      <c r="R37" s="56"/>
      <c r="S37" s="56"/>
      <c r="T37" s="56"/>
      <c r="U37" s="57"/>
    </row>
    <row r="38" spans="2:21" ht="47.1" customHeight="1">
      <c r="B38" s="55" t="s">
        <v>441</v>
      </c>
      <c r="C38" s="56"/>
      <c r="D38" s="56"/>
      <c r="E38" s="56"/>
      <c r="F38" s="56"/>
      <c r="G38" s="56"/>
      <c r="H38" s="56"/>
      <c r="I38" s="56"/>
      <c r="J38" s="56"/>
      <c r="K38" s="56"/>
      <c r="L38" s="56"/>
      <c r="M38" s="56"/>
      <c r="N38" s="56"/>
      <c r="O38" s="56"/>
      <c r="P38" s="56"/>
      <c r="Q38" s="56"/>
      <c r="R38" s="56"/>
      <c r="S38" s="56"/>
      <c r="T38" s="56"/>
      <c r="U38" s="57"/>
    </row>
    <row r="39" spans="2:21" ht="40.5" customHeight="1">
      <c r="B39" s="55" t="s">
        <v>442</v>
      </c>
      <c r="C39" s="56"/>
      <c r="D39" s="56"/>
      <c r="E39" s="56"/>
      <c r="F39" s="56"/>
      <c r="G39" s="56"/>
      <c r="H39" s="56"/>
      <c r="I39" s="56"/>
      <c r="J39" s="56"/>
      <c r="K39" s="56"/>
      <c r="L39" s="56"/>
      <c r="M39" s="56"/>
      <c r="N39" s="56"/>
      <c r="O39" s="56"/>
      <c r="P39" s="56"/>
      <c r="Q39" s="56"/>
      <c r="R39" s="56"/>
      <c r="S39" s="56"/>
      <c r="T39" s="56"/>
      <c r="U39" s="57"/>
    </row>
    <row r="40" spans="2:21" ht="41.4" customHeight="1">
      <c r="B40" s="55" t="s">
        <v>443</v>
      </c>
      <c r="C40" s="56"/>
      <c r="D40" s="56"/>
      <c r="E40" s="56"/>
      <c r="F40" s="56"/>
      <c r="G40" s="56"/>
      <c r="H40" s="56"/>
      <c r="I40" s="56"/>
      <c r="J40" s="56"/>
      <c r="K40" s="56"/>
      <c r="L40" s="56"/>
      <c r="M40" s="56"/>
      <c r="N40" s="56"/>
      <c r="O40" s="56"/>
      <c r="P40" s="56"/>
      <c r="Q40" s="56"/>
      <c r="R40" s="56"/>
      <c r="S40" s="56"/>
      <c r="T40" s="56"/>
      <c r="U40" s="57"/>
    </row>
    <row r="41" spans="2:21" ht="46.5" customHeight="1">
      <c r="B41" s="55" t="s">
        <v>444</v>
      </c>
      <c r="C41" s="56"/>
      <c r="D41" s="56"/>
      <c r="E41" s="56"/>
      <c r="F41" s="56"/>
      <c r="G41" s="56"/>
      <c r="H41" s="56"/>
      <c r="I41" s="56"/>
      <c r="J41" s="56"/>
      <c r="K41" s="56"/>
      <c r="L41" s="56"/>
      <c r="M41" s="56"/>
      <c r="N41" s="56"/>
      <c r="O41" s="56"/>
      <c r="P41" s="56"/>
      <c r="Q41" s="56"/>
      <c r="R41" s="56"/>
      <c r="S41" s="56"/>
      <c r="T41" s="56"/>
      <c r="U41" s="57"/>
    </row>
    <row r="42" spans="2:21" ht="58.5" customHeight="1">
      <c r="B42" s="55" t="s">
        <v>445</v>
      </c>
      <c r="C42" s="56"/>
      <c r="D42" s="56"/>
      <c r="E42" s="56"/>
      <c r="F42" s="56"/>
      <c r="G42" s="56"/>
      <c r="H42" s="56"/>
      <c r="I42" s="56"/>
      <c r="J42" s="56"/>
      <c r="K42" s="56"/>
      <c r="L42" s="56"/>
      <c r="M42" s="56"/>
      <c r="N42" s="56"/>
      <c r="O42" s="56"/>
      <c r="P42" s="56"/>
      <c r="Q42" s="56"/>
      <c r="R42" s="56"/>
      <c r="S42" s="56"/>
      <c r="T42" s="56"/>
      <c r="U42" s="57"/>
    </row>
    <row r="43" spans="2:21" ht="42" customHeight="1">
      <c r="B43" s="55" t="s">
        <v>446</v>
      </c>
      <c r="C43" s="56"/>
      <c r="D43" s="56"/>
      <c r="E43" s="56"/>
      <c r="F43" s="56"/>
      <c r="G43" s="56"/>
      <c r="H43" s="56"/>
      <c r="I43" s="56"/>
      <c r="J43" s="56"/>
      <c r="K43" s="56"/>
      <c r="L43" s="56"/>
      <c r="M43" s="56"/>
      <c r="N43" s="56"/>
      <c r="O43" s="56"/>
      <c r="P43" s="56"/>
      <c r="Q43" s="56"/>
      <c r="R43" s="56"/>
      <c r="S43" s="56"/>
      <c r="T43" s="56"/>
      <c r="U43" s="57"/>
    </row>
    <row r="44" spans="2:21" ht="50.4" customHeight="1">
      <c r="B44" s="55" t="s">
        <v>447</v>
      </c>
      <c r="C44" s="56"/>
      <c r="D44" s="56"/>
      <c r="E44" s="56"/>
      <c r="F44" s="56"/>
      <c r="G44" s="56"/>
      <c r="H44" s="56"/>
      <c r="I44" s="56"/>
      <c r="J44" s="56"/>
      <c r="K44" s="56"/>
      <c r="L44" s="56"/>
      <c r="M44" s="56"/>
      <c r="N44" s="56"/>
      <c r="O44" s="56"/>
      <c r="P44" s="56"/>
      <c r="Q44" s="56"/>
      <c r="R44" s="56"/>
      <c r="S44" s="56"/>
      <c r="T44" s="56"/>
      <c r="U44" s="57"/>
    </row>
    <row r="45" spans="2:21" ht="38.4" customHeight="1">
      <c r="B45" s="55" t="s">
        <v>448</v>
      </c>
      <c r="C45" s="56"/>
      <c r="D45" s="56"/>
      <c r="E45" s="56"/>
      <c r="F45" s="56"/>
      <c r="G45" s="56"/>
      <c r="H45" s="56"/>
      <c r="I45" s="56"/>
      <c r="J45" s="56"/>
      <c r="K45" s="56"/>
      <c r="L45" s="56"/>
      <c r="M45" s="56"/>
      <c r="N45" s="56"/>
      <c r="O45" s="56"/>
      <c r="P45" s="56"/>
      <c r="Q45" s="56"/>
      <c r="R45" s="56"/>
      <c r="S45" s="56"/>
      <c r="T45" s="56"/>
      <c r="U45" s="57"/>
    </row>
    <row r="46" spans="2:21" ht="42" customHeight="1">
      <c r="B46" s="55" t="s">
        <v>449</v>
      </c>
      <c r="C46" s="56"/>
      <c r="D46" s="56"/>
      <c r="E46" s="56"/>
      <c r="F46" s="56"/>
      <c r="G46" s="56"/>
      <c r="H46" s="56"/>
      <c r="I46" s="56"/>
      <c r="J46" s="56"/>
      <c r="K46" s="56"/>
      <c r="L46" s="56"/>
      <c r="M46" s="56"/>
      <c r="N46" s="56"/>
      <c r="O46" s="56"/>
      <c r="P46" s="56"/>
      <c r="Q46" s="56"/>
      <c r="R46" s="56"/>
      <c r="S46" s="56"/>
      <c r="T46" s="56"/>
      <c r="U46" s="57"/>
    </row>
    <row r="47" spans="2:21" ht="62.85" customHeight="1">
      <c r="B47" s="55" t="s">
        <v>450</v>
      </c>
      <c r="C47" s="56"/>
      <c r="D47" s="56"/>
      <c r="E47" s="56"/>
      <c r="F47" s="56"/>
      <c r="G47" s="56"/>
      <c r="H47" s="56"/>
      <c r="I47" s="56"/>
      <c r="J47" s="56"/>
      <c r="K47" s="56"/>
      <c r="L47" s="56"/>
      <c r="M47" s="56"/>
      <c r="N47" s="56"/>
      <c r="O47" s="56"/>
      <c r="P47" s="56"/>
      <c r="Q47" s="56"/>
      <c r="R47" s="56"/>
      <c r="S47" s="56"/>
      <c r="T47" s="56"/>
      <c r="U47" s="57"/>
    </row>
    <row r="48" spans="2:21" ht="60.9" customHeight="1">
      <c r="B48" s="55" t="s">
        <v>451</v>
      </c>
      <c r="C48" s="56"/>
      <c r="D48" s="56"/>
      <c r="E48" s="56"/>
      <c r="F48" s="56"/>
      <c r="G48" s="56"/>
      <c r="H48" s="56"/>
      <c r="I48" s="56"/>
      <c r="J48" s="56"/>
      <c r="K48" s="56"/>
      <c r="L48" s="56"/>
      <c r="M48" s="56"/>
      <c r="N48" s="56"/>
      <c r="O48" s="56"/>
      <c r="P48" s="56"/>
      <c r="Q48" s="56"/>
      <c r="R48" s="56"/>
      <c r="S48" s="56"/>
      <c r="T48" s="56"/>
      <c r="U48" s="57"/>
    </row>
    <row r="49" spans="2:21" ht="48.75" customHeight="1">
      <c r="B49" s="55" t="s">
        <v>452</v>
      </c>
      <c r="C49" s="56"/>
      <c r="D49" s="56"/>
      <c r="E49" s="56"/>
      <c r="F49" s="56"/>
      <c r="G49" s="56"/>
      <c r="H49" s="56"/>
      <c r="I49" s="56"/>
      <c r="J49" s="56"/>
      <c r="K49" s="56"/>
      <c r="L49" s="56"/>
      <c r="M49" s="56"/>
      <c r="N49" s="56"/>
      <c r="O49" s="56"/>
      <c r="P49" s="56"/>
      <c r="Q49" s="56"/>
      <c r="R49" s="56"/>
      <c r="S49" s="56"/>
      <c r="T49" s="56"/>
      <c r="U49" s="57"/>
    </row>
    <row r="50" spans="2:21" ht="42.75" customHeight="1">
      <c r="B50" s="55" t="s">
        <v>453</v>
      </c>
      <c r="C50" s="56"/>
      <c r="D50" s="56"/>
      <c r="E50" s="56"/>
      <c r="F50" s="56"/>
      <c r="G50" s="56"/>
      <c r="H50" s="56"/>
      <c r="I50" s="56"/>
      <c r="J50" s="56"/>
      <c r="K50" s="56"/>
      <c r="L50" s="56"/>
      <c r="M50" s="56"/>
      <c r="N50" s="56"/>
      <c r="O50" s="56"/>
      <c r="P50" s="56"/>
      <c r="Q50" s="56"/>
      <c r="R50" s="56"/>
      <c r="S50" s="56"/>
      <c r="T50" s="56"/>
      <c r="U50" s="57"/>
    </row>
    <row r="51" spans="2:21" ht="54.9" customHeight="1">
      <c r="B51" s="55" t="s">
        <v>454</v>
      </c>
      <c r="C51" s="56"/>
      <c r="D51" s="56"/>
      <c r="E51" s="56"/>
      <c r="F51" s="56"/>
      <c r="G51" s="56"/>
      <c r="H51" s="56"/>
      <c r="I51" s="56"/>
      <c r="J51" s="56"/>
      <c r="K51" s="56"/>
      <c r="L51" s="56"/>
      <c r="M51" s="56"/>
      <c r="N51" s="56"/>
      <c r="O51" s="56"/>
      <c r="P51" s="56"/>
      <c r="Q51" s="56"/>
      <c r="R51" s="56"/>
      <c r="S51" s="56"/>
      <c r="T51" s="56"/>
      <c r="U51" s="57"/>
    </row>
    <row r="52" spans="2:21" ht="41.4" customHeight="1">
      <c r="B52" s="55" t="s">
        <v>455</v>
      </c>
      <c r="C52" s="56"/>
      <c r="D52" s="56"/>
      <c r="E52" s="56"/>
      <c r="F52" s="56"/>
      <c r="G52" s="56"/>
      <c r="H52" s="56"/>
      <c r="I52" s="56"/>
      <c r="J52" s="56"/>
      <c r="K52" s="56"/>
      <c r="L52" s="56"/>
      <c r="M52" s="56"/>
      <c r="N52" s="56"/>
      <c r="O52" s="56"/>
      <c r="P52" s="56"/>
      <c r="Q52" s="56"/>
      <c r="R52" s="56"/>
      <c r="S52" s="56"/>
      <c r="T52" s="56"/>
      <c r="U52" s="57"/>
    </row>
    <row r="53" spans="2:21" ht="54.75" customHeight="1" thickBot="1">
      <c r="B53" s="58" t="s">
        <v>456</v>
      </c>
      <c r="C53" s="59"/>
      <c r="D53" s="59"/>
      <c r="E53" s="59"/>
      <c r="F53" s="59"/>
      <c r="G53" s="59"/>
      <c r="H53" s="59"/>
      <c r="I53" s="59"/>
      <c r="J53" s="59"/>
      <c r="K53" s="59"/>
      <c r="L53" s="59"/>
      <c r="M53" s="59"/>
      <c r="N53" s="59"/>
      <c r="O53" s="59"/>
      <c r="P53" s="59"/>
      <c r="Q53" s="59"/>
      <c r="R53" s="59"/>
      <c r="S53" s="59"/>
      <c r="T53" s="59"/>
      <c r="U53" s="60"/>
    </row>
  </sheetData>
  <mergeCells count="9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1:U41"/>
    <mergeCell ref="C28:H28"/>
    <mergeCell ref="I28:K28"/>
    <mergeCell ref="L28:O28"/>
    <mergeCell ref="B32:D32"/>
    <mergeCell ref="B33:D33"/>
    <mergeCell ref="B35:U35"/>
    <mergeCell ref="B36:U36"/>
    <mergeCell ref="B37:U37"/>
    <mergeCell ref="B38:U38"/>
    <mergeCell ref="B39:U39"/>
    <mergeCell ref="B40:U40"/>
    <mergeCell ref="B53:U53"/>
    <mergeCell ref="B42:U42"/>
    <mergeCell ref="B43:U43"/>
    <mergeCell ref="B44:U44"/>
    <mergeCell ref="B45:U45"/>
    <mergeCell ref="B46:U46"/>
    <mergeCell ref="B47:U47"/>
    <mergeCell ref="B48:U48"/>
    <mergeCell ref="B49:U49"/>
    <mergeCell ref="B50:U50"/>
    <mergeCell ref="B51:U51"/>
    <mergeCell ref="B52:U52"/>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A11" sqref="A11:XFD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33203125" style="1" customWidth="1"/>
    <col min="9" max="9" width="7.5546875" style="1" customWidth="1"/>
    <col min="10" max="10" width="9" style="1" customWidth="1"/>
    <col min="11" max="11" width="22.5546875" style="1" customWidth="1"/>
    <col min="12" max="12" width="8.88671875" style="1" customWidth="1"/>
    <col min="13" max="13" width="7" style="1" customWidth="1"/>
    <col min="14" max="14" width="9.44140625" style="1" customWidth="1"/>
    <col min="15" max="15" width="23"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457</v>
      </c>
      <c r="D4" s="95" t="s">
        <v>458</v>
      </c>
      <c r="E4" s="95"/>
      <c r="F4" s="95"/>
      <c r="G4" s="95"/>
      <c r="H4" s="95"/>
      <c r="I4" s="14"/>
      <c r="J4" s="15" t="s">
        <v>6</v>
      </c>
      <c r="K4" s="16" t="s">
        <v>7</v>
      </c>
      <c r="L4" s="96" t="s">
        <v>8</v>
      </c>
      <c r="M4" s="96"/>
      <c r="N4" s="96"/>
      <c r="O4" s="96"/>
      <c r="P4" s="15" t="s">
        <v>9</v>
      </c>
      <c r="Q4" s="96" t="s">
        <v>371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25.4" customHeight="1" thickTop="1">
      <c r="A11" s="25"/>
      <c r="B11" s="26" t="s">
        <v>36</v>
      </c>
      <c r="C11" s="69" t="s">
        <v>459</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28" si="0">IF(ISERR(T11/S11*100),"N/A",T11/S11*100)</f>
        <v>N/A</v>
      </c>
    </row>
    <row r="12" spans="1:34" ht="75" customHeight="1" thickBot="1">
      <c r="A12" s="25"/>
      <c r="B12" s="29" t="s">
        <v>42</v>
      </c>
      <c r="C12" s="61" t="s">
        <v>42</v>
      </c>
      <c r="D12" s="61"/>
      <c r="E12" s="61"/>
      <c r="F12" s="61"/>
      <c r="G12" s="61"/>
      <c r="H12" s="61"/>
      <c r="I12" s="61" t="s">
        <v>391</v>
      </c>
      <c r="J12" s="61"/>
      <c r="K12" s="61"/>
      <c r="L12" s="61" t="s">
        <v>392</v>
      </c>
      <c r="M12" s="61"/>
      <c r="N12" s="61"/>
      <c r="O12" s="61"/>
      <c r="P12" s="30" t="s">
        <v>149</v>
      </c>
      <c r="Q12" s="30" t="s">
        <v>81</v>
      </c>
      <c r="R12" s="30">
        <v>57.5</v>
      </c>
      <c r="S12" s="30">
        <v>57.5</v>
      </c>
      <c r="T12" s="30">
        <v>60</v>
      </c>
      <c r="U12" s="31">
        <f t="shared" si="0"/>
        <v>104.34782608695652</v>
      </c>
    </row>
    <row r="13" spans="1:34" ht="75" customHeight="1" thickTop="1">
      <c r="A13" s="25"/>
      <c r="B13" s="26" t="s">
        <v>45</v>
      </c>
      <c r="C13" s="69" t="s">
        <v>460</v>
      </c>
      <c r="D13" s="69"/>
      <c r="E13" s="69"/>
      <c r="F13" s="69"/>
      <c r="G13" s="69"/>
      <c r="H13" s="69"/>
      <c r="I13" s="69" t="s">
        <v>394</v>
      </c>
      <c r="J13" s="69"/>
      <c r="K13" s="69"/>
      <c r="L13" s="69" t="s">
        <v>395</v>
      </c>
      <c r="M13" s="69"/>
      <c r="N13" s="69"/>
      <c r="O13" s="69"/>
      <c r="P13" s="27" t="s">
        <v>40</v>
      </c>
      <c r="Q13" s="27" t="s">
        <v>81</v>
      </c>
      <c r="R13" s="27">
        <v>79.989999999999995</v>
      </c>
      <c r="S13" s="27">
        <v>79.989999999999995</v>
      </c>
      <c r="T13" s="27">
        <v>86.84</v>
      </c>
      <c r="U13" s="28">
        <f t="shared" si="0"/>
        <v>108.5635704463058</v>
      </c>
    </row>
    <row r="14" spans="1:34" ht="75" customHeight="1">
      <c r="A14" s="25"/>
      <c r="B14" s="29" t="s">
        <v>42</v>
      </c>
      <c r="C14" s="61" t="s">
        <v>42</v>
      </c>
      <c r="D14" s="61"/>
      <c r="E14" s="61"/>
      <c r="F14" s="61"/>
      <c r="G14" s="61"/>
      <c r="H14" s="61"/>
      <c r="I14" s="61" t="s">
        <v>461</v>
      </c>
      <c r="J14" s="61"/>
      <c r="K14" s="61"/>
      <c r="L14" s="61" t="s">
        <v>397</v>
      </c>
      <c r="M14" s="61"/>
      <c r="N14" s="61"/>
      <c r="O14" s="61"/>
      <c r="P14" s="30" t="s">
        <v>40</v>
      </c>
      <c r="Q14" s="30" t="s">
        <v>81</v>
      </c>
      <c r="R14" s="30">
        <v>4.49</v>
      </c>
      <c r="S14" s="30">
        <v>4.49</v>
      </c>
      <c r="T14" s="30">
        <v>3.37</v>
      </c>
      <c r="U14" s="31">
        <f t="shared" si="0"/>
        <v>75.055679287305125</v>
      </c>
    </row>
    <row r="15" spans="1:34" ht="75" customHeight="1" thickBot="1">
      <c r="A15" s="25"/>
      <c r="B15" s="29" t="s">
        <v>42</v>
      </c>
      <c r="C15" s="61" t="s">
        <v>42</v>
      </c>
      <c r="D15" s="61"/>
      <c r="E15" s="61"/>
      <c r="F15" s="61"/>
      <c r="G15" s="61"/>
      <c r="H15" s="61"/>
      <c r="I15" s="61" t="s">
        <v>398</v>
      </c>
      <c r="J15" s="61"/>
      <c r="K15" s="61"/>
      <c r="L15" s="61" t="s">
        <v>399</v>
      </c>
      <c r="M15" s="61"/>
      <c r="N15" s="61"/>
      <c r="O15" s="61"/>
      <c r="P15" s="30" t="s">
        <v>40</v>
      </c>
      <c r="Q15" s="30" t="s">
        <v>81</v>
      </c>
      <c r="R15" s="30">
        <v>4</v>
      </c>
      <c r="S15" s="30">
        <v>4</v>
      </c>
      <c r="T15" s="30">
        <v>2.58</v>
      </c>
      <c r="U15" s="31">
        <f t="shared" si="0"/>
        <v>64.5</v>
      </c>
    </row>
    <row r="16" spans="1:34" ht="75" customHeight="1" thickTop="1">
      <c r="A16" s="25"/>
      <c r="B16" s="26" t="s">
        <v>49</v>
      </c>
      <c r="C16" s="69" t="s">
        <v>462</v>
      </c>
      <c r="D16" s="69"/>
      <c r="E16" s="69"/>
      <c r="F16" s="69"/>
      <c r="G16" s="69"/>
      <c r="H16" s="69"/>
      <c r="I16" s="69" t="s">
        <v>463</v>
      </c>
      <c r="J16" s="69"/>
      <c r="K16" s="69"/>
      <c r="L16" s="69" t="s">
        <v>464</v>
      </c>
      <c r="M16" s="69"/>
      <c r="N16" s="69"/>
      <c r="O16" s="69"/>
      <c r="P16" s="27" t="s">
        <v>40</v>
      </c>
      <c r="Q16" s="27" t="s">
        <v>105</v>
      </c>
      <c r="R16" s="27">
        <v>49.96</v>
      </c>
      <c r="S16" s="27">
        <v>49.96</v>
      </c>
      <c r="T16" s="27">
        <v>46.94</v>
      </c>
      <c r="U16" s="28">
        <f t="shared" si="0"/>
        <v>93.95516413130504</v>
      </c>
    </row>
    <row r="17" spans="1:22" ht="75" customHeight="1">
      <c r="A17" s="25"/>
      <c r="B17" s="29" t="s">
        <v>42</v>
      </c>
      <c r="C17" s="61" t="s">
        <v>465</v>
      </c>
      <c r="D17" s="61"/>
      <c r="E17" s="61"/>
      <c r="F17" s="61"/>
      <c r="G17" s="61"/>
      <c r="H17" s="61"/>
      <c r="I17" s="61" t="s">
        <v>407</v>
      </c>
      <c r="J17" s="61"/>
      <c r="K17" s="61"/>
      <c r="L17" s="61" t="s">
        <v>408</v>
      </c>
      <c r="M17" s="61"/>
      <c r="N17" s="61"/>
      <c r="O17" s="61"/>
      <c r="P17" s="30" t="s">
        <v>40</v>
      </c>
      <c r="Q17" s="30" t="s">
        <v>92</v>
      </c>
      <c r="R17" s="30">
        <v>1.01</v>
      </c>
      <c r="S17" s="30">
        <v>1.01</v>
      </c>
      <c r="T17" s="30">
        <v>0.45</v>
      </c>
      <c r="U17" s="31">
        <f t="shared" si="0"/>
        <v>44.554455445544555</v>
      </c>
    </row>
    <row r="18" spans="1:22" ht="75" customHeight="1">
      <c r="A18" s="25"/>
      <c r="B18" s="29" t="s">
        <v>42</v>
      </c>
      <c r="C18" s="61" t="s">
        <v>466</v>
      </c>
      <c r="D18" s="61"/>
      <c r="E18" s="61"/>
      <c r="F18" s="61"/>
      <c r="G18" s="61"/>
      <c r="H18" s="61"/>
      <c r="I18" s="61" t="s">
        <v>410</v>
      </c>
      <c r="J18" s="61"/>
      <c r="K18" s="61"/>
      <c r="L18" s="61" t="s">
        <v>411</v>
      </c>
      <c r="M18" s="61"/>
      <c r="N18" s="61"/>
      <c r="O18" s="61"/>
      <c r="P18" s="30" t="s">
        <v>40</v>
      </c>
      <c r="Q18" s="30" t="s">
        <v>92</v>
      </c>
      <c r="R18" s="30">
        <v>82.27</v>
      </c>
      <c r="S18" s="30">
        <v>82.27</v>
      </c>
      <c r="T18" s="30">
        <v>92.07</v>
      </c>
      <c r="U18" s="31">
        <f t="shared" si="0"/>
        <v>111.91199708277621</v>
      </c>
    </row>
    <row r="19" spans="1:22" ht="75" customHeight="1">
      <c r="A19" s="25"/>
      <c r="B19" s="29" t="s">
        <v>42</v>
      </c>
      <c r="C19" s="61" t="s">
        <v>467</v>
      </c>
      <c r="D19" s="61"/>
      <c r="E19" s="61"/>
      <c r="F19" s="61"/>
      <c r="G19" s="61"/>
      <c r="H19" s="61"/>
      <c r="I19" s="61" t="s">
        <v>468</v>
      </c>
      <c r="J19" s="61"/>
      <c r="K19" s="61"/>
      <c r="L19" s="61" t="s">
        <v>469</v>
      </c>
      <c r="M19" s="61"/>
      <c r="N19" s="61"/>
      <c r="O19" s="61"/>
      <c r="P19" s="30" t="s">
        <v>40</v>
      </c>
      <c r="Q19" s="30" t="s">
        <v>105</v>
      </c>
      <c r="R19" s="30">
        <v>40.03</v>
      </c>
      <c r="S19" s="30">
        <v>40.03</v>
      </c>
      <c r="T19" s="30">
        <v>39.1</v>
      </c>
      <c r="U19" s="31">
        <f t="shared" si="0"/>
        <v>97.676742443167626</v>
      </c>
    </row>
    <row r="20" spans="1:22" ht="75" customHeight="1">
      <c r="A20" s="25"/>
      <c r="B20" s="29" t="s">
        <v>42</v>
      </c>
      <c r="C20" s="61" t="s">
        <v>470</v>
      </c>
      <c r="D20" s="61"/>
      <c r="E20" s="61"/>
      <c r="F20" s="61"/>
      <c r="G20" s="61"/>
      <c r="H20" s="61"/>
      <c r="I20" s="61" t="s">
        <v>416</v>
      </c>
      <c r="J20" s="61"/>
      <c r="K20" s="61"/>
      <c r="L20" s="61" t="s">
        <v>417</v>
      </c>
      <c r="M20" s="61"/>
      <c r="N20" s="61"/>
      <c r="O20" s="61"/>
      <c r="P20" s="30" t="s">
        <v>40</v>
      </c>
      <c r="Q20" s="30" t="s">
        <v>188</v>
      </c>
      <c r="R20" s="30">
        <v>46</v>
      </c>
      <c r="S20" s="30">
        <v>46</v>
      </c>
      <c r="T20" s="30">
        <v>51.42</v>
      </c>
      <c r="U20" s="31">
        <f t="shared" si="0"/>
        <v>111.78260869565217</v>
      </c>
    </row>
    <row r="21" spans="1:22" ht="75" customHeight="1" thickBot="1">
      <c r="A21" s="25"/>
      <c r="B21" s="29" t="s">
        <v>42</v>
      </c>
      <c r="C21" s="61" t="s">
        <v>471</v>
      </c>
      <c r="D21" s="61"/>
      <c r="E21" s="61"/>
      <c r="F21" s="61"/>
      <c r="G21" s="61"/>
      <c r="H21" s="61"/>
      <c r="I21" s="61" t="s">
        <v>401</v>
      </c>
      <c r="J21" s="61"/>
      <c r="K21" s="61"/>
      <c r="L21" s="61" t="s">
        <v>472</v>
      </c>
      <c r="M21" s="61"/>
      <c r="N21" s="61"/>
      <c r="O21" s="61"/>
      <c r="P21" s="30" t="s">
        <v>40</v>
      </c>
      <c r="Q21" s="30" t="s">
        <v>188</v>
      </c>
      <c r="R21" s="30">
        <v>59.99</v>
      </c>
      <c r="S21" s="30">
        <v>59.99</v>
      </c>
      <c r="T21" s="30">
        <v>56.02</v>
      </c>
      <c r="U21" s="31">
        <f t="shared" si="0"/>
        <v>93.382230371728625</v>
      </c>
    </row>
    <row r="22" spans="1:22" ht="75" customHeight="1" thickTop="1">
      <c r="A22" s="25"/>
      <c r="B22" s="26" t="s">
        <v>93</v>
      </c>
      <c r="C22" s="69" t="s">
        <v>473</v>
      </c>
      <c r="D22" s="69"/>
      <c r="E22" s="69"/>
      <c r="F22" s="69"/>
      <c r="G22" s="69"/>
      <c r="H22" s="69"/>
      <c r="I22" s="69" t="s">
        <v>435</v>
      </c>
      <c r="J22" s="69"/>
      <c r="K22" s="69"/>
      <c r="L22" s="69" t="s">
        <v>436</v>
      </c>
      <c r="M22" s="69"/>
      <c r="N22" s="69"/>
      <c r="O22" s="69"/>
      <c r="P22" s="27" t="s">
        <v>40</v>
      </c>
      <c r="Q22" s="27" t="s">
        <v>128</v>
      </c>
      <c r="R22" s="27">
        <v>35.04</v>
      </c>
      <c r="S22" s="27">
        <v>35.04</v>
      </c>
      <c r="T22" s="27">
        <v>28.05</v>
      </c>
      <c r="U22" s="28">
        <f t="shared" si="0"/>
        <v>80.051369863013704</v>
      </c>
    </row>
    <row r="23" spans="1:22" ht="75" customHeight="1">
      <c r="A23" s="25"/>
      <c r="B23" s="29" t="s">
        <v>42</v>
      </c>
      <c r="C23" s="61" t="s">
        <v>474</v>
      </c>
      <c r="D23" s="61"/>
      <c r="E23" s="61"/>
      <c r="F23" s="61"/>
      <c r="G23" s="61"/>
      <c r="H23" s="61"/>
      <c r="I23" s="61" t="s">
        <v>426</v>
      </c>
      <c r="J23" s="61"/>
      <c r="K23" s="61"/>
      <c r="L23" s="61" t="s">
        <v>475</v>
      </c>
      <c r="M23" s="61"/>
      <c r="N23" s="61"/>
      <c r="O23" s="61"/>
      <c r="P23" s="30" t="s">
        <v>40</v>
      </c>
      <c r="Q23" s="30" t="s">
        <v>97</v>
      </c>
      <c r="R23" s="30">
        <v>100</v>
      </c>
      <c r="S23" s="30">
        <v>100</v>
      </c>
      <c r="T23" s="30">
        <v>136.36000000000001</v>
      </c>
      <c r="U23" s="31">
        <f t="shared" si="0"/>
        <v>136.36000000000001</v>
      </c>
    </row>
    <row r="24" spans="1:22" ht="75" customHeight="1">
      <c r="A24" s="25"/>
      <c r="B24" s="29" t="s">
        <v>42</v>
      </c>
      <c r="C24" s="61" t="s">
        <v>476</v>
      </c>
      <c r="D24" s="61"/>
      <c r="E24" s="61"/>
      <c r="F24" s="61"/>
      <c r="G24" s="61"/>
      <c r="H24" s="61"/>
      <c r="I24" s="61" t="s">
        <v>477</v>
      </c>
      <c r="J24" s="61"/>
      <c r="K24" s="61"/>
      <c r="L24" s="61" t="s">
        <v>478</v>
      </c>
      <c r="M24" s="61"/>
      <c r="N24" s="61"/>
      <c r="O24" s="61"/>
      <c r="P24" s="30" t="s">
        <v>40</v>
      </c>
      <c r="Q24" s="30" t="s">
        <v>128</v>
      </c>
      <c r="R24" s="30">
        <v>14.11</v>
      </c>
      <c r="S24" s="30">
        <v>14.11</v>
      </c>
      <c r="T24" s="30">
        <v>13.61</v>
      </c>
      <c r="U24" s="31">
        <f t="shared" si="0"/>
        <v>96.456413890857547</v>
      </c>
    </row>
    <row r="25" spans="1:22" ht="75" customHeight="1">
      <c r="A25" s="25"/>
      <c r="B25" s="29" t="s">
        <v>42</v>
      </c>
      <c r="C25" s="61" t="s">
        <v>479</v>
      </c>
      <c r="D25" s="61"/>
      <c r="E25" s="61"/>
      <c r="F25" s="61"/>
      <c r="G25" s="61"/>
      <c r="H25" s="61"/>
      <c r="I25" s="61" t="s">
        <v>480</v>
      </c>
      <c r="J25" s="61"/>
      <c r="K25" s="61"/>
      <c r="L25" s="61" t="s">
        <v>481</v>
      </c>
      <c r="M25" s="61"/>
      <c r="N25" s="61"/>
      <c r="O25" s="61"/>
      <c r="P25" s="30" t="s">
        <v>40</v>
      </c>
      <c r="Q25" s="30" t="s">
        <v>97</v>
      </c>
      <c r="R25" s="30">
        <v>90</v>
      </c>
      <c r="S25" s="30">
        <v>90</v>
      </c>
      <c r="T25" s="30">
        <v>85.03</v>
      </c>
      <c r="U25" s="31">
        <f t="shared" si="0"/>
        <v>94.477777777777789</v>
      </c>
    </row>
    <row r="26" spans="1:22" ht="75" customHeight="1">
      <c r="A26" s="25"/>
      <c r="B26" s="29" t="s">
        <v>42</v>
      </c>
      <c r="C26" s="61" t="s">
        <v>482</v>
      </c>
      <c r="D26" s="61"/>
      <c r="E26" s="61"/>
      <c r="F26" s="61"/>
      <c r="G26" s="61"/>
      <c r="H26" s="61"/>
      <c r="I26" s="61" t="s">
        <v>422</v>
      </c>
      <c r="J26" s="61"/>
      <c r="K26" s="61"/>
      <c r="L26" s="61" t="s">
        <v>483</v>
      </c>
      <c r="M26" s="61"/>
      <c r="N26" s="61"/>
      <c r="O26" s="61"/>
      <c r="P26" s="30" t="s">
        <v>424</v>
      </c>
      <c r="Q26" s="30" t="s">
        <v>97</v>
      </c>
      <c r="R26" s="30">
        <v>40</v>
      </c>
      <c r="S26" s="30">
        <v>40</v>
      </c>
      <c r="T26" s="30">
        <v>70.95</v>
      </c>
      <c r="U26" s="31">
        <f t="shared" si="0"/>
        <v>177.37500000000003</v>
      </c>
    </row>
    <row r="27" spans="1:22" ht="75" customHeight="1">
      <c r="A27" s="25"/>
      <c r="B27" s="29" t="s">
        <v>42</v>
      </c>
      <c r="C27" s="61" t="s">
        <v>484</v>
      </c>
      <c r="D27" s="61"/>
      <c r="E27" s="61"/>
      <c r="F27" s="61"/>
      <c r="G27" s="61"/>
      <c r="H27" s="61"/>
      <c r="I27" s="61" t="s">
        <v>485</v>
      </c>
      <c r="J27" s="61"/>
      <c r="K27" s="61"/>
      <c r="L27" s="61" t="s">
        <v>486</v>
      </c>
      <c r="M27" s="61"/>
      <c r="N27" s="61"/>
      <c r="O27" s="61"/>
      <c r="P27" s="30" t="s">
        <v>40</v>
      </c>
      <c r="Q27" s="30" t="s">
        <v>97</v>
      </c>
      <c r="R27" s="30">
        <v>5.53</v>
      </c>
      <c r="S27" s="30">
        <v>5.53</v>
      </c>
      <c r="T27" s="30">
        <v>3.29</v>
      </c>
      <c r="U27" s="31">
        <f t="shared" si="0"/>
        <v>59.493670886075947</v>
      </c>
    </row>
    <row r="28" spans="1:22" ht="75" customHeight="1" thickBot="1">
      <c r="A28" s="25"/>
      <c r="B28" s="29" t="s">
        <v>42</v>
      </c>
      <c r="C28" s="61" t="s">
        <v>487</v>
      </c>
      <c r="D28" s="61"/>
      <c r="E28" s="61"/>
      <c r="F28" s="61"/>
      <c r="G28" s="61"/>
      <c r="H28" s="61"/>
      <c r="I28" s="61" t="s">
        <v>419</v>
      </c>
      <c r="J28" s="61"/>
      <c r="K28" s="61"/>
      <c r="L28" s="61" t="s">
        <v>488</v>
      </c>
      <c r="M28" s="61"/>
      <c r="N28" s="61"/>
      <c r="O28" s="61"/>
      <c r="P28" s="30" t="s">
        <v>40</v>
      </c>
      <c r="Q28" s="30" t="s">
        <v>97</v>
      </c>
      <c r="R28" s="30">
        <v>39.92</v>
      </c>
      <c r="S28" s="30">
        <v>39.92</v>
      </c>
      <c r="T28" s="30">
        <v>34.44</v>
      </c>
      <c r="U28" s="31">
        <f t="shared" si="0"/>
        <v>86.272545090180358</v>
      </c>
    </row>
    <row r="29" spans="1:22" ht="22.5" customHeight="1" thickTop="1" thickBot="1">
      <c r="B29" s="8" t="s">
        <v>55</v>
      </c>
      <c r="C29" s="9"/>
      <c r="D29" s="9"/>
      <c r="E29" s="9"/>
      <c r="F29" s="9"/>
      <c r="G29" s="9"/>
      <c r="H29" s="10"/>
      <c r="I29" s="10"/>
      <c r="J29" s="10"/>
      <c r="K29" s="10"/>
      <c r="L29" s="10"/>
      <c r="M29" s="10"/>
      <c r="N29" s="10"/>
      <c r="O29" s="10"/>
      <c r="P29" s="10"/>
      <c r="Q29" s="10"/>
      <c r="R29" s="10"/>
      <c r="S29" s="10"/>
      <c r="T29" s="10"/>
      <c r="U29" s="11"/>
      <c r="V29" s="32"/>
    </row>
    <row r="30" spans="1:22" ht="26.25" customHeight="1" thickTop="1">
      <c r="B30" s="33"/>
      <c r="C30" s="34"/>
      <c r="D30" s="34"/>
      <c r="E30" s="34"/>
      <c r="F30" s="34"/>
      <c r="G30" s="34"/>
      <c r="H30" s="35"/>
      <c r="I30" s="35"/>
      <c r="J30" s="35"/>
      <c r="K30" s="35"/>
      <c r="L30" s="35"/>
      <c r="M30" s="35"/>
      <c r="N30" s="35"/>
      <c r="O30" s="35"/>
      <c r="P30" s="36"/>
      <c r="Q30" s="37"/>
      <c r="R30" s="38" t="s">
        <v>56</v>
      </c>
      <c r="S30" s="22" t="s">
        <v>57</v>
      </c>
      <c r="T30" s="38" t="s">
        <v>58</v>
      </c>
      <c r="U30" s="22" t="s">
        <v>59</v>
      </c>
    </row>
    <row r="31" spans="1:22" ht="26.25" customHeight="1" thickBot="1">
      <c r="B31" s="39"/>
      <c r="C31" s="40"/>
      <c r="D31" s="40"/>
      <c r="E31" s="40"/>
      <c r="F31" s="40"/>
      <c r="G31" s="40"/>
      <c r="H31" s="41"/>
      <c r="I31" s="41"/>
      <c r="J31" s="41"/>
      <c r="K31" s="41"/>
      <c r="L31" s="41"/>
      <c r="M31" s="41"/>
      <c r="N31" s="41"/>
      <c r="O31" s="41"/>
      <c r="P31" s="42"/>
      <c r="Q31" s="43"/>
      <c r="R31" s="44" t="s">
        <v>60</v>
      </c>
      <c r="S31" s="43" t="s">
        <v>60</v>
      </c>
      <c r="T31" s="43" t="s">
        <v>60</v>
      </c>
      <c r="U31" s="43" t="s">
        <v>61</v>
      </c>
    </row>
    <row r="32" spans="1:22" ht="13.5" customHeight="1" thickBot="1">
      <c r="B32" s="62" t="s">
        <v>62</v>
      </c>
      <c r="C32" s="63"/>
      <c r="D32" s="63"/>
      <c r="E32" s="45"/>
      <c r="F32" s="45"/>
      <c r="G32" s="45"/>
      <c r="H32" s="46"/>
      <c r="I32" s="46"/>
      <c r="J32" s="46"/>
      <c r="K32" s="46"/>
      <c r="L32" s="46"/>
      <c r="M32" s="46"/>
      <c r="N32" s="46"/>
      <c r="O32" s="46"/>
      <c r="P32" s="47"/>
      <c r="Q32" s="47"/>
      <c r="R32" s="48">
        <f>760</f>
        <v>760</v>
      </c>
      <c r="S32" s="48">
        <f>760</f>
        <v>760</v>
      </c>
      <c r="T32" s="48">
        <f>680.54279277</f>
        <v>680.54279277000001</v>
      </c>
      <c r="U32" s="49">
        <f>+IF(ISERR(T32/S32*100),"N/A",T32/S32*100)</f>
        <v>89.54510431184211</v>
      </c>
    </row>
    <row r="33" spans="2:21" ht="13.5" customHeight="1" thickBot="1">
      <c r="B33" s="64" t="s">
        <v>63</v>
      </c>
      <c r="C33" s="65"/>
      <c r="D33" s="65"/>
      <c r="E33" s="50"/>
      <c r="F33" s="50"/>
      <c r="G33" s="50"/>
      <c r="H33" s="51"/>
      <c r="I33" s="51"/>
      <c r="J33" s="51"/>
      <c r="K33" s="51"/>
      <c r="L33" s="51"/>
      <c r="M33" s="51"/>
      <c r="N33" s="51"/>
      <c r="O33" s="51"/>
      <c r="P33" s="52"/>
      <c r="Q33" s="52"/>
      <c r="R33" s="48">
        <f>680.755112279999</f>
        <v>680.75511227999903</v>
      </c>
      <c r="S33" s="48">
        <f>680.755112279999</f>
        <v>680.75511227999903</v>
      </c>
      <c r="T33" s="48">
        <f>680.54279277</f>
        <v>680.54279277000001</v>
      </c>
      <c r="U33" s="49">
        <f>+IF(ISERR(T33/S33*100),"N/A",T33/S33*100)</f>
        <v>99.968811176564216</v>
      </c>
    </row>
    <row r="34" spans="2:21" ht="14.85" customHeight="1" thickTop="1" thickBot="1">
      <c r="B34" s="8" t="s">
        <v>64</v>
      </c>
      <c r="C34" s="9"/>
      <c r="D34" s="9"/>
      <c r="E34" s="9"/>
      <c r="F34" s="9"/>
      <c r="G34" s="9"/>
      <c r="H34" s="10"/>
      <c r="I34" s="10"/>
      <c r="J34" s="10"/>
      <c r="K34" s="10"/>
      <c r="L34" s="10"/>
      <c r="M34" s="10"/>
      <c r="N34" s="10"/>
      <c r="O34" s="10"/>
      <c r="P34" s="10"/>
      <c r="Q34" s="10"/>
      <c r="R34" s="10"/>
      <c r="S34" s="10"/>
      <c r="T34" s="10"/>
      <c r="U34" s="11"/>
    </row>
    <row r="35" spans="2:21" ht="44.25" customHeight="1" thickTop="1">
      <c r="B35" s="66" t="s">
        <v>65</v>
      </c>
      <c r="C35" s="67"/>
      <c r="D35" s="67"/>
      <c r="E35" s="67"/>
      <c r="F35" s="67"/>
      <c r="G35" s="67"/>
      <c r="H35" s="67"/>
      <c r="I35" s="67"/>
      <c r="J35" s="67"/>
      <c r="K35" s="67"/>
      <c r="L35" s="67"/>
      <c r="M35" s="67"/>
      <c r="N35" s="67"/>
      <c r="O35" s="67"/>
      <c r="P35" s="67"/>
      <c r="Q35" s="67"/>
      <c r="R35" s="67"/>
      <c r="S35" s="67"/>
      <c r="T35" s="67"/>
      <c r="U35" s="68"/>
    </row>
    <row r="36" spans="2:21" ht="34.5" customHeight="1">
      <c r="B36" s="55" t="s">
        <v>106</v>
      </c>
      <c r="C36" s="56"/>
      <c r="D36" s="56"/>
      <c r="E36" s="56"/>
      <c r="F36" s="56"/>
      <c r="G36" s="56"/>
      <c r="H36" s="56"/>
      <c r="I36" s="56"/>
      <c r="J36" s="56"/>
      <c r="K36" s="56"/>
      <c r="L36" s="56"/>
      <c r="M36" s="56"/>
      <c r="N36" s="56"/>
      <c r="O36" s="56"/>
      <c r="P36" s="56"/>
      <c r="Q36" s="56"/>
      <c r="R36" s="56"/>
      <c r="S36" s="56"/>
      <c r="T36" s="56"/>
      <c r="U36" s="57"/>
    </row>
    <row r="37" spans="2:21" ht="34.5" customHeight="1">
      <c r="B37" s="55" t="s">
        <v>489</v>
      </c>
      <c r="C37" s="56"/>
      <c r="D37" s="56"/>
      <c r="E37" s="56"/>
      <c r="F37" s="56"/>
      <c r="G37" s="56"/>
      <c r="H37" s="56"/>
      <c r="I37" s="56"/>
      <c r="J37" s="56"/>
      <c r="K37" s="56"/>
      <c r="L37" s="56"/>
      <c r="M37" s="56"/>
      <c r="N37" s="56"/>
      <c r="O37" s="56"/>
      <c r="P37" s="56"/>
      <c r="Q37" s="56"/>
      <c r="R37" s="56"/>
      <c r="S37" s="56"/>
      <c r="T37" s="56"/>
      <c r="U37" s="57"/>
    </row>
    <row r="38" spans="2:21" ht="41.25" customHeight="1">
      <c r="B38" s="55" t="s">
        <v>490</v>
      </c>
      <c r="C38" s="56"/>
      <c r="D38" s="56"/>
      <c r="E38" s="56"/>
      <c r="F38" s="56"/>
      <c r="G38" s="56"/>
      <c r="H38" s="56"/>
      <c r="I38" s="56"/>
      <c r="J38" s="56"/>
      <c r="K38" s="56"/>
      <c r="L38" s="56"/>
      <c r="M38" s="56"/>
      <c r="N38" s="56"/>
      <c r="O38" s="56"/>
      <c r="P38" s="56"/>
      <c r="Q38" s="56"/>
      <c r="R38" s="56"/>
      <c r="S38" s="56"/>
      <c r="T38" s="56"/>
      <c r="U38" s="57"/>
    </row>
    <row r="39" spans="2:21" ht="40.5" customHeight="1">
      <c r="B39" s="55" t="s">
        <v>491</v>
      </c>
      <c r="C39" s="56"/>
      <c r="D39" s="56"/>
      <c r="E39" s="56"/>
      <c r="F39" s="56"/>
      <c r="G39" s="56"/>
      <c r="H39" s="56"/>
      <c r="I39" s="56"/>
      <c r="J39" s="56"/>
      <c r="K39" s="56"/>
      <c r="L39" s="56"/>
      <c r="M39" s="56"/>
      <c r="N39" s="56"/>
      <c r="O39" s="56"/>
      <c r="P39" s="56"/>
      <c r="Q39" s="56"/>
      <c r="R39" s="56"/>
      <c r="S39" s="56"/>
      <c r="T39" s="56"/>
      <c r="U39" s="57"/>
    </row>
    <row r="40" spans="2:21" ht="41.4" customHeight="1">
      <c r="B40" s="55" t="s">
        <v>443</v>
      </c>
      <c r="C40" s="56"/>
      <c r="D40" s="56"/>
      <c r="E40" s="56"/>
      <c r="F40" s="56"/>
      <c r="G40" s="56"/>
      <c r="H40" s="56"/>
      <c r="I40" s="56"/>
      <c r="J40" s="56"/>
      <c r="K40" s="56"/>
      <c r="L40" s="56"/>
      <c r="M40" s="56"/>
      <c r="N40" s="56"/>
      <c r="O40" s="56"/>
      <c r="P40" s="56"/>
      <c r="Q40" s="56"/>
      <c r="R40" s="56"/>
      <c r="S40" s="56"/>
      <c r="T40" s="56"/>
      <c r="U40" s="57"/>
    </row>
    <row r="41" spans="2:21" ht="37.5" customHeight="1">
      <c r="B41" s="55" t="s">
        <v>492</v>
      </c>
      <c r="C41" s="56"/>
      <c r="D41" s="56"/>
      <c r="E41" s="56"/>
      <c r="F41" s="56"/>
      <c r="G41" s="56"/>
      <c r="H41" s="56"/>
      <c r="I41" s="56"/>
      <c r="J41" s="56"/>
      <c r="K41" s="56"/>
      <c r="L41" s="56"/>
      <c r="M41" s="56"/>
      <c r="N41" s="56"/>
      <c r="O41" s="56"/>
      <c r="P41" s="56"/>
      <c r="Q41" s="56"/>
      <c r="R41" s="56"/>
      <c r="S41" s="56"/>
      <c r="T41" s="56"/>
      <c r="U41" s="57"/>
    </row>
    <row r="42" spans="2:21" ht="42" customHeight="1">
      <c r="B42" s="55" t="s">
        <v>446</v>
      </c>
      <c r="C42" s="56"/>
      <c r="D42" s="56"/>
      <c r="E42" s="56"/>
      <c r="F42" s="56"/>
      <c r="G42" s="56"/>
      <c r="H42" s="56"/>
      <c r="I42" s="56"/>
      <c r="J42" s="56"/>
      <c r="K42" s="56"/>
      <c r="L42" s="56"/>
      <c r="M42" s="56"/>
      <c r="N42" s="56"/>
      <c r="O42" s="56"/>
      <c r="P42" s="56"/>
      <c r="Q42" s="56"/>
      <c r="R42" s="56"/>
      <c r="S42" s="56"/>
      <c r="T42" s="56"/>
      <c r="U42" s="57"/>
    </row>
    <row r="43" spans="2:21" ht="50.4" customHeight="1">
      <c r="B43" s="55" t="s">
        <v>447</v>
      </c>
      <c r="C43" s="56"/>
      <c r="D43" s="56"/>
      <c r="E43" s="56"/>
      <c r="F43" s="56"/>
      <c r="G43" s="56"/>
      <c r="H43" s="56"/>
      <c r="I43" s="56"/>
      <c r="J43" s="56"/>
      <c r="K43" s="56"/>
      <c r="L43" s="56"/>
      <c r="M43" s="56"/>
      <c r="N43" s="56"/>
      <c r="O43" s="56"/>
      <c r="P43" s="56"/>
      <c r="Q43" s="56"/>
      <c r="R43" s="56"/>
      <c r="S43" s="56"/>
      <c r="T43" s="56"/>
      <c r="U43" s="57"/>
    </row>
    <row r="44" spans="2:21" ht="57.6" customHeight="1">
      <c r="B44" s="55" t="s">
        <v>493</v>
      </c>
      <c r="C44" s="56"/>
      <c r="D44" s="56"/>
      <c r="E44" s="56"/>
      <c r="F44" s="56"/>
      <c r="G44" s="56"/>
      <c r="H44" s="56"/>
      <c r="I44" s="56"/>
      <c r="J44" s="56"/>
      <c r="K44" s="56"/>
      <c r="L44" s="56"/>
      <c r="M44" s="56"/>
      <c r="N44" s="56"/>
      <c r="O44" s="56"/>
      <c r="P44" s="56"/>
      <c r="Q44" s="56"/>
      <c r="R44" s="56"/>
      <c r="S44" s="56"/>
      <c r="T44" s="56"/>
      <c r="U44" s="57"/>
    </row>
    <row r="45" spans="2:21" ht="42" customHeight="1">
      <c r="B45" s="55" t="s">
        <v>449</v>
      </c>
      <c r="C45" s="56"/>
      <c r="D45" s="56"/>
      <c r="E45" s="56"/>
      <c r="F45" s="56"/>
      <c r="G45" s="56"/>
      <c r="H45" s="56"/>
      <c r="I45" s="56"/>
      <c r="J45" s="56"/>
      <c r="K45" s="56"/>
      <c r="L45" s="56"/>
      <c r="M45" s="56"/>
      <c r="N45" s="56"/>
      <c r="O45" s="56"/>
      <c r="P45" s="56"/>
      <c r="Q45" s="56"/>
      <c r="R45" s="56"/>
      <c r="S45" s="56"/>
      <c r="T45" s="56"/>
      <c r="U45" s="57"/>
    </row>
    <row r="46" spans="2:21" ht="46.5" customHeight="1">
      <c r="B46" s="55" t="s">
        <v>494</v>
      </c>
      <c r="C46" s="56"/>
      <c r="D46" s="56"/>
      <c r="E46" s="56"/>
      <c r="F46" s="56"/>
      <c r="G46" s="56"/>
      <c r="H46" s="56"/>
      <c r="I46" s="56"/>
      <c r="J46" s="56"/>
      <c r="K46" s="56"/>
      <c r="L46" s="56"/>
      <c r="M46" s="56"/>
      <c r="N46" s="56"/>
      <c r="O46" s="56"/>
      <c r="P46" s="56"/>
      <c r="Q46" s="56"/>
      <c r="R46" s="56"/>
      <c r="S46" s="56"/>
      <c r="T46" s="56"/>
      <c r="U46" s="57"/>
    </row>
    <row r="47" spans="2:21" ht="45.6" customHeight="1">
      <c r="B47" s="55" t="s">
        <v>495</v>
      </c>
      <c r="C47" s="56"/>
      <c r="D47" s="56"/>
      <c r="E47" s="56"/>
      <c r="F47" s="56"/>
      <c r="G47" s="56"/>
      <c r="H47" s="56"/>
      <c r="I47" s="56"/>
      <c r="J47" s="56"/>
      <c r="K47" s="56"/>
      <c r="L47" s="56"/>
      <c r="M47" s="56"/>
      <c r="N47" s="56"/>
      <c r="O47" s="56"/>
      <c r="P47" s="56"/>
      <c r="Q47" s="56"/>
      <c r="R47" s="56"/>
      <c r="S47" s="56"/>
      <c r="T47" s="56"/>
      <c r="U47" s="57"/>
    </row>
    <row r="48" spans="2:21" ht="53.4" customHeight="1">
      <c r="B48" s="55" t="s">
        <v>496</v>
      </c>
      <c r="C48" s="56"/>
      <c r="D48" s="56"/>
      <c r="E48" s="56"/>
      <c r="F48" s="56"/>
      <c r="G48" s="56"/>
      <c r="H48" s="56"/>
      <c r="I48" s="56"/>
      <c r="J48" s="56"/>
      <c r="K48" s="56"/>
      <c r="L48" s="56"/>
      <c r="M48" s="56"/>
      <c r="N48" s="56"/>
      <c r="O48" s="56"/>
      <c r="P48" s="56"/>
      <c r="Q48" s="56"/>
      <c r="R48" s="56"/>
      <c r="S48" s="56"/>
      <c r="T48" s="56"/>
      <c r="U48" s="57"/>
    </row>
    <row r="49" spans="2:21" ht="42.75" customHeight="1">
      <c r="B49" s="55" t="s">
        <v>497</v>
      </c>
      <c r="C49" s="56"/>
      <c r="D49" s="56"/>
      <c r="E49" s="56"/>
      <c r="F49" s="56"/>
      <c r="G49" s="56"/>
      <c r="H49" s="56"/>
      <c r="I49" s="56"/>
      <c r="J49" s="56"/>
      <c r="K49" s="56"/>
      <c r="L49" s="56"/>
      <c r="M49" s="56"/>
      <c r="N49" s="56"/>
      <c r="O49" s="56"/>
      <c r="P49" s="56"/>
      <c r="Q49" s="56"/>
      <c r="R49" s="56"/>
      <c r="S49" s="56"/>
      <c r="T49" s="56"/>
      <c r="U49" s="57"/>
    </row>
    <row r="50" spans="2:21" ht="54.6" customHeight="1">
      <c r="B50" s="55" t="s">
        <v>498</v>
      </c>
      <c r="C50" s="56"/>
      <c r="D50" s="56"/>
      <c r="E50" s="56"/>
      <c r="F50" s="56"/>
      <c r="G50" s="56"/>
      <c r="H50" s="56"/>
      <c r="I50" s="56"/>
      <c r="J50" s="56"/>
      <c r="K50" s="56"/>
      <c r="L50" s="56"/>
      <c r="M50" s="56"/>
      <c r="N50" s="56"/>
      <c r="O50" s="56"/>
      <c r="P50" s="56"/>
      <c r="Q50" s="56"/>
      <c r="R50" s="56"/>
      <c r="S50" s="56"/>
      <c r="T50" s="56"/>
      <c r="U50" s="57"/>
    </row>
    <row r="51" spans="2:21" ht="60.9" customHeight="1">
      <c r="B51" s="55" t="s">
        <v>499</v>
      </c>
      <c r="C51" s="56"/>
      <c r="D51" s="56"/>
      <c r="E51" s="56"/>
      <c r="F51" s="56"/>
      <c r="G51" s="56"/>
      <c r="H51" s="56"/>
      <c r="I51" s="56"/>
      <c r="J51" s="56"/>
      <c r="K51" s="56"/>
      <c r="L51" s="56"/>
      <c r="M51" s="56"/>
      <c r="N51" s="56"/>
      <c r="O51" s="56"/>
      <c r="P51" s="56"/>
      <c r="Q51" s="56"/>
      <c r="R51" s="56"/>
      <c r="S51" s="56"/>
      <c r="T51" s="56"/>
      <c r="U51" s="57"/>
    </row>
    <row r="52" spans="2:21" ht="54.75" customHeight="1">
      <c r="B52" s="55" t="s">
        <v>500</v>
      </c>
      <c r="C52" s="56"/>
      <c r="D52" s="56"/>
      <c r="E52" s="56"/>
      <c r="F52" s="56"/>
      <c r="G52" s="56"/>
      <c r="H52" s="56"/>
      <c r="I52" s="56"/>
      <c r="J52" s="56"/>
      <c r="K52" s="56"/>
      <c r="L52" s="56"/>
      <c r="M52" s="56"/>
      <c r="N52" s="56"/>
      <c r="O52" s="56"/>
      <c r="P52" s="56"/>
      <c r="Q52" s="56"/>
      <c r="R52" s="56"/>
      <c r="S52" s="56"/>
      <c r="T52" s="56"/>
      <c r="U52" s="57"/>
    </row>
    <row r="53" spans="2:21" ht="62.25" customHeight="1" thickBot="1">
      <c r="B53" s="58" t="s">
        <v>501</v>
      </c>
      <c r="C53" s="59"/>
      <c r="D53" s="59"/>
      <c r="E53" s="59"/>
      <c r="F53" s="59"/>
      <c r="G53" s="59"/>
      <c r="H53" s="59"/>
      <c r="I53" s="59"/>
      <c r="J53" s="59"/>
      <c r="K53" s="59"/>
      <c r="L53" s="59"/>
      <c r="M53" s="59"/>
      <c r="N53" s="59"/>
      <c r="O53" s="59"/>
      <c r="P53" s="59"/>
      <c r="Q53" s="59"/>
      <c r="R53" s="59"/>
      <c r="S53" s="59"/>
      <c r="T53" s="59"/>
      <c r="U53" s="60"/>
    </row>
  </sheetData>
  <mergeCells count="9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1:U41"/>
    <mergeCell ref="C28:H28"/>
    <mergeCell ref="I28:K28"/>
    <mergeCell ref="L28:O28"/>
    <mergeCell ref="B32:D32"/>
    <mergeCell ref="B33:D33"/>
    <mergeCell ref="B35:U35"/>
    <mergeCell ref="B36:U36"/>
    <mergeCell ref="B37:U37"/>
    <mergeCell ref="B38:U38"/>
    <mergeCell ref="B39:U39"/>
    <mergeCell ref="B40:U40"/>
    <mergeCell ref="B53:U53"/>
    <mergeCell ref="B42:U42"/>
    <mergeCell ref="B43:U43"/>
    <mergeCell ref="B44:U44"/>
    <mergeCell ref="B45:U45"/>
    <mergeCell ref="B46:U46"/>
    <mergeCell ref="B47:U47"/>
    <mergeCell ref="B48:U48"/>
    <mergeCell ref="B49:U49"/>
    <mergeCell ref="B50:U50"/>
    <mergeCell ref="B51:U51"/>
    <mergeCell ref="B52:U52"/>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9"/>
  <sheetViews>
    <sheetView view="pageBreakPreview" zoomScale="80" zoomScaleNormal="80" zoomScaleSheetLayoutView="80" workbookViewId="0">
      <selection activeCell="W2" sqref="W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0.777343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502</v>
      </c>
      <c r="D4" s="95" t="s">
        <v>503</v>
      </c>
      <c r="E4" s="95"/>
      <c r="F4" s="95"/>
      <c r="G4" s="95"/>
      <c r="H4" s="95"/>
      <c r="I4" s="14"/>
      <c r="J4" s="15" t="s">
        <v>6</v>
      </c>
      <c r="K4" s="16" t="s">
        <v>7</v>
      </c>
      <c r="L4" s="96" t="s">
        <v>8</v>
      </c>
      <c r="M4" s="96"/>
      <c r="N4" s="96"/>
      <c r="O4" s="96"/>
      <c r="P4" s="15" t="s">
        <v>9</v>
      </c>
      <c r="Q4" s="96" t="s">
        <v>504</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505</v>
      </c>
      <c r="D11" s="69"/>
      <c r="E11" s="69"/>
      <c r="F11" s="69"/>
      <c r="G11" s="69"/>
      <c r="H11" s="69"/>
      <c r="I11" s="69" t="s">
        <v>506</v>
      </c>
      <c r="J11" s="69"/>
      <c r="K11" s="69"/>
      <c r="L11" s="69" t="s">
        <v>507</v>
      </c>
      <c r="M11" s="69"/>
      <c r="N11" s="69"/>
      <c r="O11" s="69"/>
      <c r="P11" s="27" t="s">
        <v>40</v>
      </c>
      <c r="Q11" s="27" t="s">
        <v>288</v>
      </c>
      <c r="R11" s="27">
        <v>100</v>
      </c>
      <c r="S11" s="27">
        <v>100</v>
      </c>
      <c r="T11" s="27">
        <v>87.59</v>
      </c>
      <c r="U11" s="28">
        <f t="shared" ref="U11:U16" si="0">IF(ISERR(T11/S11*100),"N/A",T11/S11*100)</f>
        <v>87.59</v>
      </c>
    </row>
    <row r="12" spans="1:34" ht="75" customHeight="1" thickTop="1" thickBot="1">
      <c r="A12" s="25"/>
      <c r="B12" s="26" t="s">
        <v>45</v>
      </c>
      <c r="C12" s="69" t="s">
        <v>508</v>
      </c>
      <c r="D12" s="69"/>
      <c r="E12" s="69"/>
      <c r="F12" s="69"/>
      <c r="G12" s="69"/>
      <c r="H12" s="69"/>
      <c r="I12" s="69" t="s">
        <v>509</v>
      </c>
      <c r="J12" s="69"/>
      <c r="K12" s="69"/>
      <c r="L12" s="69" t="s">
        <v>510</v>
      </c>
      <c r="M12" s="69"/>
      <c r="N12" s="69"/>
      <c r="O12" s="69"/>
      <c r="P12" s="27" t="s">
        <v>40</v>
      </c>
      <c r="Q12" s="27" t="s">
        <v>288</v>
      </c>
      <c r="R12" s="27">
        <v>100</v>
      </c>
      <c r="S12" s="27">
        <v>100</v>
      </c>
      <c r="T12" s="27" t="s">
        <v>82</v>
      </c>
      <c r="U12" s="28" t="str">
        <f t="shared" si="0"/>
        <v>N/A</v>
      </c>
    </row>
    <row r="13" spans="1:34" ht="75" customHeight="1" thickTop="1" thickBot="1">
      <c r="A13" s="25"/>
      <c r="B13" s="26" t="s">
        <v>49</v>
      </c>
      <c r="C13" s="69" t="s">
        <v>511</v>
      </c>
      <c r="D13" s="69"/>
      <c r="E13" s="69"/>
      <c r="F13" s="69"/>
      <c r="G13" s="69"/>
      <c r="H13" s="69"/>
      <c r="I13" s="69" t="s">
        <v>512</v>
      </c>
      <c r="J13" s="69"/>
      <c r="K13" s="69"/>
      <c r="L13" s="69" t="s">
        <v>513</v>
      </c>
      <c r="M13" s="69"/>
      <c r="N13" s="69"/>
      <c r="O13" s="69"/>
      <c r="P13" s="27" t="s">
        <v>40</v>
      </c>
      <c r="Q13" s="27" t="s">
        <v>288</v>
      </c>
      <c r="R13" s="27">
        <v>100</v>
      </c>
      <c r="S13" s="27">
        <v>100</v>
      </c>
      <c r="T13" s="27" t="s">
        <v>82</v>
      </c>
      <c r="U13" s="28" t="str">
        <f t="shared" si="0"/>
        <v>N/A</v>
      </c>
    </row>
    <row r="14" spans="1:34" ht="75" customHeight="1" thickTop="1">
      <c r="A14" s="25"/>
      <c r="B14" s="26" t="s">
        <v>93</v>
      </c>
      <c r="C14" s="69" t="s">
        <v>514</v>
      </c>
      <c r="D14" s="69"/>
      <c r="E14" s="69"/>
      <c r="F14" s="69"/>
      <c r="G14" s="69"/>
      <c r="H14" s="69"/>
      <c r="I14" s="69" t="s">
        <v>515</v>
      </c>
      <c r="J14" s="69"/>
      <c r="K14" s="69"/>
      <c r="L14" s="69" t="s">
        <v>516</v>
      </c>
      <c r="M14" s="69"/>
      <c r="N14" s="69"/>
      <c r="O14" s="69"/>
      <c r="P14" s="27" t="s">
        <v>40</v>
      </c>
      <c r="Q14" s="27" t="s">
        <v>128</v>
      </c>
      <c r="R14" s="27">
        <v>100</v>
      </c>
      <c r="S14" s="27">
        <v>100</v>
      </c>
      <c r="T14" s="27" t="s">
        <v>82</v>
      </c>
      <c r="U14" s="28" t="str">
        <f t="shared" si="0"/>
        <v>N/A</v>
      </c>
    </row>
    <row r="15" spans="1:34" ht="75" customHeight="1">
      <c r="A15" s="25"/>
      <c r="B15" s="29" t="s">
        <v>42</v>
      </c>
      <c r="C15" s="61" t="s">
        <v>517</v>
      </c>
      <c r="D15" s="61"/>
      <c r="E15" s="61"/>
      <c r="F15" s="61"/>
      <c r="G15" s="61"/>
      <c r="H15" s="61"/>
      <c r="I15" s="61" t="s">
        <v>518</v>
      </c>
      <c r="J15" s="61"/>
      <c r="K15" s="61"/>
      <c r="L15" s="61" t="s">
        <v>519</v>
      </c>
      <c r="M15" s="61"/>
      <c r="N15" s="61"/>
      <c r="O15" s="61"/>
      <c r="P15" s="30" t="s">
        <v>40</v>
      </c>
      <c r="Q15" s="30" t="s">
        <v>128</v>
      </c>
      <c r="R15" s="30">
        <v>0</v>
      </c>
      <c r="S15" s="30">
        <v>0</v>
      </c>
      <c r="T15" s="30" t="s">
        <v>82</v>
      </c>
      <c r="U15" s="31" t="str">
        <f t="shared" si="0"/>
        <v>N/A</v>
      </c>
    </row>
    <row r="16" spans="1:34" ht="75" customHeight="1" thickBot="1">
      <c r="A16" s="25"/>
      <c r="B16" s="29" t="s">
        <v>42</v>
      </c>
      <c r="C16" s="61" t="s">
        <v>42</v>
      </c>
      <c r="D16" s="61"/>
      <c r="E16" s="61"/>
      <c r="F16" s="61"/>
      <c r="G16" s="61"/>
      <c r="H16" s="61"/>
      <c r="I16" s="61" t="s">
        <v>520</v>
      </c>
      <c r="J16" s="61"/>
      <c r="K16" s="61"/>
      <c r="L16" s="61" t="s">
        <v>521</v>
      </c>
      <c r="M16" s="61"/>
      <c r="N16" s="61"/>
      <c r="O16" s="61"/>
      <c r="P16" s="30" t="s">
        <v>40</v>
      </c>
      <c r="Q16" s="30" t="s">
        <v>128</v>
      </c>
      <c r="R16" s="30">
        <v>100</v>
      </c>
      <c r="S16" s="30">
        <v>100</v>
      </c>
      <c r="T16" s="30" t="s">
        <v>82</v>
      </c>
      <c r="U16" s="31" t="str">
        <f t="shared" si="0"/>
        <v>N/A</v>
      </c>
    </row>
    <row r="17" spans="2:22" ht="22.5" customHeight="1" thickTop="1" thickBot="1">
      <c r="B17" s="8" t="s">
        <v>55</v>
      </c>
      <c r="C17" s="9"/>
      <c r="D17" s="9"/>
      <c r="E17" s="9"/>
      <c r="F17" s="9"/>
      <c r="G17" s="9"/>
      <c r="H17" s="10"/>
      <c r="I17" s="10"/>
      <c r="J17" s="10"/>
      <c r="K17" s="10"/>
      <c r="L17" s="10"/>
      <c r="M17" s="10"/>
      <c r="N17" s="10"/>
      <c r="O17" s="10"/>
      <c r="P17" s="10"/>
      <c r="Q17" s="10"/>
      <c r="R17" s="10"/>
      <c r="S17" s="10"/>
      <c r="T17" s="10"/>
      <c r="U17" s="11"/>
      <c r="V17" s="32"/>
    </row>
    <row r="18" spans="2:22" ht="26.25" customHeight="1" thickTop="1">
      <c r="B18" s="33"/>
      <c r="C18" s="34"/>
      <c r="D18" s="34"/>
      <c r="E18" s="34"/>
      <c r="F18" s="34"/>
      <c r="G18" s="34"/>
      <c r="H18" s="35"/>
      <c r="I18" s="35"/>
      <c r="J18" s="35"/>
      <c r="K18" s="35"/>
      <c r="L18" s="35"/>
      <c r="M18" s="35"/>
      <c r="N18" s="35"/>
      <c r="O18" s="35"/>
      <c r="P18" s="36"/>
      <c r="Q18" s="37"/>
      <c r="R18" s="38" t="s">
        <v>56</v>
      </c>
      <c r="S18" s="22" t="s">
        <v>57</v>
      </c>
      <c r="T18" s="38" t="s">
        <v>58</v>
      </c>
      <c r="U18" s="22" t="s">
        <v>59</v>
      </c>
    </row>
    <row r="19" spans="2:22" ht="26.25" customHeight="1" thickBot="1">
      <c r="B19" s="39"/>
      <c r="C19" s="40"/>
      <c r="D19" s="40"/>
      <c r="E19" s="40"/>
      <c r="F19" s="40"/>
      <c r="G19" s="40"/>
      <c r="H19" s="41"/>
      <c r="I19" s="41"/>
      <c r="J19" s="41"/>
      <c r="K19" s="41"/>
      <c r="L19" s="41"/>
      <c r="M19" s="41"/>
      <c r="N19" s="41"/>
      <c r="O19" s="41"/>
      <c r="P19" s="42"/>
      <c r="Q19" s="43"/>
      <c r="R19" s="44" t="s">
        <v>60</v>
      </c>
      <c r="S19" s="43" t="s">
        <v>60</v>
      </c>
      <c r="T19" s="43" t="s">
        <v>60</v>
      </c>
      <c r="U19" s="43" t="s">
        <v>61</v>
      </c>
    </row>
    <row r="20" spans="2:22" ht="13.5" customHeight="1" thickBot="1">
      <c r="B20" s="62" t="s">
        <v>62</v>
      </c>
      <c r="C20" s="63"/>
      <c r="D20" s="63"/>
      <c r="E20" s="45"/>
      <c r="F20" s="45"/>
      <c r="G20" s="45"/>
      <c r="H20" s="46"/>
      <c r="I20" s="46"/>
      <c r="J20" s="46"/>
      <c r="K20" s="46"/>
      <c r="L20" s="46"/>
      <c r="M20" s="46"/>
      <c r="N20" s="46"/>
      <c r="O20" s="46"/>
      <c r="P20" s="47"/>
      <c r="Q20" s="47"/>
      <c r="R20" s="48">
        <f>4743.343341</f>
        <v>4743.3433409999998</v>
      </c>
      <c r="S20" s="48">
        <f>4743.343341</f>
        <v>4743.3433409999998</v>
      </c>
      <c r="T20" s="48">
        <f>4157.58425372</f>
        <v>4157.5842537199997</v>
      </c>
      <c r="U20" s="49">
        <f>+IF(ISERR(T20/S20*100),"N/A",T20/S20*100)</f>
        <v>87.650923722580259</v>
      </c>
    </row>
    <row r="21" spans="2:22" ht="13.5" customHeight="1" thickBot="1">
      <c r="B21" s="64" t="s">
        <v>63</v>
      </c>
      <c r="C21" s="65"/>
      <c r="D21" s="65"/>
      <c r="E21" s="50"/>
      <c r="F21" s="50"/>
      <c r="G21" s="50"/>
      <c r="H21" s="51"/>
      <c r="I21" s="51"/>
      <c r="J21" s="51"/>
      <c r="K21" s="51"/>
      <c r="L21" s="51"/>
      <c r="M21" s="51"/>
      <c r="N21" s="51"/>
      <c r="O21" s="51"/>
      <c r="P21" s="52"/>
      <c r="Q21" s="52"/>
      <c r="R21" s="48">
        <f>4157.584254</f>
        <v>4157.5842540000003</v>
      </c>
      <c r="S21" s="48">
        <f>4157.584254</f>
        <v>4157.5842540000003</v>
      </c>
      <c r="T21" s="48">
        <f>4157.58425372</f>
        <v>4157.5842537199997</v>
      </c>
      <c r="U21" s="49">
        <f>+IF(ISERR(T21/S21*100),"N/A",T21/S21*100)</f>
        <v>99.999999993265305</v>
      </c>
    </row>
    <row r="22" spans="2:22" ht="14.85" customHeight="1" thickTop="1" thickBot="1">
      <c r="B22" s="8" t="s">
        <v>64</v>
      </c>
      <c r="C22" s="9"/>
      <c r="D22" s="9"/>
      <c r="E22" s="9"/>
      <c r="F22" s="9"/>
      <c r="G22" s="9"/>
      <c r="H22" s="10"/>
      <c r="I22" s="10"/>
      <c r="J22" s="10"/>
      <c r="K22" s="10"/>
      <c r="L22" s="10"/>
      <c r="M22" s="10"/>
      <c r="N22" s="10"/>
      <c r="O22" s="10"/>
      <c r="P22" s="10"/>
      <c r="Q22" s="10"/>
      <c r="R22" s="10"/>
      <c r="S22" s="10"/>
      <c r="T22" s="10"/>
      <c r="U22" s="11"/>
    </row>
    <row r="23" spans="2:22" ht="44.25" customHeight="1" thickTop="1">
      <c r="B23" s="66" t="s">
        <v>65</v>
      </c>
      <c r="C23" s="67"/>
      <c r="D23" s="67"/>
      <c r="E23" s="67"/>
      <c r="F23" s="67"/>
      <c r="G23" s="67"/>
      <c r="H23" s="67"/>
      <c r="I23" s="67"/>
      <c r="J23" s="67"/>
      <c r="K23" s="67"/>
      <c r="L23" s="67"/>
      <c r="M23" s="67"/>
      <c r="N23" s="67"/>
      <c r="O23" s="67"/>
      <c r="P23" s="67"/>
      <c r="Q23" s="67"/>
      <c r="R23" s="67"/>
      <c r="S23" s="67"/>
      <c r="T23" s="67"/>
      <c r="U23" s="68"/>
    </row>
    <row r="24" spans="2:22" ht="34.5" customHeight="1">
      <c r="B24" s="55" t="s">
        <v>522</v>
      </c>
      <c r="C24" s="56"/>
      <c r="D24" s="56"/>
      <c r="E24" s="56"/>
      <c r="F24" s="56"/>
      <c r="G24" s="56"/>
      <c r="H24" s="56"/>
      <c r="I24" s="56"/>
      <c r="J24" s="56"/>
      <c r="K24" s="56"/>
      <c r="L24" s="56"/>
      <c r="M24" s="56"/>
      <c r="N24" s="56"/>
      <c r="O24" s="56"/>
      <c r="P24" s="56"/>
      <c r="Q24" s="56"/>
      <c r="R24" s="56"/>
      <c r="S24" s="56"/>
      <c r="T24" s="56"/>
      <c r="U24" s="57"/>
    </row>
    <row r="25" spans="2:22" ht="24.75" customHeight="1">
      <c r="B25" s="55" t="s">
        <v>523</v>
      </c>
      <c r="C25" s="56"/>
      <c r="D25" s="56"/>
      <c r="E25" s="56"/>
      <c r="F25" s="56"/>
      <c r="G25" s="56"/>
      <c r="H25" s="56"/>
      <c r="I25" s="56"/>
      <c r="J25" s="56"/>
      <c r="K25" s="56"/>
      <c r="L25" s="56"/>
      <c r="M25" s="56"/>
      <c r="N25" s="56"/>
      <c r="O25" s="56"/>
      <c r="P25" s="56"/>
      <c r="Q25" s="56"/>
      <c r="R25" s="56"/>
      <c r="S25" s="56"/>
      <c r="T25" s="56"/>
      <c r="U25" s="57"/>
    </row>
    <row r="26" spans="2:22" ht="39.9" customHeight="1">
      <c r="B26" s="55" t="s">
        <v>524</v>
      </c>
      <c r="C26" s="56"/>
      <c r="D26" s="56"/>
      <c r="E26" s="56"/>
      <c r="F26" s="56"/>
      <c r="G26" s="56"/>
      <c r="H26" s="56"/>
      <c r="I26" s="56"/>
      <c r="J26" s="56"/>
      <c r="K26" s="56"/>
      <c r="L26" s="56"/>
      <c r="M26" s="56"/>
      <c r="N26" s="56"/>
      <c r="O26" s="56"/>
      <c r="P26" s="56"/>
      <c r="Q26" s="56"/>
      <c r="R26" s="56"/>
      <c r="S26" s="56"/>
      <c r="T26" s="56"/>
      <c r="U26" s="57"/>
    </row>
    <row r="27" spans="2:22" ht="53.1" customHeight="1">
      <c r="B27" s="55" t="s">
        <v>525</v>
      </c>
      <c r="C27" s="56"/>
      <c r="D27" s="56"/>
      <c r="E27" s="56"/>
      <c r="F27" s="56"/>
      <c r="G27" s="56"/>
      <c r="H27" s="56"/>
      <c r="I27" s="56"/>
      <c r="J27" s="56"/>
      <c r="K27" s="56"/>
      <c r="L27" s="56"/>
      <c r="M27" s="56"/>
      <c r="N27" s="56"/>
      <c r="O27" s="56"/>
      <c r="P27" s="56"/>
      <c r="Q27" s="56"/>
      <c r="R27" s="56"/>
      <c r="S27" s="56"/>
      <c r="T27" s="56"/>
      <c r="U27" s="57"/>
    </row>
    <row r="28" spans="2:22" ht="67.650000000000006" customHeight="1">
      <c r="B28" s="55" t="s">
        <v>526</v>
      </c>
      <c r="C28" s="56"/>
      <c r="D28" s="56"/>
      <c r="E28" s="56"/>
      <c r="F28" s="56"/>
      <c r="G28" s="56"/>
      <c r="H28" s="56"/>
      <c r="I28" s="56"/>
      <c r="J28" s="56"/>
      <c r="K28" s="56"/>
      <c r="L28" s="56"/>
      <c r="M28" s="56"/>
      <c r="N28" s="56"/>
      <c r="O28" s="56"/>
      <c r="P28" s="56"/>
      <c r="Q28" s="56"/>
      <c r="R28" s="56"/>
      <c r="S28" s="56"/>
      <c r="T28" s="56"/>
      <c r="U28" s="57"/>
    </row>
    <row r="29" spans="2:22" ht="79.349999999999994" customHeight="1" thickBot="1">
      <c r="B29" s="58" t="s">
        <v>527</v>
      </c>
      <c r="C29" s="59"/>
      <c r="D29" s="59"/>
      <c r="E29" s="59"/>
      <c r="F29" s="59"/>
      <c r="G29" s="59"/>
      <c r="H29" s="59"/>
      <c r="I29" s="59"/>
      <c r="J29" s="59"/>
      <c r="K29" s="59"/>
      <c r="L29" s="59"/>
      <c r="M29" s="59"/>
      <c r="N29" s="59"/>
      <c r="O29" s="59"/>
      <c r="P29" s="59"/>
      <c r="Q29" s="59"/>
      <c r="R29" s="59"/>
      <c r="S29" s="59"/>
      <c r="T29" s="59"/>
      <c r="U29" s="60"/>
    </row>
  </sheetData>
  <mergeCells count="4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9:U29"/>
    <mergeCell ref="C16:H16"/>
    <mergeCell ref="I16:K16"/>
    <mergeCell ref="L16:O16"/>
    <mergeCell ref="B20:D20"/>
    <mergeCell ref="B21:D21"/>
    <mergeCell ref="B23:U23"/>
    <mergeCell ref="B24:U24"/>
    <mergeCell ref="B25:U25"/>
    <mergeCell ref="B26:U26"/>
    <mergeCell ref="B27:U27"/>
    <mergeCell ref="B28:U28"/>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1"/>
  <sheetViews>
    <sheetView view="pageBreakPreview" zoomScale="80" zoomScaleNormal="80" zoomScaleSheetLayoutView="80" workbookViewId="0">
      <selection activeCell="A22" sqref="A22:XFD2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5546875" style="1" customWidth="1"/>
    <col min="9" max="9" width="7.5546875" style="1" customWidth="1"/>
    <col min="10" max="10" width="9" style="1" customWidth="1"/>
    <col min="11" max="11" width="21.5546875" style="1" customWidth="1"/>
    <col min="12" max="12" width="8.88671875" style="1" customWidth="1"/>
    <col min="13" max="13" width="7" style="1" customWidth="1"/>
    <col min="14" max="14" width="9.44140625" style="1" customWidth="1"/>
    <col min="15" max="15" width="27.77734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528</v>
      </c>
      <c r="D4" s="95" t="s">
        <v>529</v>
      </c>
      <c r="E4" s="95"/>
      <c r="F4" s="95"/>
      <c r="G4" s="95"/>
      <c r="H4" s="95"/>
      <c r="I4" s="14"/>
      <c r="J4" s="15" t="s">
        <v>6</v>
      </c>
      <c r="K4" s="16" t="s">
        <v>7</v>
      </c>
      <c r="L4" s="96" t="s">
        <v>8</v>
      </c>
      <c r="M4" s="96"/>
      <c r="N4" s="96"/>
      <c r="O4" s="96"/>
      <c r="P4" s="15" t="s">
        <v>9</v>
      </c>
      <c r="Q4" s="96" t="s">
        <v>530</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531</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16" si="0">IF(ISERR(T11/S11*100),"N/A",T11/S11*100)</f>
        <v>N/A</v>
      </c>
    </row>
    <row r="12" spans="1:34" ht="75" customHeight="1" thickTop="1" thickBot="1">
      <c r="A12" s="25"/>
      <c r="B12" s="26" t="s">
        <v>45</v>
      </c>
      <c r="C12" s="69" t="s">
        <v>532</v>
      </c>
      <c r="D12" s="69"/>
      <c r="E12" s="69"/>
      <c r="F12" s="69"/>
      <c r="G12" s="69"/>
      <c r="H12" s="69"/>
      <c r="I12" s="69" t="s">
        <v>533</v>
      </c>
      <c r="J12" s="69"/>
      <c r="K12" s="69"/>
      <c r="L12" s="69" t="s">
        <v>534</v>
      </c>
      <c r="M12" s="69"/>
      <c r="N12" s="69"/>
      <c r="O12" s="69"/>
      <c r="P12" s="27" t="s">
        <v>40</v>
      </c>
      <c r="Q12" s="27" t="s">
        <v>81</v>
      </c>
      <c r="R12" s="27">
        <v>4.3899999999999997</v>
      </c>
      <c r="S12" s="27">
        <v>4.3899999999999997</v>
      </c>
      <c r="T12" s="27">
        <v>6.75</v>
      </c>
      <c r="U12" s="28">
        <f t="shared" si="0"/>
        <v>153.75854214123009</v>
      </c>
    </row>
    <row r="13" spans="1:34" ht="117" customHeight="1" thickTop="1">
      <c r="A13" s="25"/>
      <c r="B13" s="26" t="s">
        <v>49</v>
      </c>
      <c r="C13" s="69" t="s">
        <v>535</v>
      </c>
      <c r="D13" s="69"/>
      <c r="E13" s="69"/>
      <c r="F13" s="69"/>
      <c r="G13" s="69"/>
      <c r="H13" s="69"/>
      <c r="I13" s="69" t="s">
        <v>536</v>
      </c>
      <c r="J13" s="69"/>
      <c r="K13" s="69"/>
      <c r="L13" s="69" t="s">
        <v>537</v>
      </c>
      <c r="M13" s="69"/>
      <c r="N13" s="69"/>
      <c r="O13" s="69"/>
      <c r="P13" s="27" t="s">
        <v>40</v>
      </c>
      <c r="Q13" s="27" t="s">
        <v>352</v>
      </c>
      <c r="R13" s="27">
        <v>172.43</v>
      </c>
      <c r="S13" s="27" t="s">
        <v>82</v>
      </c>
      <c r="T13" s="27" t="s">
        <v>82</v>
      </c>
      <c r="U13" s="28" t="str">
        <f t="shared" si="0"/>
        <v>N/A</v>
      </c>
    </row>
    <row r="14" spans="1:34" ht="107.4" customHeight="1">
      <c r="A14" s="25"/>
      <c r="B14" s="29" t="s">
        <v>42</v>
      </c>
      <c r="C14" s="61" t="s">
        <v>42</v>
      </c>
      <c r="D14" s="61"/>
      <c r="E14" s="61"/>
      <c r="F14" s="61"/>
      <c r="G14" s="61"/>
      <c r="H14" s="61"/>
      <c r="I14" s="61" t="s">
        <v>538</v>
      </c>
      <c r="J14" s="61"/>
      <c r="K14" s="61"/>
      <c r="L14" s="61" t="s">
        <v>539</v>
      </c>
      <c r="M14" s="61"/>
      <c r="N14" s="61"/>
      <c r="O14" s="61"/>
      <c r="P14" s="30" t="s">
        <v>40</v>
      </c>
      <c r="Q14" s="30" t="s">
        <v>352</v>
      </c>
      <c r="R14" s="30">
        <v>166.16</v>
      </c>
      <c r="S14" s="30" t="s">
        <v>82</v>
      </c>
      <c r="T14" s="30" t="s">
        <v>82</v>
      </c>
      <c r="U14" s="31" t="str">
        <f t="shared" si="0"/>
        <v>N/A</v>
      </c>
    </row>
    <row r="15" spans="1:34" ht="75" customHeight="1">
      <c r="A15" s="25"/>
      <c r="B15" s="29" t="s">
        <v>42</v>
      </c>
      <c r="C15" s="61" t="s">
        <v>540</v>
      </c>
      <c r="D15" s="61"/>
      <c r="E15" s="61"/>
      <c r="F15" s="61"/>
      <c r="G15" s="61"/>
      <c r="H15" s="61"/>
      <c r="I15" s="61" t="s">
        <v>541</v>
      </c>
      <c r="J15" s="61"/>
      <c r="K15" s="61"/>
      <c r="L15" s="61" t="s">
        <v>542</v>
      </c>
      <c r="M15" s="61"/>
      <c r="N15" s="61"/>
      <c r="O15" s="61"/>
      <c r="P15" s="30" t="s">
        <v>543</v>
      </c>
      <c r="Q15" s="30" t="s">
        <v>278</v>
      </c>
      <c r="R15" s="30">
        <v>1.5</v>
      </c>
      <c r="S15" s="30">
        <v>1.5</v>
      </c>
      <c r="T15" s="30">
        <v>1.46</v>
      </c>
      <c r="U15" s="31">
        <f t="shared" si="0"/>
        <v>97.333333333333329</v>
      </c>
    </row>
    <row r="16" spans="1:34" ht="75" customHeight="1">
      <c r="A16" s="25"/>
      <c r="B16" s="29" t="s">
        <v>42</v>
      </c>
      <c r="C16" s="61" t="s">
        <v>544</v>
      </c>
      <c r="D16" s="61"/>
      <c r="E16" s="61"/>
      <c r="F16" s="61"/>
      <c r="G16" s="61"/>
      <c r="H16" s="61"/>
      <c r="I16" s="61" t="s">
        <v>545</v>
      </c>
      <c r="J16" s="61"/>
      <c r="K16" s="61"/>
      <c r="L16" s="61" t="s">
        <v>546</v>
      </c>
      <c r="M16" s="61"/>
      <c r="N16" s="61"/>
      <c r="O16" s="61"/>
      <c r="P16" s="30" t="s">
        <v>547</v>
      </c>
      <c r="Q16" s="30" t="s">
        <v>81</v>
      </c>
      <c r="R16" s="30">
        <v>200</v>
      </c>
      <c r="S16" s="30">
        <v>200</v>
      </c>
      <c r="T16" s="30">
        <v>212.11</v>
      </c>
      <c r="U16" s="31">
        <f t="shared" si="0"/>
        <v>106.05500000000001</v>
      </c>
    </row>
    <row r="17" spans="1:21" ht="75" customHeight="1">
      <c r="A17" s="25"/>
      <c r="B17" s="29" t="s">
        <v>42</v>
      </c>
      <c r="C17" s="61" t="s">
        <v>548</v>
      </c>
      <c r="D17" s="61"/>
      <c r="E17" s="61"/>
      <c r="F17" s="61"/>
      <c r="G17" s="61"/>
      <c r="H17" s="61"/>
      <c r="I17" s="61" t="s">
        <v>549</v>
      </c>
      <c r="J17" s="61"/>
      <c r="K17" s="61"/>
      <c r="L17" s="61" t="s">
        <v>550</v>
      </c>
      <c r="M17" s="61"/>
      <c r="N17" s="61"/>
      <c r="O17" s="61"/>
      <c r="P17" s="30" t="s">
        <v>40</v>
      </c>
      <c r="Q17" s="30" t="s">
        <v>278</v>
      </c>
      <c r="R17" s="30">
        <v>33.299999999999997</v>
      </c>
      <c r="S17" s="30">
        <v>33.299999999999997</v>
      </c>
      <c r="T17" s="30">
        <v>34.799999999999997</v>
      </c>
      <c r="U17" s="31">
        <f>IF(ISERR((S17-T17)*100/S17+100),"N/A",(S17-T17)*100/S17+100)</f>
        <v>95.49549549549549</v>
      </c>
    </row>
    <row r="18" spans="1:21" ht="75" customHeight="1">
      <c r="A18" s="25"/>
      <c r="B18" s="29" t="s">
        <v>42</v>
      </c>
      <c r="C18" s="61" t="s">
        <v>551</v>
      </c>
      <c r="D18" s="61"/>
      <c r="E18" s="61"/>
      <c r="F18" s="61"/>
      <c r="G18" s="61"/>
      <c r="H18" s="61"/>
      <c r="I18" s="61" t="s">
        <v>552</v>
      </c>
      <c r="J18" s="61"/>
      <c r="K18" s="61"/>
      <c r="L18" s="61" t="s">
        <v>553</v>
      </c>
      <c r="M18" s="61"/>
      <c r="N18" s="61"/>
      <c r="O18" s="61"/>
      <c r="P18" s="30" t="s">
        <v>40</v>
      </c>
      <c r="Q18" s="30" t="s">
        <v>92</v>
      </c>
      <c r="R18" s="30">
        <v>105.28</v>
      </c>
      <c r="S18" s="30">
        <v>105.28</v>
      </c>
      <c r="T18" s="30">
        <v>120.16</v>
      </c>
      <c r="U18" s="31">
        <f t="shared" ref="U18:U32" si="1">IF(ISERR(T18/S18*100),"N/A",T18/S18*100)</f>
        <v>114.13373860182369</v>
      </c>
    </row>
    <row r="19" spans="1:21" ht="75" customHeight="1">
      <c r="A19" s="25"/>
      <c r="B19" s="29" t="s">
        <v>42</v>
      </c>
      <c r="C19" s="61" t="s">
        <v>554</v>
      </c>
      <c r="D19" s="61"/>
      <c r="E19" s="61"/>
      <c r="F19" s="61"/>
      <c r="G19" s="61"/>
      <c r="H19" s="61"/>
      <c r="I19" s="61" t="s">
        <v>555</v>
      </c>
      <c r="J19" s="61"/>
      <c r="K19" s="61"/>
      <c r="L19" s="61" t="s">
        <v>556</v>
      </c>
      <c r="M19" s="61"/>
      <c r="N19" s="61"/>
      <c r="O19" s="61"/>
      <c r="P19" s="30" t="s">
        <v>40</v>
      </c>
      <c r="Q19" s="30" t="s">
        <v>81</v>
      </c>
      <c r="R19" s="30">
        <v>102.04</v>
      </c>
      <c r="S19" s="30" t="s">
        <v>82</v>
      </c>
      <c r="T19" s="30" t="s">
        <v>82</v>
      </c>
      <c r="U19" s="31" t="str">
        <f t="shared" si="1"/>
        <v>N/A</v>
      </c>
    </row>
    <row r="20" spans="1:21" ht="75" customHeight="1">
      <c r="A20" s="25"/>
      <c r="B20" s="29" t="s">
        <v>42</v>
      </c>
      <c r="C20" s="61" t="s">
        <v>557</v>
      </c>
      <c r="D20" s="61"/>
      <c r="E20" s="61"/>
      <c r="F20" s="61"/>
      <c r="G20" s="61"/>
      <c r="H20" s="61"/>
      <c r="I20" s="61" t="s">
        <v>558</v>
      </c>
      <c r="J20" s="61"/>
      <c r="K20" s="61"/>
      <c r="L20" s="61" t="s">
        <v>559</v>
      </c>
      <c r="M20" s="61"/>
      <c r="N20" s="61"/>
      <c r="O20" s="61"/>
      <c r="P20" s="30" t="s">
        <v>40</v>
      </c>
      <c r="Q20" s="30" t="s">
        <v>81</v>
      </c>
      <c r="R20" s="30">
        <v>76.34</v>
      </c>
      <c r="S20" s="30" t="s">
        <v>82</v>
      </c>
      <c r="T20" s="30" t="s">
        <v>82</v>
      </c>
      <c r="U20" s="31" t="str">
        <f t="shared" si="1"/>
        <v>N/A</v>
      </c>
    </row>
    <row r="21" spans="1:21" ht="75" customHeight="1" thickBot="1">
      <c r="A21" s="25"/>
      <c r="B21" s="29" t="s">
        <v>42</v>
      </c>
      <c r="C21" s="61" t="s">
        <v>560</v>
      </c>
      <c r="D21" s="61"/>
      <c r="E21" s="61"/>
      <c r="F21" s="61"/>
      <c r="G21" s="61"/>
      <c r="H21" s="61"/>
      <c r="I21" s="61" t="s">
        <v>561</v>
      </c>
      <c r="J21" s="61"/>
      <c r="K21" s="61"/>
      <c r="L21" s="61" t="s">
        <v>562</v>
      </c>
      <c r="M21" s="61"/>
      <c r="N21" s="61"/>
      <c r="O21" s="61"/>
      <c r="P21" s="30" t="s">
        <v>149</v>
      </c>
      <c r="Q21" s="30" t="s">
        <v>92</v>
      </c>
      <c r="R21" s="30">
        <v>80</v>
      </c>
      <c r="S21" s="30">
        <v>80</v>
      </c>
      <c r="T21" s="30">
        <v>81.16</v>
      </c>
      <c r="U21" s="31">
        <f t="shared" si="1"/>
        <v>101.44999999999999</v>
      </c>
    </row>
    <row r="22" spans="1:21" ht="166.8" customHeight="1" thickTop="1">
      <c r="A22" s="25"/>
      <c r="B22" s="26" t="s">
        <v>93</v>
      </c>
      <c r="C22" s="69" t="s">
        <v>563</v>
      </c>
      <c r="D22" s="69"/>
      <c r="E22" s="69"/>
      <c r="F22" s="69"/>
      <c r="G22" s="69"/>
      <c r="H22" s="69"/>
      <c r="I22" s="69" t="s">
        <v>564</v>
      </c>
      <c r="J22" s="69"/>
      <c r="K22" s="69"/>
      <c r="L22" s="69" t="s">
        <v>565</v>
      </c>
      <c r="M22" s="69"/>
      <c r="N22" s="69"/>
      <c r="O22" s="69"/>
      <c r="P22" s="27" t="s">
        <v>547</v>
      </c>
      <c r="Q22" s="27" t="s">
        <v>97</v>
      </c>
      <c r="R22" s="27">
        <v>1.69</v>
      </c>
      <c r="S22" s="27" t="s">
        <v>82</v>
      </c>
      <c r="T22" s="27" t="s">
        <v>82</v>
      </c>
      <c r="U22" s="28" t="str">
        <f t="shared" si="1"/>
        <v>N/A</v>
      </c>
    </row>
    <row r="23" spans="1:21" ht="75" customHeight="1">
      <c r="A23" s="25"/>
      <c r="B23" s="29" t="s">
        <v>42</v>
      </c>
      <c r="C23" s="61" t="s">
        <v>566</v>
      </c>
      <c r="D23" s="61"/>
      <c r="E23" s="61"/>
      <c r="F23" s="61"/>
      <c r="G23" s="61"/>
      <c r="H23" s="61"/>
      <c r="I23" s="61" t="s">
        <v>567</v>
      </c>
      <c r="J23" s="61"/>
      <c r="K23" s="61"/>
      <c r="L23" s="61" t="s">
        <v>568</v>
      </c>
      <c r="M23" s="61"/>
      <c r="N23" s="61"/>
      <c r="O23" s="61"/>
      <c r="P23" s="30" t="s">
        <v>149</v>
      </c>
      <c r="Q23" s="30" t="s">
        <v>188</v>
      </c>
      <c r="R23" s="30">
        <v>1</v>
      </c>
      <c r="S23" s="30">
        <v>1</v>
      </c>
      <c r="T23" s="30">
        <v>267.8</v>
      </c>
      <c r="U23" s="31">
        <f t="shared" si="1"/>
        <v>26780</v>
      </c>
    </row>
    <row r="24" spans="1:21" ht="75" customHeight="1">
      <c r="A24" s="25"/>
      <c r="B24" s="29" t="s">
        <v>42</v>
      </c>
      <c r="C24" s="61" t="s">
        <v>569</v>
      </c>
      <c r="D24" s="61"/>
      <c r="E24" s="61"/>
      <c r="F24" s="61"/>
      <c r="G24" s="61"/>
      <c r="H24" s="61"/>
      <c r="I24" s="61" t="s">
        <v>570</v>
      </c>
      <c r="J24" s="61"/>
      <c r="K24" s="61"/>
      <c r="L24" s="61" t="s">
        <v>571</v>
      </c>
      <c r="M24" s="61"/>
      <c r="N24" s="61"/>
      <c r="O24" s="61"/>
      <c r="P24" s="30" t="s">
        <v>40</v>
      </c>
      <c r="Q24" s="30" t="s">
        <v>105</v>
      </c>
      <c r="R24" s="30">
        <v>1</v>
      </c>
      <c r="S24" s="30">
        <v>1</v>
      </c>
      <c r="T24" s="30">
        <v>0.89</v>
      </c>
      <c r="U24" s="31">
        <f t="shared" si="1"/>
        <v>89</v>
      </c>
    </row>
    <row r="25" spans="1:21" ht="75" customHeight="1">
      <c r="A25" s="25"/>
      <c r="B25" s="29" t="s">
        <v>42</v>
      </c>
      <c r="C25" s="61" t="s">
        <v>572</v>
      </c>
      <c r="D25" s="61"/>
      <c r="E25" s="61"/>
      <c r="F25" s="61"/>
      <c r="G25" s="61"/>
      <c r="H25" s="61"/>
      <c r="I25" s="61" t="s">
        <v>573</v>
      </c>
      <c r="J25" s="61"/>
      <c r="K25" s="61"/>
      <c r="L25" s="61" t="s">
        <v>574</v>
      </c>
      <c r="M25" s="61"/>
      <c r="N25" s="61"/>
      <c r="O25" s="61"/>
      <c r="P25" s="30" t="s">
        <v>40</v>
      </c>
      <c r="Q25" s="30" t="s">
        <v>101</v>
      </c>
      <c r="R25" s="30">
        <v>25.53</v>
      </c>
      <c r="S25" s="30">
        <v>25.53</v>
      </c>
      <c r="T25" s="30">
        <v>29.41</v>
      </c>
      <c r="U25" s="31">
        <f t="shared" si="1"/>
        <v>115.19780650215432</v>
      </c>
    </row>
    <row r="26" spans="1:21" ht="75" customHeight="1">
      <c r="A26" s="25"/>
      <c r="B26" s="29" t="s">
        <v>42</v>
      </c>
      <c r="C26" s="61" t="s">
        <v>575</v>
      </c>
      <c r="D26" s="61"/>
      <c r="E26" s="61"/>
      <c r="F26" s="61"/>
      <c r="G26" s="61"/>
      <c r="H26" s="61"/>
      <c r="I26" s="61" t="s">
        <v>576</v>
      </c>
      <c r="J26" s="61"/>
      <c r="K26" s="61"/>
      <c r="L26" s="61" t="s">
        <v>577</v>
      </c>
      <c r="M26" s="61"/>
      <c r="N26" s="61"/>
      <c r="O26" s="61"/>
      <c r="P26" s="30" t="s">
        <v>40</v>
      </c>
      <c r="Q26" s="30" t="s">
        <v>130</v>
      </c>
      <c r="R26" s="30">
        <v>43.23</v>
      </c>
      <c r="S26" s="30">
        <v>43.23</v>
      </c>
      <c r="T26" s="30">
        <v>20.18</v>
      </c>
      <c r="U26" s="31">
        <f t="shared" si="1"/>
        <v>46.680545917187146</v>
      </c>
    </row>
    <row r="27" spans="1:21" ht="75" customHeight="1">
      <c r="A27" s="25"/>
      <c r="B27" s="29" t="s">
        <v>42</v>
      </c>
      <c r="C27" s="61" t="s">
        <v>578</v>
      </c>
      <c r="D27" s="61"/>
      <c r="E27" s="61"/>
      <c r="F27" s="61"/>
      <c r="G27" s="61"/>
      <c r="H27" s="61"/>
      <c r="I27" s="61" t="s">
        <v>579</v>
      </c>
      <c r="J27" s="61"/>
      <c r="K27" s="61"/>
      <c r="L27" s="61" t="s">
        <v>580</v>
      </c>
      <c r="M27" s="61"/>
      <c r="N27" s="61"/>
      <c r="O27" s="61"/>
      <c r="P27" s="30" t="s">
        <v>40</v>
      </c>
      <c r="Q27" s="30" t="s">
        <v>97</v>
      </c>
      <c r="R27" s="30">
        <v>100</v>
      </c>
      <c r="S27" s="30">
        <v>100</v>
      </c>
      <c r="T27" s="30">
        <v>100</v>
      </c>
      <c r="U27" s="31">
        <f t="shared" si="1"/>
        <v>100</v>
      </c>
    </row>
    <row r="28" spans="1:21" ht="75" customHeight="1">
      <c r="A28" s="25"/>
      <c r="B28" s="29" t="s">
        <v>42</v>
      </c>
      <c r="C28" s="61" t="s">
        <v>581</v>
      </c>
      <c r="D28" s="61"/>
      <c r="E28" s="61"/>
      <c r="F28" s="61"/>
      <c r="G28" s="61"/>
      <c r="H28" s="61"/>
      <c r="I28" s="61" t="s">
        <v>582</v>
      </c>
      <c r="J28" s="61"/>
      <c r="K28" s="61"/>
      <c r="L28" s="61" t="s">
        <v>583</v>
      </c>
      <c r="M28" s="61"/>
      <c r="N28" s="61"/>
      <c r="O28" s="61"/>
      <c r="P28" s="30" t="s">
        <v>40</v>
      </c>
      <c r="Q28" s="30" t="s">
        <v>105</v>
      </c>
      <c r="R28" s="30">
        <v>100</v>
      </c>
      <c r="S28" s="30">
        <v>100</v>
      </c>
      <c r="T28" s="30">
        <v>128.93</v>
      </c>
      <c r="U28" s="31">
        <f t="shared" si="1"/>
        <v>128.93</v>
      </c>
    </row>
    <row r="29" spans="1:21" ht="75" customHeight="1">
      <c r="A29" s="25"/>
      <c r="B29" s="29" t="s">
        <v>42</v>
      </c>
      <c r="C29" s="61" t="s">
        <v>584</v>
      </c>
      <c r="D29" s="61"/>
      <c r="E29" s="61"/>
      <c r="F29" s="61"/>
      <c r="G29" s="61"/>
      <c r="H29" s="61"/>
      <c r="I29" s="61" t="s">
        <v>585</v>
      </c>
      <c r="J29" s="61"/>
      <c r="K29" s="61"/>
      <c r="L29" s="61" t="s">
        <v>586</v>
      </c>
      <c r="M29" s="61"/>
      <c r="N29" s="61"/>
      <c r="O29" s="61"/>
      <c r="P29" s="30" t="s">
        <v>40</v>
      </c>
      <c r="Q29" s="30" t="s">
        <v>105</v>
      </c>
      <c r="R29" s="30">
        <v>214.84</v>
      </c>
      <c r="S29" s="30">
        <v>214.84</v>
      </c>
      <c r="T29" s="30">
        <v>44.86</v>
      </c>
      <c r="U29" s="31">
        <f t="shared" si="1"/>
        <v>20.880655371439211</v>
      </c>
    </row>
    <row r="30" spans="1:21" ht="75" customHeight="1">
      <c r="A30" s="25"/>
      <c r="B30" s="29" t="s">
        <v>42</v>
      </c>
      <c r="C30" s="61" t="s">
        <v>587</v>
      </c>
      <c r="D30" s="61"/>
      <c r="E30" s="61"/>
      <c r="F30" s="61"/>
      <c r="G30" s="61"/>
      <c r="H30" s="61"/>
      <c r="I30" s="61" t="s">
        <v>588</v>
      </c>
      <c r="J30" s="61"/>
      <c r="K30" s="61"/>
      <c r="L30" s="61" t="s">
        <v>589</v>
      </c>
      <c r="M30" s="61"/>
      <c r="N30" s="61"/>
      <c r="O30" s="61"/>
      <c r="P30" s="30" t="s">
        <v>40</v>
      </c>
      <c r="Q30" s="30" t="s">
        <v>130</v>
      </c>
      <c r="R30" s="30">
        <v>50</v>
      </c>
      <c r="S30" s="30" t="s">
        <v>82</v>
      </c>
      <c r="T30" s="30" t="s">
        <v>82</v>
      </c>
      <c r="U30" s="31" t="str">
        <f t="shared" si="1"/>
        <v>N/A</v>
      </c>
    </row>
    <row r="31" spans="1:21" ht="75" customHeight="1">
      <c r="A31" s="25"/>
      <c r="B31" s="29" t="s">
        <v>42</v>
      </c>
      <c r="C31" s="61" t="s">
        <v>590</v>
      </c>
      <c r="D31" s="61"/>
      <c r="E31" s="61"/>
      <c r="F31" s="61"/>
      <c r="G31" s="61"/>
      <c r="H31" s="61"/>
      <c r="I31" s="61" t="s">
        <v>591</v>
      </c>
      <c r="J31" s="61"/>
      <c r="K31" s="61"/>
      <c r="L31" s="61" t="s">
        <v>592</v>
      </c>
      <c r="M31" s="61"/>
      <c r="N31" s="61"/>
      <c r="O31" s="61"/>
      <c r="P31" s="30" t="s">
        <v>40</v>
      </c>
      <c r="Q31" s="30" t="s">
        <v>130</v>
      </c>
      <c r="R31" s="30">
        <v>50</v>
      </c>
      <c r="S31" s="30" t="s">
        <v>82</v>
      </c>
      <c r="T31" s="30" t="s">
        <v>82</v>
      </c>
      <c r="U31" s="31" t="str">
        <f t="shared" si="1"/>
        <v>N/A</v>
      </c>
    </row>
    <row r="32" spans="1:21" ht="75" customHeight="1" thickBot="1">
      <c r="A32" s="25"/>
      <c r="B32" s="29" t="s">
        <v>42</v>
      </c>
      <c r="C32" s="61" t="s">
        <v>593</v>
      </c>
      <c r="D32" s="61"/>
      <c r="E32" s="61"/>
      <c r="F32" s="61"/>
      <c r="G32" s="61"/>
      <c r="H32" s="61"/>
      <c r="I32" s="61" t="s">
        <v>594</v>
      </c>
      <c r="J32" s="61"/>
      <c r="K32" s="61"/>
      <c r="L32" s="61" t="s">
        <v>595</v>
      </c>
      <c r="M32" s="61"/>
      <c r="N32" s="61"/>
      <c r="O32" s="61"/>
      <c r="P32" s="30" t="s">
        <v>40</v>
      </c>
      <c r="Q32" s="30" t="s">
        <v>97</v>
      </c>
      <c r="R32" s="30">
        <v>80</v>
      </c>
      <c r="S32" s="30">
        <v>80</v>
      </c>
      <c r="T32" s="30">
        <v>79.64</v>
      </c>
      <c r="U32" s="31">
        <f t="shared" si="1"/>
        <v>99.550000000000011</v>
      </c>
    </row>
    <row r="33" spans="2:22" ht="22.5" customHeight="1" thickTop="1" thickBot="1">
      <c r="B33" s="8" t="s">
        <v>55</v>
      </c>
      <c r="C33" s="9"/>
      <c r="D33" s="9"/>
      <c r="E33" s="9"/>
      <c r="F33" s="9"/>
      <c r="G33" s="9"/>
      <c r="H33" s="10"/>
      <c r="I33" s="10"/>
      <c r="J33" s="10"/>
      <c r="K33" s="10"/>
      <c r="L33" s="10"/>
      <c r="M33" s="10"/>
      <c r="N33" s="10"/>
      <c r="O33" s="10"/>
      <c r="P33" s="10"/>
      <c r="Q33" s="10"/>
      <c r="R33" s="10"/>
      <c r="S33" s="10"/>
      <c r="T33" s="10"/>
      <c r="U33" s="11"/>
      <c r="V33" s="32"/>
    </row>
    <row r="34" spans="2:22" ht="26.25" customHeight="1" thickTop="1">
      <c r="B34" s="33"/>
      <c r="C34" s="34"/>
      <c r="D34" s="34"/>
      <c r="E34" s="34"/>
      <c r="F34" s="34"/>
      <c r="G34" s="34"/>
      <c r="H34" s="35"/>
      <c r="I34" s="35"/>
      <c r="J34" s="35"/>
      <c r="K34" s="35"/>
      <c r="L34" s="35"/>
      <c r="M34" s="35"/>
      <c r="N34" s="35"/>
      <c r="O34" s="35"/>
      <c r="P34" s="36"/>
      <c r="Q34" s="37"/>
      <c r="R34" s="38" t="s">
        <v>56</v>
      </c>
      <c r="S34" s="22" t="s">
        <v>57</v>
      </c>
      <c r="T34" s="38" t="s">
        <v>58</v>
      </c>
      <c r="U34" s="22" t="s">
        <v>59</v>
      </c>
    </row>
    <row r="35" spans="2:22" ht="26.25" customHeight="1" thickBot="1">
      <c r="B35" s="39"/>
      <c r="C35" s="40"/>
      <c r="D35" s="40"/>
      <c r="E35" s="40"/>
      <c r="F35" s="40"/>
      <c r="G35" s="40"/>
      <c r="H35" s="41"/>
      <c r="I35" s="41"/>
      <c r="J35" s="41"/>
      <c r="K35" s="41"/>
      <c r="L35" s="41"/>
      <c r="M35" s="41"/>
      <c r="N35" s="41"/>
      <c r="O35" s="41"/>
      <c r="P35" s="42"/>
      <c r="Q35" s="43"/>
      <c r="R35" s="44" t="s">
        <v>60</v>
      </c>
      <c r="S35" s="43" t="s">
        <v>60</v>
      </c>
      <c r="T35" s="43" t="s">
        <v>60</v>
      </c>
      <c r="U35" s="43" t="s">
        <v>61</v>
      </c>
    </row>
    <row r="36" spans="2:22" ht="13.5" customHeight="1" thickBot="1">
      <c r="B36" s="62" t="s">
        <v>62</v>
      </c>
      <c r="C36" s="63"/>
      <c r="D36" s="63"/>
      <c r="E36" s="45"/>
      <c r="F36" s="45"/>
      <c r="G36" s="45"/>
      <c r="H36" s="46"/>
      <c r="I36" s="46"/>
      <c r="J36" s="46"/>
      <c r="K36" s="46"/>
      <c r="L36" s="46"/>
      <c r="M36" s="46"/>
      <c r="N36" s="46"/>
      <c r="O36" s="46"/>
      <c r="P36" s="47"/>
      <c r="Q36" s="47"/>
      <c r="R36" s="48">
        <f>6444.12767</f>
        <v>6444.1276699999999</v>
      </c>
      <c r="S36" s="48">
        <f>6444.12767</f>
        <v>6444.1276699999999</v>
      </c>
      <c r="T36" s="48">
        <f>5166.80604925</f>
        <v>5166.8060492499999</v>
      </c>
      <c r="U36" s="49">
        <f>+IF(ISERR(T36/S36*100),"N/A",T36/S36*100)</f>
        <v>80.178517773686508</v>
      </c>
    </row>
    <row r="37" spans="2:22" ht="13.5" customHeight="1" thickBot="1">
      <c r="B37" s="64" t="s">
        <v>63</v>
      </c>
      <c r="C37" s="65"/>
      <c r="D37" s="65"/>
      <c r="E37" s="50"/>
      <c r="F37" s="50"/>
      <c r="G37" s="50"/>
      <c r="H37" s="51"/>
      <c r="I37" s="51"/>
      <c r="J37" s="51"/>
      <c r="K37" s="51"/>
      <c r="L37" s="51"/>
      <c r="M37" s="51"/>
      <c r="N37" s="51"/>
      <c r="O37" s="51"/>
      <c r="P37" s="52"/>
      <c r="Q37" s="52"/>
      <c r="R37" s="48">
        <f>5167.25292219999</f>
        <v>5167.2529221999903</v>
      </c>
      <c r="S37" s="48">
        <f>5167.25292219999</f>
        <v>5167.2529221999903</v>
      </c>
      <c r="T37" s="48">
        <f>5166.80604925</f>
        <v>5166.8060492499999</v>
      </c>
      <c r="U37" s="49">
        <f>+IF(ISERR(T37/S37*100),"N/A",T37/S37*100)</f>
        <v>99.991351827427081</v>
      </c>
    </row>
    <row r="38" spans="2:22" ht="14.85" customHeight="1" thickTop="1" thickBot="1">
      <c r="B38" s="8" t="s">
        <v>64</v>
      </c>
      <c r="C38" s="9"/>
      <c r="D38" s="9"/>
      <c r="E38" s="9"/>
      <c r="F38" s="9"/>
      <c r="G38" s="9"/>
      <c r="H38" s="10"/>
      <c r="I38" s="10"/>
      <c r="J38" s="10"/>
      <c r="K38" s="10"/>
      <c r="L38" s="10"/>
      <c r="M38" s="10"/>
      <c r="N38" s="10"/>
      <c r="O38" s="10"/>
      <c r="P38" s="10"/>
      <c r="Q38" s="10"/>
      <c r="R38" s="10"/>
      <c r="S38" s="10"/>
      <c r="T38" s="10"/>
      <c r="U38" s="11"/>
    </row>
    <row r="39" spans="2:22" ht="44.25" customHeight="1" thickTop="1">
      <c r="B39" s="66" t="s">
        <v>65</v>
      </c>
      <c r="C39" s="67"/>
      <c r="D39" s="67"/>
      <c r="E39" s="67"/>
      <c r="F39" s="67"/>
      <c r="G39" s="67"/>
      <c r="H39" s="67"/>
      <c r="I39" s="67"/>
      <c r="J39" s="67"/>
      <c r="K39" s="67"/>
      <c r="L39" s="67"/>
      <c r="M39" s="67"/>
      <c r="N39" s="67"/>
      <c r="O39" s="67"/>
      <c r="P39" s="67"/>
      <c r="Q39" s="67"/>
      <c r="R39" s="67"/>
      <c r="S39" s="67"/>
      <c r="T39" s="67"/>
      <c r="U39" s="68"/>
    </row>
    <row r="40" spans="2:22" ht="34.5" customHeight="1">
      <c r="B40" s="55" t="s">
        <v>106</v>
      </c>
      <c r="C40" s="56"/>
      <c r="D40" s="56"/>
      <c r="E40" s="56"/>
      <c r="F40" s="56"/>
      <c r="G40" s="56"/>
      <c r="H40" s="56"/>
      <c r="I40" s="56"/>
      <c r="J40" s="56"/>
      <c r="K40" s="56"/>
      <c r="L40" s="56"/>
      <c r="M40" s="56"/>
      <c r="N40" s="56"/>
      <c r="O40" s="56"/>
      <c r="P40" s="56"/>
      <c r="Q40" s="56"/>
      <c r="R40" s="56"/>
      <c r="S40" s="56"/>
      <c r="T40" s="56"/>
      <c r="U40" s="57"/>
    </row>
    <row r="41" spans="2:22" ht="49.5" customHeight="1">
      <c r="B41" s="55" t="s">
        <v>596</v>
      </c>
      <c r="C41" s="56"/>
      <c r="D41" s="56"/>
      <c r="E41" s="56"/>
      <c r="F41" s="56"/>
      <c r="G41" s="56"/>
      <c r="H41" s="56"/>
      <c r="I41" s="56"/>
      <c r="J41" s="56"/>
      <c r="K41" s="56"/>
      <c r="L41" s="56"/>
      <c r="M41" s="56"/>
      <c r="N41" s="56"/>
      <c r="O41" s="56"/>
      <c r="P41" s="56"/>
      <c r="Q41" s="56"/>
      <c r="R41" s="56"/>
      <c r="S41" s="56"/>
      <c r="T41" s="56"/>
      <c r="U41" s="57"/>
    </row>
    <row r="42" spans="2:22" ht="76.349999999999994" customHeight="1">
      <c r="B42" s="55" t="s">
        <v>597</v>
      </c>
      <c r="C42" s="56"/>
      <c r="D42" s="56"/>
      <c r="E42" s="56"/>
      <c r="F42" s="56"/>
      <c r="G42" s="56"/>
      <c r="H42" s="56"/>
      <c r="I42" s="56"/>
      <c r="J42" s="56"/>
      <c r="K42" s="56"/>
      <c r="L42" s="56"/>
      <c r="M42" s="56"/>
      <c r="N42" s="56"/>
      <c r="O42" s="56"/>
      <c r="P42" s="56"/>
      <c r="Q42" s="56"/>
      <c r="R42" s="56"/>
      <c r="S42" s="56"/>
      <c r="T42" s="56"/>
      <c r="U42" s="57"/>
    </row>
    <row r="43" spans="2:22" ht="126.15" customHeight="1">
      <c r="B43" s="55" t="s">
        <v>598</v>
      </c>
      <c r="C43" s="56"/>
      <c r="D43" s="56"/>
      <c r="E43" s="56"/>
      <c r="F43" s="56"/>
      <c r="G43" s="56"/>
      <c r="H43" s="56"/>
      <c r="I43" s="56"/>
      <c r="J43" s="56"/>
      <c r="K43" s="56"/>
      <c r="L43" s="56"/>
      <c r="M43" s="56"/>
      <c r="N43" s="56"/>
      <c r="O43" s="56"/>
      <c r="P43" s="56"/>
      <c r="Q43" s="56"/>
      <c r="R43" s="56"/>
      <c r="S43" s="56"/>
      <c r="T43" s="56"/>
      <c r="U43" s="57"/>
    </row>
    <row r="44" spans="2:22" ht="50.85" customHeight="1">
      <c r="B44" s="55" t="s">
        <v>599</v>
      </c>
      <c r="C44" s="56"/>
      <c r="D44" s="56"/>
      <c r="E44" s="56"/>
      <c r="F44" s="56"/>
      <c r="G44" s="56"/>
      <c r="H44" s="56"/>
      <c r="I44" s="56"/>
      <c r="J44" s="56"/>
      <c r="K44" s="56"/>
      <c r="L44" s="56"/>
      <c r="M44" s="56"/>
      <c r="N44" s="56"/>
      <c r="O44" s="56"/>
      <c r="P44" s="56"/>
      <c r="Q44" s="56"/>
      <c r="R44" s="56"/>
      <c r="S44" s="56"/>
      <c r="T44" s="56"/>
      <c r="U44" s="57"/>
    </row>
    <row r="45" spans="2:22" ht="34.65" customHeight="1">
      <c r="B45" s="55" t="s">
        <v>600</v>
      </c>
      <c r="C45" s="56"/>
      <c r="D45" s="56"/>
      <c r="E45" s="56"/>
      <c r="F45" s="56"/>
      <c r="G45" s="56"/>
      <c r="H45" s="56"/>
      <c r="I45" s="56"/>
      <c r="J45" s="56"/>
      <c r="K45" s="56"/>
      <c r="L45" s="56"/>
      <c r="M45" s="56"/>
      <c r="N45" s="56"/>
      <c r="O45" s="56"/>
      <c r="P45" s="56"/>
      <c r="Q45" s="56"/>
      <c r="R45" s="56"/>
      <c r="S45" s="56"/>
      <c r="T45" s="56"/>
      <c r="U45" s="57"/>
    </row>
    <row r="46" spans="2:22" ht="177.9" customHeight="1">
      <c r="B46" s="55" t="s">
        <v>601</v>
      </c>
      <c r="C46" s="56"/>
      <c r="D46" s="56"/>
      <c r="E46" s="56"/>
      <c r="F46" s="56"/>
      <c r="G46" s="56"/>
      <c r="H46" s="56"/>
      <c r="I46" s="56"/>
      <c r="J46" s="56"/>
      <c r="K46" s="56"/>
      <c r="L46" s="56"/>
      <c r="M46" s="56"/>
      <c r="N46" s="56"/>
      <c r="O46" s="56"/>
      <c r="P46" s="56"/>
      <c r="Q46" s="56"/>
      <c r="R46" s="56"/>
      <c r="S46" s="56"/>
      <c r="T46" s="56"/>
      <c r="U46" s="57"/>
    </row>
    <row r="47" spans="2:22" ht="45.6" customHeight="1">
      <c r="B47" s="55" t="s">
        <v>602</v>
      </c>
      <c r="C47" s="56"/>
      <c r="D47" s="56"/>
      <c r="E47" s="56"/>
      <c r="F47" s="56"/>
      <c r="G47" s="56"/>
      <c r="H47" s="56"/>
      <c r="I47" s="56"/>
      <c r="J47" s="56"/>
      <c r="K47" s="56"/>
      <c r="L47" s="56"/>
      <c r="M47" s="56"/>
      <c r="N47" s="56"/>
      <c r="O47" s="56"/>
      <c r="P47" s="56"/>
      <c r="Q47" s="56"/>
      <c r="R47" s="56"/>
      <c r="S47" s="56"/>
      <c r="T47" s="56"/>
      <c r="U47" s="57"/>
    </row>
    <row r="48" spans="2:22" ht="39.9" customHeight="1">
      <c r="B48" s="55" t="s">
        <v>603</v>
      </c>
      <c r="C48" s="56"/>
      <c r="D48" s="56"/>
      <c r="E48" s="56"/>
      <c r="F48" s="56"/>
      <c r="G48" s="56"/>
      <c r="H48" s="56"/>
      <c r="I48" s="56"/>
      <c r="J48" s="56"/>
      <c r="K48" s="56"/>
      <c r="L48" s="56"/>
      <c r="M48" s="56"/>
      <c r="N48" s="56"/>
      <c r="O48" s="56"/>
      <c r="P48" s="56"/>
      <c r="Q48" s="56"/>
      <c r="R48" s="56"/>
      <c r="S48" s="56"/>
      <c r="T48" s="56"/>
      <c r="U48" s="57"/>
    </row>
    <row r="49" spans="2:21" ht="34.5" customHeight="1">
      <c r="B49" s="55" t="s">
        <v>604</v>
      </c>
      <c r="C49" s="56"/>
      <c r="D49" s="56"/>
      <c r="E49" s="56"/>
      <c r="F49" s="56"/>
      <c r="G49" s="56"/>
      <c r="H49" s="56"/>
      <c r="I49" s="56"/>
      <c r="J49" s="56"/>
      <c r="K49" s="56"/>
      <c r="L49" s="56"/>
      <c r="M49" s="56"/>
      <c r="N49" s="56"/>
      <c r="O49" s="56"/>
      <c r="P49" s="56"/>
      <c r="Q49" s="56"/>
      <c r="R49" s="56"/>
      <c r="S49" s="56"/>
      <c r="T49" s="56"/>
      <c r="U49" s="57"/>
    </row>
    <row r="50" spans="2:21" ht="30.9" customHeight="1">
      <c r="B50" s="55" t="s">
        <v>605</v>
      </c>
      <c r="C50" s="56"/>
      <c r="D50" s="56"/>
      <c r="E50" s="56"/>
      <c r="F50" s="56"/>
      <c r="G50" s="56"/>
      <c r="H50" s="56"/>
      <c r="I50" s="56"/>
      <c r="J50" s="56"/>
      <c r="K50" s="56"/>
      <c r="L50" s="56"/>
      <c r="M50" s="56"/>
      <c r="N50" s="56"/>
      <c r="O50" s="56"/>
      <c r="P50" s="56"/>
      <c r="Q50" s="56"/>
      <c r="R50" s="56"/>
      <c r="S50" s="56"/>
      <c r="T50" s="56"/>
      <c r="U50" s="57"/>
    </row>
    <row r="51" spans="2:21" ht="35.25" customHeight="1">
      <c r="B51" s="55" t="s">
        <v>606</v>
      </c>
      <c r="C51" s="56"/>
      <c r="D51" s="56"/>
      <c r="E51" s="56"/>
      <c r="F51" s="56"/>
      <c r="G51" s="56"/>
      <c r="H51" s="56"/>
      <c r="I51" s="56"/>
      <c r="J51" s="56"/>
      <c r="K51" s="56"/>
      <c r="L51" s="56"/>
      <c r="M51" s="56"/>
      <c r="N51" s="56"/>
      <c r="O51" s="56"/>
      <c r="P51" s="56"/>
      <c r="Q51" s="56"/>
      <c r="R51" s="56"/>
      <c r="S51" s="56"/>
      <c r="T51" s="56"/>
      <c r="U51" s="57"/>
    </row>
    <row r="52" spans="2:21" ht="72.150000000000006" customHeight="1">
      <c r="B52" s="55" t="s">
        <v>607</v>
      </c>
      <c r="C52" s="56"/>
      <c r="D52" s="56"/>
      <c r="E52" s="56"/>
      <c r="F52" s="56"/>
      <c r="G52" s="56"/>
      <c r="H52" s="56"/>
      <c r="I52" s="56"/>
      <c r="J52" s="56"/>
      <c r="K52" s="56"/>
      <c r="L52" s="56"/>
      <c r="M52" s="56"/>
      <c r="N52" s="56"/>
      <c r="O52" s="56"/>
      <c r="P52" s="56"/>
      <c r="Q52" s="56"/>
      <c r="R52" s="56"/>
      <c r="S52" s="56"/>
      <c r="T52" s="56"/>
      <c r="U52" s="57"/>
    </row>
    <row r="53" spans="2:21" ht="33.75" customHeight="1">
      <c r="B53" s="55" t="s">
        <v>608</v>
      </c>
      <c r="C53" s="56"/>
      <c r="D53" s="56"/>
      <c r="E53" s="56"/>
      <c r="F53" s="56"/>
      <c r="G53" s="56"/>
      <c r="H53" s="56"/>
      <c r="I53" s="56"/>
      <c r="J53" s="56"/>
      <c r="K53" s="56"/>
      <c r="L53" s="56"/>
      <c r="M53" s="56"/>
      <c r="N53" s="56"/>
      <c r="O53" s="56"/>
      <c r="P53" s="56"/>
      <c r="Q53" s="56"/>
      <c r="R53" s="56"/>
      <c r="S53" s="56"/>
      <c r="T53" s="56"/>
      <c r="U53" s="57"/>
    </row>
    <row r="54" spans="2:21" ht="101.1" customHeight="1">
      <c r="B54" s="55" t="s">
        <v>609</v>
      </c>
      <c r="C54" s="56"/>
      <c r="D54" s="56"/>
      <c r="E54" s="56"/>
      <c r="F54" s="56"/>
      <c r="G54" s="56"/>
      <c r="H54" s="56"/>
      <c r="I54" s="56"/>
      <c r="J54" s="56"/>
      <c r="K54" s="56"/>
      <c r="L54" s="56"/>
      <c r="M54" s="56"/>
      <c r="N54" s="56"/>
      <c r="O54" s="56"/>
      <c r="P54" s="56"/>
      <c r="Q54" s="56"/>
      <c r="R54" s="56"/>
      <c r="S54" s="56"/>
      <c r="T54" s="56"/>
      <c r="U54" s="57"/>
    </row>
    <row r="55" spans="2:21" ht="93" customHeight="1">
      <c r="B55" s="55" t="s">
        <v>610</v>
      </c>
      <c r="C55" s="56"/>
      <c r="D55" s="56"/>
      <c r="E55" s="56"/>
      <c r="F55" s="56"/>
      <c r="G55" s="56"/>
      <c r="H55" s="56"/>
      <c r="I55" s="56"/>
      <c r="J55" s="56"/>
      <c r="K55" s="56"/>
      <c r="L55" s="56"/>
      <c r="M55" s="56"/>
      <c r="N55" s="56"/>
      <c r="O55" s="56"/>
      <c r="P55" s="56"/>
      <c r="Q55" s="56"/>
      <c r="R55" s="56"/>
      <c r="S55" s="56"/>
      <c r="T55" s="56"/>
      <c r="U55" s="57"/>
    </row>
    <row r="56" spans="2:21" ht="34.5" customHeight="1">
      <c r="B56" s="55" t="s">
        <v>611</v>
      </c>
      <c r="C56" s="56"/>
      <c r="D56" s="56"/>
      <c r="E56" s="56"/>
      <c r="F56" s="56"/>
      <c r="G56" s="56"/>
      <c r="H56" s="56"/>
      <c r="I56" s="56"/>
      <c r="J56" s="56"/>
      <c r="K56" s="56"/>
      <c r="L56" s="56"/>
      <c r="M56" s="56"/>
      <c r="N56" s="56"/>
      <c r="O56" s="56"/>
      <c r="P56" s="56"/>
      <c r="Q56" s="56"/>
      <c r="R56" s="56"/>
      <c r="S56" s="56"/>
      <c r="T56" s="56"/>
      <c r="U56" s="57"/>
    </row>
    <row r="57" spans="2:21" ht="86.4" customHeight="1">
      <c r="B57" s="55" t="s">
        <v>612</v>
      </c>
      <c r="C57" s="56"/>
      <c r="D57" s="56"/>
      <c r="E57" s="56"/>
      <c r="F57" s="56"/>
      <c r="G57" s="56"/>
      <c r="H57" s="56"/>
      <c r="I57" s="56"/>
      <c r="J57" s="56"/>
      <c r="K57" s="56"/>
      <c r="L57" s="56"/>
      <c r="M57" s="56"/>
      <c r="N57" s="56"/>
      <c r="O57" s="56"/>
      <c r="P57" s="56"/>
      <c r="Q57" s="56"/>
      <c r="R57" s="56"/>
      <c r="S57" s="56"/>
      <c r="T57" s="56"/>
      <c r="U57" s="57"/>
    </row>
    <row r="58" spans="2:21" ht="68.849999999999994" customHeight="1">
      <c r="B58" s="55" t="s">
        <v>613</v>
      </c>
      <c r="C58" s="56"/>
      <c r="D58" s="56"/>
      <c r="E58" s="56"/>
      <c r="F58" s="56"/>
      <c r="G58" s="56"/>
      <c r="H58" s="56"/>
      <c r="I58" s="56"/>
      <c r="J58" s="56"/>
      <c r="K58" s="56"/>
      <c r="L58" s="56"/>
      <c r="M58" s="56"/>
      <c r="N58" s="56"/>
      <c r="O58" s="56"/>
      <c r="P58" s="56"/>
      <c r="Q58" s="56"/>
      <c r="R58" s="56"/>
      <c r="S58" s="56"/>
      <c r="T58" s="56"/>
      <c r="U58" s="57"/>
    </row>
    <row r="59" spans="2:21" ht="34.5" customHeight="1">
      <c r="B59" s="55" t="s">
        <v>614</v>
      </c>
      <c r="C59" s="56"/>
      <c r="D59" s="56"/>
      <c r="E59" s="56"/>
      <c r="F59" s="56"/>
      <c r="G59" s="56"/>
      <c r="H59" s="56"/>
      <c r="I59" s="56"/>
      <c r="J59" s="56"/>
      <c r="K59" s="56"/>
      <c r="L59" s="56"/>
      <c r="M59" s="56"/>
      <c r="N59" s="56"/>
      <c r="O59" s="56"/>
      <c r="P59" s="56"/>
      <c r="Q59" s="56"/>
      <c r="R59" s="56"/>
      <c r="S59" s="56"/>
      <c r="T59" s="56"/>
      <c r="U59" s="57"/>
    </row>
    <row r="60" spans="2:21" ht="34.5" customHeight="1">
      <c r="B60" s="55" t="s">
        <v>615</v>
      </c>
      <c r="C60" s="56"/>
      <c r="D60" s="56"/>
      <c r="E60" s="56"/>
      <c r="F60" s="56"/>
      <c r="G60" s="56"/>
      <c r="H60" s="56"/>
      <c r="I60" s="56"/>
      <c r="J60" s="56"/>
      <c r="K60" s="56"/>
      <c r="L60" s="56"/>
      <c r="M60" s="56"/>
      <c r="N60" s="56"/>
      <c r="O60" s="56"/>
      <c r="P60" s="56"/>
      <c r="Q60" s="56"/>
      <c r="R60" s="56"/>
      <c r="S60" s="56"/>
      <c r="T60" s="56"/>
      <c r="U60" s="57"/>
    </row>
    <row r="61" spans="2:21" ht="45.6" customHeight="1" thickBot="1">
      <c r="B61" s="58" t="s">
        <v>616</v>
      </c>
      <c r="C61" s="59"/>
      <c r="D61" s="59"/>
      <c r="E61" s="59"/>
      <c r="F61" s="59"/>
      <c r="G61" s="59"/>
      <c r="H61" s="59"/>
      <c r="I61" s="59"/>
      <c r="J61" s="59"/>
      <c r="K61" s="59"/>
      <c r="L61" s="59"/>
      <c r="M61" s="59"/>
      <c r="N61" s="59"/>
      <c r="O61" s="59"/>
      <c r="P61" s="59"/>
      <c r="Q61" s="59"/>
      <c r="R61" s="59"/>
      <c r="S61" s="59"/>
      <c r="T61" s="59"/>
      <c r="U61" s="60"/>
    </row>
  </sheetData>
  <mergeCells count="112">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B36:D36"/>
    <mergeCell ref="B37:D37"/>
    <mergeCell ref="B39:U39"/>
    <mergeCell ref="C30:H30"/>
    <mergeCell ref="I30:K30"/>
    <mergeCell ref="L30:O30"/>
    <mergeCell ref="C31:H31"/>
    <mergeCell ref="I31:K31"/>
    <mergeCell ref="L31:O31"/>
    <mergeCell ref="B46:U46"/>
    <mergeCell ref="B47:U47"/>
    <mergeCell ref="B48:U48"/>
    <mergeCell ref="B49:U49"/>
    <mergeCell ref="B50:U50"/>
    <mergeCell ref="B51:U51"/>
    <mergeCell ref="B40:U40"/>
    <mergeCell ref="B41:U41"/>
    <mergeCell ref="B42:U42"/>
    <mergeCell ref="B43:U43"/>
    <mergeCell ref="B44:U44"/>
    <mergeCell ref="B45:U45"/>
    <mergeCell ref="B58:U58"/>
    <mergeCell ref="B59:U59"/>
    <mergeCell ref="B60:U60"/>
    <mergeCell ref="B61:U61"/>
    <mergeCell ref="B52:U52"/>
    <mergeCell ref="B53:U53"/>
    <mergeCell ref="B54:U54"/>
    <mergeCell ref="B55:U55"/>
    <mergeCell ref="B56:U56"/>
    <mergeCell ref="B57:U57"/>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5"/>
  <sheetViews>
    <sheetView view="pageBreakPreview" zoomScale="80" zoomScaleNormal="80" zoomScaleSheetLayoutView="80" workbookViewId="0">
      <selection activeCell="I24" sqref="I24:K2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0.21875" style="1" customWidth="1"/>
    <col min="9" max="9" width="7.5546875" style="1" customWidth="1"/>
    <col min="10" max="10" width="9" style="1" customWidth="1"/>
    <col min="11" max="11" width="21.44140625" style="1" customWidth="1"/>
    <col min="12" max="12" width="8.88671875" style="1" customWidth="1"/>
    <col min="13" max="13" width="7" style="1" customWidth="1"/>
    <col min="14" max="14" width="9.44140625" style="1" customWidth="1"/>
    <col min="15" max="15" width="24.2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617</v>
      </c>
      <c r="D4" s="95" t="s">
        <v>618</v>
      </c>
      <c r="E4" s="95"/>
      <c r="F4" s="95"/>
      <c r="G4" s="95"/>
      <c r="H4" s="95"/>
      <c r="I4" s="14"/>
      <c r="J4" s="15" t="s">
        <v>6</v>
      </c>
      <c r="K4" s="16" t="s">
        <v>7</v>
      </c>
      <c r="L4" s="96" t="s">
        <v>8</v>
      </c>
      <c r="M4" s="96"/>
      <c r="N4" s="96"/>
      <c r="O4" s="96"/>
      <c r="P4" s="15" t="s">
        <v>9</v>
      </c>
      <c r="Q4" s="96" t="s">
        <v>619</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620</v>
      </c>
      <c r="D11" s="69"/>
      <c r="E11" s="69"/>
      <c r="F11" s="69"/>
      <c r="G11" s="69"/>
      <c r="H11" s="69"/>
      <c r="I11" s="69" t="s">
        <v>621</v>
      </c>
      <c r="J11" s="69"/>
      <c r="K11" s="69"/>
      <c r="L11" s="69" t="s">
        <v>622</v>
      </c>
      <c r="M11" s="69"/>
      <c r="N11" s="69"/>
      <c r="O11" s="69"/>
      <c r="P11" s="27" t="s">
        <v>40</v>
      </c>
      <c r="Q11" s="27" t="s">
        <v>81</v>
      </c>
      <c r="R11" s="27">
        <v>7.78</v>
      </c>
      <c r="S11" s="27">
        <v>7.78</v>
      </c>
      <c r="T11" s="27">
        <v>7.78</v>
      </c>
      <c r="U11" s="28">
        <f>IF(ISERR((S11-T11)*100/S11+100),"N/A",(S11-T11)*100/S11+100)</f>
        <v>100</v>
      </c>
    </row>
    <row r="12" spans="1:34" ht="75" customHeight="1" thickBot="1">
      <c r="A12" s="25"/>
      <c r="B12" s="29" t="s">
        <v>42</v>
      </c>
      <c r="C12" s="61" t="s">
        <v>42</v>
      </c>
      <c r="D12" s="61"/>
      <c r="E12" s="61"/>
      <c r="F12" s="61"/>
      <c r="G12" s="61"/>
      <c r="H12" s="61"/>
      <c r="I12" s="61" t="s">
        <v>1545</v>
      </c>
      <c r="J12" s="61"/>
      <c r="K12" s="61"/>
      <c r="L12" s="61" t="s">
        <v>623</v>
      </c>
      <c r="M12" s="61"/>
      <c r="N12" s="61"/>
      <c r="O12" s="61"/>
      <c r="P12" s="30" t="s">
        <v>624</v>
      </c>
      <c r="Q12" s="30" t="s">
        <v>81</v>
      </c>
      <c r="R12" s="54">
        <v>2.5</v>
      </c>
      <c r="S12" s="54" t="s">
        <v>82</v>
      </c>
      <c r="T12" s="54" t="s">
        <v>82</v>
      </c>
      <c r="U12" s="31" t="str">
        <f t="shared" ref="U12:U39" si="0">IF(ISERR(T12/S12*100),"N/A",T12/S12*100)</f>
        <v>N/A</v>
      </c>
    </row>
    <row r="13" spans="1:34" ht="75" customHeight="1" thickTop="1" thickBot="1">
      <c r="A13" s="25"/>
      <c r="B13" s="26" t="s">
        <v>45</v>
      </c>
      <c r="C13" s="69" t="s">
        <v>625</v>
      </c>
      <c r="D13" s="69"/>
      <c r="E13" s="69"/>
      <c r="F13" s="69"/>
      <c r="G13" s="69"/>
      <c r="H13" s="69"/>
      <c r="I13" s="69" t="s">
        <v>626</v>
      </c>
      <c r="J13" s="69"/>
      <c r="K13" s="69"/>
      <c r="L13" s="69" t="s">
        <v>627</v>
      </c>
      <c r="M13" s="69"/>
      <c r="N13" s="69"/>
      <c r="O13" s="69"/>
      <c r="P13" s="27" t="s">
        <v>40</v>
      </c>
      <c r="Q13" s="27" t="s">
        <v>81</v>
      </c>
      <c r="R13" s="27">
        <v>52.89</v>
      </c>
      <c r="S13" s="27">
        <v>52.89</v>
      </c>
      <c r="T13" s="27">
        <v>52.89</v>
      </c>
      <c r="U13" s="28">
        <f t="shared" si="0"/>
        <v>100</v>
      </c>
    </row>
    <row r="14" spans="1:34" ht="75" customHeight="1" thickTop="1">
      <c r="A14" s="25"/>
      <c r="B14" s="26" t="s">
        <v>49</v>
      </c>
      <c r="C14" s="69" t="s">
        <v>628</v>
      </c>
      <c r="D14" s="69"/>
      <c r="E14" s="69"/>
      <c r="F14" s="69"/>
      <c r="G14" s="69"/>
      <c r="H14" s="69"/>
      <c r="I14" s="69" t="s">
        <v>629</v>
      </c>
      <c r="J14" s="69"/>
      <c r="K14" s="69"/>
      <c r="L14" s="69" t="s">
        <v>630</v>
      </c>
      <c r="M14" s="69"/>
      <c r="N14" s="69"/>
      <c r="O14" s="69"/>
      <c r="P14" s="27" t="s">
        <v>40</v>
      </c>
      <c r="Q14" s="27" t="s">
        <v>81</v>
      </c>
      <c r="R14" s="27">
        <v>30.03</v>
      </c>
      <c r="S14" s="27">
        <v>30.03</v>
      </c>
      <c r="T14" s="27">
        <v>29.26</v>
      </c>
      <c r="U14" s="28">
        <f t="shared" si="0"/>
        <v>97.435897435897431</v>
      </c>
    </row>
    <row r="15" spans="1:34" ht="75" customHeight="1">
      <c r="A15" s="25"/>
      <c r="B15" s="29" t="s">
        <v>42</v>
      </c>
      <c r="C15" s="61" t="s">
        <v>631</v>
      </c>
      <c r="D15" s="61"/>
      <c r="E15" s="61"/>
      <c r="F15" s="61"/>
      <c r="G15" s="61"/>
      <c r="H15" s="61"/>
      <c r="I15" s="61" t="s">
        <v>632</v>
      </c>
      <c r="J15" s="61"/>
      <c r="K15" s="61"/>
      <c r="L15" s="61" t="s">
        <v>633</v>
      </c>
      <c r="M15" s="61"/>
      <c r="N15" s="61"/>
      <c r="O15" s="61"/>
      <c r="P15" s="30" t="s">
        <v>40</v>
      </c>
      <c r="Q15" s="30" t="s">
        <v>81</v>
      </c>
      <c r="R15" s="30">
        <v>20</v>
      </c>
      <c r="S15" s="30">
        <v>20</v>
      </c>
      <c r="T15" s="30">
        <v>25</v>
      </c>
      <c r="U15" s="31">
        <f t="shared" si="0"/>
        <v>125</v>
      </c>
    </row>
    <row r="16" spans="1:34" ht="104.4" customHeight="1">
      <c r="A16" s="25"/>
      <c r="B16" s="29" t="s">
        <v>42</v>
      </c>
      <c r="C16" s="61" t="s">
        <v>634</v>
      </c>
      <c r="D16" s="61"/>
      <c r="E16" s="61"/>
      <c r="F16" s="61"/>
      <c r="G16" s="61"/>
      <c r="H16" s="61"/>
      <c r="I16" s="61" t="s">
        <v>635</v>
      </c>
      <c r="J16" s="61"/>
      <c r="K16" s="61"/>
      <c r="L16" s="61" t="s">
        <v>636</v>
      </c>
      <c r="M16" s="61"/>
      <c r="N16" s="61"/>
      <c r="O16" s="61"/>
      <c r="P16" s="30" t="s">
        <v>40</v>
      </c>
      <c r="Q16" s="30" t="s">
        <v>101</v>
      </c>
      <c r="R16" s="30">
        <v>0.61</v>
      </c>
      <c r="S16" s="30">
        <v>0.61</v>
      </c>
      <c r="T16" s="30">
        <v>0.67</v>
      </c>
      <c r="U16" s="31">
        <f t="shared" si="0"/>
        <v>109.8360655737705</v>
      </c>
    </row>
    <row r="17" spans="1:21" ht="75" customHeight="1">
      <c r="A17" s="25"/>
      <c r="B17" s="29" t="s">
        <v>42</v>
      </c>
      <c r="C17" s="61" t="s">
        <v>637</v>
      </c>
      <c r="D17" s="61"/>
      <c r="E17" s="61"/>
      <c r="F17" s="61"/>
      <c r="G17" s="61"/>
      <c r="H17" s="61"/>
      <c r="I17" s="61" t="s">
        <v>638</v>
      </c>
      <c r="J17" s="61"/>
      <c r="K17" s="61"/>
      <c r="L17" s="61" t="s">
        <v>639</v>
      </c>
      <c r="M17" s="61"/>
      <c r="N17" s="61"/>
      <c r="O17" s="61"/>
      <c r="P17" s="30" t="s">
        <v>40</v>
      </c>
      <c r="Q17" s="30" t="s">
        <v>81</v>
      </c>
      <c r="R17" s="30">
        <v>105.03</v>
      </c>
      <c r="S17" s="30">
        <v>105.03</v>
      </c>
      <c r="T17" s="30">
        <v>118.44</v>
      </c>
      <c r="U17" s="31">
        <f t="shared" si="0"/>
        <v>112.76778063410453</v>
      </c>
    </row>
    <row r="18" spans="1:21" ht="75" customHeight="1">
      <c r="A18" s="25"/>
      <c r="B18" s="29" t="s">
        <v>42</v>
      </c>
      <c r="C18" s="61" t="s">
        <v>640</v>
      </c>
      <c r="D18" s="61"/>
      <c r="E18" s="61"/>
      <c r="F18" s="61"/>
      <c r="G18" s="61"/>
      <c r="H18" s="61"/>
      <c r="I18" s="61" t="s">
        <v>641</v>
      </c>
      <c r="J18" s="61"/>
      <c r="K18" s="61"/>
      <c r="L18" s="61" t="s">
        <v>642</v>
      </c>
      <c r="M18" s="61"/>
      <c r="N18" s="61"/>
      <c r="O18" s="61"/>
      <c r="P18" s="30" t="s">
        <v>40</v>
      </c>
      <c r="Q18" s="30" t="s">
        <v>81</v>
      </c>
      <c r="R18" s="30">
        <v>76</v>
      </c>
      <c r="S18" s="30">
        <v>76</v>
      </c>
      <c r="T18" s="30">
        <v>91.87</v>
      </c>
      <c r="U18" s="31">
        <f t="shared" si="0"/>
        <v>120.88157894736841</v>
      </c>
    </row>
    <row r="19" spans="1:21" ht="75" customHeight="1">
      <c r="A19" s="25"/>
      <c r="B19" s="29" t="s">
        <v>42</v>
      </c>
      <c r="C19" s="61" t="s">
        <v>643</v>
      </c>
      <c r="D19" s="61"/>
      <c r="E19" s="61"/>
      <c r="F19" s="61"/>
      <c r="G19" s="61"/>
      <c r="H19" s="61"/>
      <c r="I19" s="61" t="s">
        <v>644</v>
      </c>
      <c r="J19" s="61"/>
      <c r="K19" s="61"/>
      <c r="L19" s="61" t="s">
        <v>645</v>
      </c>
      <c r="M19" s="61"/>
      <c r="N19" s="61"/>
      <c r="O19" s="61"/>
      <c r="P19" s="30" t="s">
        <v>40</v>
      </c>
      <c r="Q19" s="30" t="s">
        <v>646</v>
      </c>
      <c r="R19" s="30">
        <v>30</v>
      </c>
      <c r="S19" s="30">
        <v>30</v>
      </c>
      <c r="T19" s="30">
        <v>32.11</v>
      </c>
      <c r="U19" s="31">
        <f t="shared" si="0"/>
        <v>107.03333333333333</v>
      </c>
    </row>
    <row r="20" spans="1:21" ht="75" customHeight="1">
      <c r="A20" s="25"/>
      <c r="B20" s="29" t="s">
        <v>42</v>
      </c>
      <c r="C20" s="61" t="s">
        <v>42</v>
      </c>
      <c r="D20" s="61"/>
      <c r="E20" s="61"/>
      <c r="F20" s="61"/>
      <c r="G20" s="61"/>
      <c r="H20" s="61"/>
      <c r="I20" s="61" t="s">
        <v>647</v>
      </c>
      <c r="J20" s="61"/>
      <c r="K20" s="61"/>
      <c r="L20" s="61" t="s">
        <v>648</v>
      </c>
      <c r="M20" s="61"/>
      <c r="N20" s="61"/>
      <c r="O20" s="61"/>
      <c r="P20" s="30" t="s">
        <v>547</v>
      </c>
      <c r="Q20" s="30" t="s">
        <v>81</v>
      </c>
      <c r="R20" s="30">
        <v>7.3</v>
      </c>
      <c r="S20" s="30">
        <v>7.3</v>
      </c>
      <c r="T20" s="30">
        <v>10.050000000000001</v>
      </c>
      <c r="U20" s="31">
        <f t="shared" si="0"/>
        <v>137.67123287671234</v>
      </c>
    </row>
    <row r="21" spans="1:21" ht="75" customHeight="1">
      <c r="A21" s="25"/>
      <c r="B21" s="29" t="s">
        <v>42</v>
      </c>
      <c r="C21" s="61" t="s">
        <v>649</v>
      </c>
      <c r="D21" s="61"/>
      <c r="E21" s="61"/>
      <c r="F21" s="61"/>
      <c r="G21" s="61"/>
      <c r="H21" s="61"/>
      <c r="I21" s="61" t="s">
        <v>650</v>
      </c>
      <c r="J21" s="61"/>
      <c r="K21" s="61"/>
      <c r="L21" s="61" t="s">
        <v>651</v>
      </c>
      <c r="M21" s="61"/>
      <c r="N21" s="61"/>
      <c r="O21" s="61"/>
      <c r="P21" s="30" t="s">
        <v>40</v>
      </c>
      <c r="Q21" s="30" t="s">
        <v>92</v>
      </c>
      <c r="R21" s="30">
        <v>32.26</v>
      </c>
      <c r="S21" s="30">
        <v>32.26</v>
      </c>
      <c r="T21" s="30">
        <v>28.38</v>
      </c>
      <c r="U21" s="31">
        <f t="shared" si="0"/>
        <v>87.972721636701806</v>
      </c>
    </row>
    <row r="22" spans="1:21" ht="75" customHeight="1">
      <c r="A22" s="25"/>
      <c r="B22" s="29" t="s">
        <v>42</v>
      </c>
      <c r="C22" s="61" t="s">
        <v>42</v>
      </c>
      <c r="D22" s="61"/>
      <c r="E22" s="61"/>
      <c r="F22" s="61"/>
      <c r="G22" s="61"/>
      <c r="H22" s="61"/>
      <c r="I22" s="61" t="s">
        <v>652</v>
      </c>
      <c r="J22" s="61"/>
      <c r="K22" s="61"/>
      <c r="L22" s="61" t="s">
        <v>653</v>
      </c>
      <c r="M22" s="61"/>
      <c r="N22" s="61"/>
      <c r="O22" s="61"/>
      <c r="P22" s="30" t="s">
        <v>40</v>
      </c>
      <c r="Q22" s="30" t="s">
        <v>81</v>
      </c>
      <c r="R22" s="30">
        <v>90</v>
      </c>
      <c r="S22" s="30">
        <v>90</v>
      </c>
      <c r="T22" s="30">
        <v>86.27</v>
      </c>
      <c r="U22" s="31">
        <f t="shared" si="0"/>
        <v>95.855555555555554</v>
      </c>
    </row>
    <row r="23" spans="1:21" ht="113.4" customHeight="1">
      <c r="A23" s="25"/>
      <c r="B23" s="29" t="s">
        <v>42</v>
      </c>
      <c r="C23" s="61" t="s">
        <v>654</v>
      </c>
      <c r="D23" s="61"/>
      <c r="E23" s="61"/>
      <c r="F23" s="61"/>
      <c r="G23" s="61"/>
      <c r="H23" s="61"/>
      <c r="I23" s="61" t="s">
        <v>655</v>
      </c>
      <c r="J23" s="61"/>
      <c r="K23" s="61"/>
      <c r="L23" s="61" t="s">
        <v>656</v>
      </c>
      <c r="M23" s="61"/>
      <c r="N23" s="61"/>
      <c r="O23" s="61"/>
      <c r="P23" s="30" t="s">
        <v>40</v>
      </c>
      <c r="Q23" s="30" t="s">
        <v>657</v>
      </c>
      <c r="R23" s="30">
        <v>98.7</v>
      </c>
      <c r="S23" s="30">
        <v>98.7</v>
      </c>
      <c r="T23" s="30">
        <v>99.99</v>
      </c>
      <c r="U23" s="31">
        <f t="shared" si="0"/>
        <v>101.30699088145896</v>
      </c>
    </row>
    <row r="24" spans="1:21" ht="75" customHeight="1">
      <c r="A24" s="25"/>
      <c r="B24" s="29" t="s">
        <v>42</v>
      </c>
      <c r="C24" s="61" t="s">
        <v>658</v>
      </c>
      <c r="D24" s="61"/>
      <c r="E24" s="61"/>
      <c r="F24" s="61"/>
      <c r="G24" s="61"/>
      <c r="H24" s="61"/>
      <c r="I24" s="61" t="s">
        <v>659</v>
      </c>
      <c r="J24" s="61"/>
      <c r="K24" s="61"/>
      <c r="L24" s="61" t="s">
        <v>660</v>
      </c>
      <c r="M24" s="61"/>
      <c r="N24" s="61"/>
      <c r="O24" s="61"/>
      <c r="P24" s="30" t="s">
        <v>40</v>
      </c>
      <c r="Q24" s="30" t="s">
        <v>101</v>
      </c>
      <c r="R24" s="30">
        <v>7.0000000000000007E-2</v>
      </c>
      <c r="S24" s="30">
        <v>7.0000000000000007E-2</v>
      </c>
      <c r="T24" s="30">
        <v>0.1</v>
      </c>
      <c r="U24" s="31">
        <f t="shared" si="0"/>
        <v>142.85714285714286</v>
      </c>
    </row>
    <row r="25" spans="1:21" ht="75" customHeight="1">
      <c r="A25" s="25"/>
      <c r="B25" s="29" t="s">
        <v>42</v>
      </c>
      <c r="C25" s="61" t="s">
        <v>661</v>
      </c>
      <c r="D25" s="61"/>
      <c r="E25" s="61"/>
      <c r="F25" s="61"/>
      <c r="G25" s="61"/>
      <c r="H25" s="61"/>
      <c r="I25" s="61" t="s">
        <v>662</v>
      </c>
      <c r="J25" s="61"/>
      <c r="K25" s="61"/>
      <c r="L25" s="61" t="s">
        <v>663</v>
      </c>
      <c r="M25" s="61"/>
      <c r="N25" s="61"/>
      <c r="O25" s="61"/>
      <c r="P25" s="30" t="s">
        <v>40</v>
      </c>
      <c r="Q25" s="30" t="s">
        <v>81</v>
      </c>
      <c r="R25" s="30">
        <v>103.85</v>
      </c>
      <c r="S25" s="30">
        <v>103.85</v>
      </c>
      <c r="T25" s="30">
        <v>81.099999999999994</v>
      </c>
      <c r="U25" s="31">
        <f t="shared" si="0"/>
        <v>78.093403948001921</v>
      </c>
    </row>
    <row r="26" spans="1:21" ht="75" customHeight="1" thickBot="1">
      <c r="A26" s="25"/>
      <c r="B26" s="29" t="s">
        <v>42</v>
      </c>
      <c r="C26" s="61" t="s">
        <v>42</v>
      </c>
      <c r="D26" s="61"/>
      <c r="E26" s="61"/>
      <c r="F26" s="61"/>
      <c r="G26" s="61"/>
      <c r="H26" s="61"/>
      <c r="I26" s="61" t="s">
        <v>664</v>
      </c>
      <c r="J26" s="61"/>
      <c r="K26" s="61"/>
      <c r="L26" s="61" t="s">
        <v>665</v>
      </c>
      <c r="M26" s="61"/>
      <c r="N26" s="61"/>
      <c r="O26" s="61"/>
      <c r="P26" s="30" t="s">
        <v>40</v>
      </c>
      <c r="Q26" s="30" t="s">
        <v>81</v>
      </c>
      <c r="R26" s="30">
        <v>103.7</v>
      </c>
      <c r="S26" s="30">
        <v>103.7</v>
      </c>
      <c r="T26" s="30">
        <v>69.349999999999994</v>
      </c>
      <c r="U26" s="31">
        <f t="shared" si="0"/>
        <v>66.875602700096422</v>
      </c>
    </row>
    <row r="27" spans="1:21" ht="75" customHeight="1" thickTop="1">
      <c r="A27" s="25"/>
      <c r="B27" s="26" t="s">
        <v>93</v>
      </c>
      <c r="C27" s="69" t="s">
        <v>666</v>
      </c>
      <c r="D27" s="69"/>
      <c r="E27" s="69"/>
      <c r="F27" s="69"/>
      <c r="G27" s="69"/>
      <c r="H27" s="69"/>
      <c r="I27" s="69" t="s">
        <v>667</v>
      </c>
      <c r="J27" s="69"/>
      <c r="K27" s="69"/>
      <c r="L27" s="69" t="s">
        <v>668</v>
      </c>
      <c r="M27" s="69"/>
      <c r="N27" s="69"/>
      <c r="O27" s="69"/>
      <c r="P27" s="27" t="s">
        <v>40</v>
      </c>
      <c r="Q27" s="27" t="s">
        <v>101</v>
      </c>
      <c r="R27" s="27">
        <v>20</v>
      </c>
      <c r="S27" s="27">
        <v>20</v>
      </c>
      <c r="T27" s="27">
        <v>19.670000000000002</v>
      </c>
      <c r="U27" s="28">
        <f t="shared" si="0"/>
        <v>98.350000000000009</v>
      </c>
    </row>
    <row r="28" spans="1:21" ht="75" customHeight="1">
      <c r="A28" s="25"/>
      <c r="B28" s="29" t="s">
        <v>42</v>
      </c>
      <c r="C28" s="61" t="s">
        <v>669</v>
      </c>
      <c r="D28" s="61"/>
      <c r="E28" s="61"/>
      <c r="F28" s="61"/>
      <c r="G28" s="61"/>
      <c r="H28" s="61"/>
      <c r="I28" s="61" t="s">
        <v>670</v>
      </c>
      <c r="J28" s="61"/>
      <c r="K28" s="61"/>
      <c r="L28" s="61" t="s">
        <v>671</v>
      </c>
      <c r="M28" s="61"/>
      <c r="N28" s="61"/>
      <c r="O28" s="61"/>
      <c r="P28" s="30" t="s">
        <v>40</v>
      </c>
      <c r="Q28" s="30" t="s">
        <v>101</v>
      </c>
      <c r="R28" s="30">
        <v>0</v>
      </c>
      <c r="S28" s="30">
        <v>0</v>
      </c>
      <c r="T28" s="30">
        <v>20</v>
      </c>
      <c r="U28" s="31" t="str">
        <f t="shared" si="0"/>
        <v>N/A</v>
      </c>
    </row>
    <row r="29" spans="1:21" ht="75" customHeight="1">
      <c r="A29" s="25"/>
      <c r="B29" s="29" t="s">
        <v>42</v>
      </c>
      <c r="C29" s="61" t="s">
        <v>672</v>
      </c>
      <c r="D29" s="61"/>
      <c r="E29" s="61"/>
      <c r="F29" s="61"/>
      <c r="G29" s="61"/>
      <c r="H29" s="61"/>
      <c r="I29" s="61" t="s">
        <v>673</v>
      </c>
      <c r="J29" s="61"/>
      <c r="K29" s="61"/>
      <c r="L29" s="61" t="s">
        <v>674</v>
      </c>
      <c r="M29" s="61"/>
      <c r="N29" s="61"/>
      <c r="O29" s="61"/>
      <c r="P29" s="30" t="s">
        <v>40</v>
      </c>
      <c r="Q29" s="30" t="s">
        <v>97</v>
      </c>
      <c r="R29" s="30">
        <v>100</v>
      </c>
      <c r="S29" s="30">
        <v>100</v>
      </c>
      <c r="T29" s="30">
        <v>100</v>
      </c>
      <c r="U29" s="31">
        <f t="shared" si="0"/>
        <v>100</v>
      </c>
    </row>
    <row r="30" spans="1:21" ht="75" customHeight="1">
      <c r="A30" s="25"/>
      <c r="B30" s="29" t="s">
        <v>42</v>
      </c>
      <c r="C30" s="61" t="s">
        <v>675</v>
      </c>
      <c r="D30" s="61"/>
      <c r="E30" s="61"/>
      <c r="F30" s="61"/>
      <c r="G30" s="61"/>
      <c r="H30" s="61"/>
      <c r="I30" s="61" t="s">
        <v>638</v>
      </c>
      <c r="J30" s="61"/>
      <c r="K30" s="61"/>
      <c r="L30" s="61" t="s">
        <v>639</v>
      </c>
      <c r="M30" s="61"/>
      <c r="N30" s="61"/>
      <c r="O30" s="61"/>
      <c r="P30" s="30" t="s">
        <v>40</v>
      </c>
      <c r="Q30" s="30" t="s">
        <v>101</v>
      </c>
      <c r="R30" s="30">
        <v>105.03</v>
      </c>
      <c r="S30" s="30">
        <v>105.03</v>
      </c>
      <c r="T30" s="30">
        <v>120.45</v>
      </c>
      <c r="U30" s="31">
        <f t="shared" si="0"/>
        <v>114.68151956583834</v>
      </c>
    </row>
    <row r="31" spans="1:21" ht="75" customHeight="1">
      <c r="A31" s="25"/>
      <c r="B31" s="29" t="s">
        <v>42</v>
      </c>
      <c r="C31" s="61" t="s">
        <v>676</v>
      </c>
      <c r="D31" s="61"/>
      <c r="E31" s="61"/>
      <c r="F31" s="61"/>
      <c r="G31" s="61"/>
      <c r="H31" s="61"/>
      <c r="I31" s="61" t="s">
        <v>677</v>
      </c>
      <c r="J31" s="61"/>
      <c r="K31" s="61"/>
      <c r="L31" s="61" t="s">
        <v>678</v>
      </c>
      <c r="M31" s="61"/>
      <c r="N31" s="61"/>
      <c r="O31" s="61"/>
      <c r="P31" s="30" t="s">
        <v>40</v>
      </c>
      <c r="Q31" s="30" t="s">
        <v>101</v>
      </c>
      <c r="R31" s="30">
        <v>100</v>
      </c>
      <c r="S31" s="30">
        <v>100</v>
      </c>
      <c r="T31" s="30">
        <v>87.93</v>
      </c>
      <c r="U31" s="31">
        <f t="shared" si="0"/>
        <v>87.93</v>
      </c>
    </row>
    <row r="32" spans="1:21" ht="75" customHeight="1">
      <c r="A32" s="25"/>
      <c r="B32" s="29" t="s">
        <v>42</v>
      </c>
      <c r="C32" s="61" t="s">
        <v>679</v>
      </c>
      <c r="D32" s="61"/>
      <c r="E32" s="61"/>
      <c r="F32" s="61"/>
      <c r="G32" s="61"/>
      <c r="H32" s="61"/>
      <c r="I32" s="61" t="s">
        <v>680</v>
      </c>
      <c r="J32" s="61"/>
      <c r="K32" s="61"/>
      <c r="L32" s="61" t="s">
        <v>681</v>
      </c>
      <c r="M32" s="61"/>
      <c r="N32" s="61"/>
      <c r="O32" s="61"/>
      <c r="P32" s="30" t="s">
        <v>40</v>
      </c>
      <c r="Q32" s="30" t="s">
        <v>97</v>
      </c>
      <c r="R32" s="30">
        <v>100</v>
      </c>
      <c r="S32" s="30">
        <v>100</v>
      </c>
      <c r="T32" s="30">
        <v>100</v>
      </c>
      <c r="U32" s="31">
        <f t="shared" si="0"/>
        <v>100</v>
      </c>
    </row>
    <row r="33" spans="1:22" ht="75" customHeight="1">
      <c r="A33" s="25"/>
      <c r="B33" s="29" t="s">
        <v>42</v>
      </c>
      <c r="C33" s="61" t="s">
        <v>682</v>
      </c>
      <c r="D33" s="61"/>
      <c r="E33" s="61"/>
      <c r="F33" s="61"/>
      <c r="G33" s="61"/>
      <c r="H33" s="61"/>
      <c r="I33" s="61" t="s">
        <v>683</v>
      </c>
      <c r="J33" s="61"/>
      <c r="K33" s="61"/>
      <c r="L33" s="61" t="s">
        <v>684</v>
      </c>
      <c r="M33" s="61"/>
      <c r="N33" s="61"/>
      <c r="O33" s="61"/>
      <c r="P33" s="30" t="s">
        <v>40</v>
      </c>
      <c r="Q33" s="30" t="s">
        <v>105</v>
      </c>
      <c r="R33" s="30">
        <v>90</v>
      </c>
      <c r="S33" s="30">
        <v>90</v>
      </c>
      <c r="T33" s="30">
        <v>156.66999999999999</v>
      </c>
      <c r="U33" s="31">
        <f t="shared" si="0"/>
        <v>174.07777777777775</v>
      </c>
    </row>
    <row r="34" spans="1:22" ht="75" customHeight="1">
      <c r="A34" s="25"/>
      <c r="B34" s="29" t="s">
        <v>42</v>
      </c>
      <c r="C34" s="61" t="s">
        <v>685</v>
      </c>
      <c r="D34" s="61"/>
      <c r="E34" s="61"/>
      <c r="F34" s="61"/>
      <c r="G34" s="61"/>
      <c r="H34" s="61"/>
      <c r="I34" s="61" t="s">
        <v>686</v>
      </c>
      <c r="J34" s="61"/>
      <c r="K34" s="61"/>
      <c r="L34" s="61" t="s">
        <v>687</v>
      </c>
      <c r="M34" s="61"/>
      <c r="N34" s="61"/>
      <c r="O34" s="61"/>
      <c r="P34" s="30" t="s">
        <v>40</v>
      </c>
      <c r="Q34" s="30" t="s">
        <v>105</v>
      </c>
      <c r="R34" s="30">
        <v>76.92</v>
      </c>
      <c r="S34" s="30">
        <v>76.92</v>
      </c>
      <c r="T34" s="30">
        <v>117.33</v>
      </c>
      <c r="U34" s="31">
        <f t="shared" si="0"/>
        <v>152.53510140405615</v>
      </c>
    </row>
    <row r="35" spans="1:22" ht="75" customHeight="1">
      <c r="A35" s="25"/>
      <c r="B35" s="29" t="s">
        <v>42</v>
      </c>
      <c r="C35" s="61" t="s">
        <v>42</v>
      </c>
      <c r="D35" s="61"/>
      <c r="E35" s="61"/>
      <c r="F35" s="61"/>
      <c r="G35" s="61"/>
      <c r="H35" s="61"/>
      <c r="I35" s="61" t="s">
        <v>688</v>
      </c>
      <c r="J35" s="61"/>
      <c r="K35" s="61"/>
      <c r="L35" s="61" t="s">
        <v>689</v>
      </c>
      <c r="M35" s="61"/>
      <c r="N35" s="61"/>
      <c r="O35" s="61"/>
      <c r="P35" s="30" t="s">
        <v>40</v>
      </c>
      <c r="Q35" s="30" t="s">
        <v>105</v>
      </c>
      <c r="R35" s="30">
        <v>72</v>
      </c>
      <c r="S35" s="30">
        <v>72</v>
      </c>
      <c r="T35" s="30">
        <v>66.08</v>
      </c>
      <c r="U35" s="31">
        <f t="shared" si="0"/>
        <v>91.777777777777786</v>
      </c>
    </row>
    <row r="36" spans="1:22" ht="75" customHeight="1">
      <c r="A36" s="25"/>
      <c r="B36" s="29" t="s">
        <v>42</v>
      </c>
      <c r="C36" s="61" t="s">
        <v>690</v>
      </c>
      <c r="D36" s="61"/>
      <c r="E36" s="61"/>
      <c r="F36" s="61"/>
      <c r="G36" s="61"/>
      <c r="H36" s="61"/>
      <c r="I36" s="61" t="s">
        <v>691</v>
      </c>
      <c r="J36" s="61"/>
      <c r="K36" s="61"/>
      <c r="L36" s="61" t="s">
        <v>692</v>
      </c>
      <c r="M36" s="61"/>
      <c r="N36" s="61"/>
      <c r="O36" s="61"/>
      <c r="P36" s="30" t="s">
        <v>40</v>
      </c>
      <c r="Q36" s="30" t="s">
        <v>97</v>
      </c>
      <c r="R36" s="30">
        <v>100</v>
      </c>
      <c r="S36" s="30">
        <v>100</v>
      </c>
      <c r="T36" s="30">
        <v>92.86</v>
      </c>
      <c r="U36" s="31">
        <f t="shared" si="0"/>
        <v>92.86</v>
      </c>
    </row>
    <row r="37" spans="1:22" ht="75" customHeight="1">
      <c r="A37" s="25"/>
      <c r="B37" s="29" t="s">
        <v>42</v>
      </c>
      <c r="C37" s="61" t="s">
        <v>693</v>
      </c>
      <c r="D37" s="61"/>
      <c r="E37" s="61"/>
      <c r="F37" s="61"/>
      <c r="G37" s="61"/>
      <c r="H37" s="61"/>
      <c r="I37" s="61" t="s">
        <v>694</v>
      </c>
      <c r="J37" s="61"/>
      <c r="K37" s="61"/>
      <c r="L37" s="61" t="s">
        <v>695</v>
      </c>
      <c r="M37" s="61"/>
      <c r="N37" s="61"/>
      <c r="O37" s="61"/>
      <c r="P37" s="30" t="s">
        <v>40</v>
      </c>
      <c r="Q37" s="30" t="s">
        <v>97</v>
      </c>
      <c r="R37" s="30">
        <v>39.299999999999997</v>
      </c>
      <c r="S37" s="30">
        <v>39.299999999999997</v>
      </c>
      <c r="T37" s="30">
        <v>32.630000000000003</v>
      </c>
      <c r="U37" s="31">
        <f t="shared" si="0"/>
        <v>83.027989821882969</v>
      </c>
    </row>
    <row r="38" spans="1:22" ht="75" customHeight="1">
      <c r="A38" s="25"/>
      <c r="B38" s="29" t="s">
        <v>42</v>
      </c>
      <c r="C38" s="61" t="s">
        <v>696</v>
      </c>
      <c r="D38" s="61"/>
      <c r="E38" s="61"/>
      <c r="F38" s="61"/>
      <c r="G38" s="61"/>
      <c r="H38" s="61"/>
      <c r="I38" s="61" t="s">
        <v>697</v>
      </c>
      <c r="J38" s="61"/>
      <c r="K38" s="61"/>
      <c r="L38" s="61" t="s">
        <v>698</v>
      </c>
      <c r="M38" s="61"/>
      <c r="N38" s="61"/>
      <c r="O38" s="61"/>
      <c r="P38" s="30" t="s">
        <v>40</v>
      </c>
      <c r="Q38" s="30" t="s">
        <v>105</v>
      </c>
      <c r="R38" s="30">
        <v>93.75</v>
      </c>
      <c r="S38" s="30">
        <v>93.75</v>
      </c>
      <c r="T38" s="30">
        <v>100</v>
      </c>
      <c r="U38" s="31">
        <f t="shared" si="0"/>
        <v>106.66666666666667</v>
      </c>
    </row>
    <row r="39" spans="1:22" ht="75" customHeight="1" thickBot="1">
      <c r="A39" s="25"/>
      <c r="B39" s="29" t="s">
        <v>42</v>
      </c>
      <c r="C39" s="61" t="s">
        <v>699</v>
      </c>
      <c r="D39" s="61"/>
      <c r="E39" s="61"/>
      <c r="F39" s="61"/>
      <c r="G39" s="61"/>
      <c r="H39" s="61"/>
      <c r="I39" s="61" t="s">
        <v>700</v>
      </c>
      <c r="J39" s="61"/>
      <c r="K39" s="61"/>
      <c r="L39" s="61" t="s">
        <v>701</v>
      </c>
      <c r="M39" s="61"/>
      <c r="N39" s="61"/>
      <c r="O39" s="61"/>
      <c r="P39" s="30" t="s">
        <v>40</v>
      </c>
      <c r="Q39" s="30" t="s">
        <v>128</v>
      </c>
      <c r="R39" s="30">
        <v>0</v>
      </c>
      <c r="S39" s="30">
        <v>0</v>
      </c>
      <c r="T39" s="30">
        <v>0</v>
      </c>
      <c r="U39" s="31" t="str">
        <f t="shared" si="0"/>
        <v>N/A</v>
      </c>
    </row>
    <row r="40" spans="1:22" ht="22.5" customHeight="1" thickTop="1" thickBot="1">
      <c r="B40" s="8" t="s">
        <v>55</v>
      </c>
      <c r="C40" s="9"/>
      <c r="D40" s="9"/>
      <c r="E40" s="9"/>
      <c r="F40" s="9"/>
      <c r="G40" s="9"/>
      <c r="H40" s="10"/>
      <c r="I40" s="10"/>
      <c r="J40" s="10"/>
      <c r="K40" s="10"/>
      <c r="L40" s="10"/>
      <c r="M40" s="10"/>
      <c r="N40" s="10"/>
      <c r="O40" s="10"/>
      <c r="P40" s="10"/>
      <c r="Q40" s="10"/>
      <c r="R40" s="10"/>
      <c r="S40" s="10"/>
      <c r="T40" s="10"/>
      <c r="U40" s="11"/>
      <c r="V40" s="32"/>
    </row>
    <row r="41" spans="1:22" ht="26.25" customHeight="1" thickTop="1">
      <c r="B41" s="33"/>
      <c r="C41" s="34"/>
      <c r="D41" s="34"/>
      <c r="E41" s="34"/>
      <c r="F41" s="34"/>
      <c r="G41" s="34"/>
      <c r="H41" s="35"/>
      <c r="I41" s="35"/>
      <c r="J41" s="35"/>
      <c r="K41" s="35"/>
      <c r="L41" s="35"/>
      <c r="M41" s="35"/>
      <c r="N41" s="35"/>
      <c r="O41" s="35"/>
      <c r="P41" s="36"/>
      <c r="Q41" s="37"/>
      <c r="R41" s="38" t="s">
        <v>56</v>
      </c>
      <c r="S41" s="22" t="s">
        <v>57</v>
      </c>
      <c r="T41" s="38" t="s">
        <v>58</v>
      </c>
      <c r="U41" s="22" t="s">
        <v>59</v>
      </c>
    </row>
    <row r="42" spans="1:22" ht="26.25" customHeight="1" thickBot="1">
      <c r="B42" s="39"/>
      <c r="C42" s="40"/>
      <c r="D42" s="40"/>
      <c r="E42" s="40"/>
      <c r="F42" s="40"/>
      <c r="G42" s="40"/>
      <c r="H42" s="41"/>
      <c r="I42" s="41"/>
      <c r="J42" s="41"/>
      <c r="K42" s="41"/>
      <c r="L42" s="41"/>
      <c r="M42" s="41"/>
      <c r="N42" s="41"/>
      <c r="O42" s="41"/>
      <c r="P42" s="42"/>
      <c r="Q42" s="43"/>
      <c r="R42" s="44" t="s">
        <v>60</v>
      </c>
      <c r="S42" s="43" t="s">
        <v>60</v>
      </c>
      <c r="T42" s="43" t="s">
        <v>60</v>
      </c>
      <c r="U42" s="43" t="s">
        <v>61</v>
      </c>
    </row>
    <row r="43" spans="1:22" ht="13.5" customHeight="1" thickBot="1">
      <c r="B43" s="62" t="s">
        <v>62</v>
      </c>
      <c r="C43" s="63"/>
      <c r="D43" s="63"/>
      <c r="E43" s="45"/>
      <c r="F43" s="45"/>
      <c r="G43" s="45"/>
      <c r="H43" s="46"/>
      <c r="I43" s="46"/>
      <c r="J43" s="46"/>
      <c r="K43" s="46"/>
      <c r="L43" s="46"/>
      <c r="M43" s="46"/>
      <c r="N43" s="46"/>
      <c r="O43" s="46"/>
      <c r="P43" s="47"/>
      <c r="Q43" s="47"/>
      <c r="R43" s="48">
        <f>13654.183339</f>
        <v>13654.183338999999</v>
      </c>
      <c r="S43" s="48">
        <f>13654.183339</f>
        <v>13654.183338999999</v>
      </c>
      <c r="T43" s="48">
        <f>8651.3785232</f>
        <v>8651.3785231999991</v>
      </c>
      <c r="U43" s="49">
        <f>+IF(ISERR(T43/S43*100),"N/A",T43/S43*100)</f>
        <v>63.360644195316674</v>
      </c>
    </row>
    <row r="44" spans="1:22" ht="13.5" customHeight="1" thickBot="1">
      <c r="B44" s="64" t="s">
        <v>63</v>
      </c>
      <c r="C44" s="65"/>
      <c r="D44" s="65"/>
      <c r="E44" s="50"/>
      <c r="F44" s="50"/>
      <c r="G44" s="50"/>
      <c r="H44" s="51"/>
      <c r="I44" s="51"/>
      <c r="J44" s="51"/>
      <c r="K44" s="51"/>
      <c r="L44" s="51"/>
      <c r="M44" s="51"/>
      <c r="N44" s="51"/>
      <c r="O44" s="51"/>
      <c r="P44" s="52"/>
      <c r="Q44" s="52"/>
      <c r="R44" s="48">
        <f>8661.78307377</f>
        <v>8661.7830737700006</v>
      </c>
      <c r="S44" s="48">
        <f>8661.78307377</f>
        <v>8661.7830737700006</v>
      </c>
      <c r="T44" s="48">
        <f>8651.3785232</f>
        <v>8651.3785231999991</v>
      </c>
      <c r="U44" s="49">
        <f>+IF(ISERR(T44/S44*100),"N/A",T44/S44*100)</f>
        <v>99.879879806716602</v>
      </c>
    </row>
    <row r="45" spans="1:22" ht="14.85" customHeight="1" thickTop="1" thickBot="1">
      <c r="B45" s="8" t="s">
        <v>64</v>
      </c>
      <c r="C45" s="9"/>
      <c r="D45" s="9"/>
      <c r="E45" s="9"/>
      <c r="F45" s="9"/>
      <c r="G45" s="9"/>
      <c r="H45" s="10"/>
      <c r="I45" s="10"/>
      <c r="J45" s="10"/>
      <c r="K45" s="10"/>
      <c r="L45" s="10"/>
      <c r="M45" s="10"/>
      <c r="N45" s="10"/>
      <c r="O45" s="10"/>
      <c r="P45" s="10"/>
      <c r="Q45" s="10"/>
      <c r="R45" s="10"/>
      <c r="S45" s="10"/>
      <c r="T45" s="10"/>
      <c r="U45" s="11"/>
    </row>
    <row r="46" spans="1:22" ht="44.25" customHeight="1" thickTop="1">
      <c r="B46" s="66" t="s">
        <v>65</v>
      </c>
      <c r="C46" s="67"/>
      <c r="D46" s="67"/>
      <c r="E46" s="67"/>
      <c r="F46" s="67"/>
      <c r="G46" s="67"/>
      <c r="H46" s="67"/>
      <c r="I46" s="67"/>
      <c r="J46" s="67"/>
      <c r="K46" s="67"/>
      <c r="L46" s="67"/>
      <c r="M46" s="67"/>
      <c r="N46" s="67"/>
      <c r="O46" s="67"/>
      <c r="P46" s="67"/>
      <c r="Q46" s="67"/>
      <c r="R46" s="67"/>
      <c r="S46" s="67"/>
      <c r="T46" s="67"/>
      <c r="U46" s="68"/>
    </row>
    <row r="47" spans="1:22" ht="34.5" customHeight="1">
      <c r="B47" s="55" t="s">
        <v>702</v>
      </c>
      <c r="C47" s="56"/>
      <c r="D47" s="56"/>
      <c r="E47" s="56"/>
      <c r="F47" s="56"/>
      <c r="G47" s="56"/>
      <c r="H47" s="56"/>
      <c r="I47" s="56"/>
      <c r="J47" s="56"/>
      <c r="K47" s="56"/>
      <c r="L47" s="56"/>
      <c r="M47" s="56"/>
      <c r="N47" s="56"/>
      <c r="O47" s="56"/>
      <c r="P47" s="56"/>
      <c r="Q47" s="56"/>
      <c r="R47" s="56"/>
      <c r="S47" s="56"/>
      <c r="T47" s="56"/>
      <c r="U47" s="57"/>
    </row>
    <row r="48" spans="1:22" ht="34.5" customHeight="1">
      <c r="B48" s="55" t="s">
        <v>703</v>
      </c>
      <c r="C48" s="56"/>
      <c r="D48" s="56"/>
      <c r="E48" s="56"/>
      <c r="F48" s="56"/>
      <c r="G48" s="56"/>
      <c r="H48" s="56"/>
      <c r="I48" s="56"/>
      <c r="J48" s="56"/>
      <c r="K48" s="56"/>
      <c r="L48" s="56"/>
      <c r="M48" s="56"/>
      <c r="N48" s="56"/>
      <c r="O48" s="56"/>
      <c r="P48" s="56"/>
      <c r="Q48" s="56"/>
      <c r="R48" s="56"/>
      <c r="S48" s="56"/>
      <c r="T48" s="56"/>
      <c r="U48" s="57"/>
    </row>
    <row r="49" spans="2:21" ht="34.5" customHeight="1">
      <c r="B49" s="55" t="s">
        <v>704</v>
      </c>
      <c r="C49" s="56"/>
      <c r="D49" s="56"/>
      <c r="E49" s="56"/>
      <c r="F49" s="56"/>
      <c r="G49" s="56"/>
      <c r="H49" s="56"/>
      <c r="I49" s="56"/>
      <c r="J49" s="56"/>
      <c r="K49" s="56"/>
      <c r="L49" s="56"/>
      <c r="M49" s="56"/>
      <c r="N49" s="56"/>
      <c r="O49" s="56"/>
      <c r="P49" s="56"/>
      <c r="Q49" s="56"/>
      <c r="R49" s="56"/>
      <c r="S49" s="56"/>
      <c r="T49" s="56"/>
      <c r="U49" s="57"/>
    </row>
    <row r="50" spans="2:21" ht="34.5" customHeight="1">
      <c r="B50" s="55" t="s">
        <v>705</v>
      </c>
      <c r="C50" s="56"/>
      <c r="D50" s="56"/>
      <c r="E50" s="56"/>
      <c r="F50" s="56"/>
      <c r="G50" s="56"/>
      <c r="H50" s="56"/>
      <c r="I50" s="56"/>
      <c r="J50" s="56"/>
      <c r="K50" s="56"/>
      <c r="L50" s="56"/>
      <c r="M50" s="56"/>
      <c r="N50" s="56"/>
      <c r="O50" s="56"/>
      <c r="P50" s="56"/>
      <c r="Q50" s="56"/>
      <c r="R50" s="56"/>
      <c r="S50" s="56"/>
      <c r="T50" s="56"/>
      <c r="U50" s="57"/>
    </row>
    <row r="51" spans="2:21" ht="38.85" customHeight="1">
      <c r="B51" s="55" t="s">
        <v>706</v>
      </c>
      <c r="C51" s="56"/>
      <c r="D51" s="56"/>
      <c r="E51" s="56"/>
      <c r="F51" s="56"/>
      <c r="G51" s="56"/>
      <c r="H51" s="56"/>
      <c r="I51" s="56"/>
      <c r="J51" s="56"/>
      <c r="K51" s="56"/>
      <c r="L51" s="56"/>
      <c r="M51" s="56"/>
      <c r="N51" s="56"/>
      <c r="O51" s="56"/>
      <c r="P51" s="56"/>
      <c r="Q51" s="56"/>
      <c r="R51" s="56"/>
      <c r="S51" s="56"/>
      <c r="T51" s="56"/>
      <c r="U51" s="57"/>
    </row>
    <row r="52" spans="2:21" ht="54.75" customHeight="1">
      <c r="B52" s="55" t="s">
        <v>707</v>
      </c>
      <c r="C52" s="56"/>
      <c r="D52" s="56"/>
      <c r="E52" s="56"/>
      <c r="F52" s="56"/>
      <c r="G52" s="56"/>
      <c r="H52" s="56"/>
      <c r="I52" s="56"/>
      <c r="J52" s="56"/>
      <c r="K52" s="56"/>
      <c r="L52" s="56"/>
      <c r="M52" s="56"/>
      <c r="N52" s="56"/>
      <c r="O52" s="56"/>
      <c r="P52" s="56"/>
      <c r="Q52" s="56"/>
      <c r="R52" s="56"/>
      <c r="S52" s="56"/>
      <c r="T52" s="56"/>
      <c r="U52" s="57"/>
    </row>
    <row r="53" spans="2:21" ht="27.6" customHeight="1">
      <c r="B53" s="55" t="s">
        <v>708</v>
      </c>
      <c r="C53" s="56"/>
      <c r="D53" s="56"/>
      <c r="E53" s="56"/>
      <c r="F53" s="56"/>
      <c r="G53" s="56"/>
      <c r="H53" s="56"/>
      <c r="I53" s="56"/>
      <c r="J53" s="56"/>
      <c r="K53" s="56"/>
      <c r="L53" s="56"/>
      <c r="M53" s="56"/>
      <c r="N53" s="56"/>
      <c r="O53" s="56"/>
      <c r="P53" s="56"/>
      <c r="Q53" s="56"/>
      <c r="R53" s="56"/>
      <c r="S53" s="56"/>
      <c r="T53" s="56"/>
      <c r="U53" s="57"/>
    </row>
    <row r="54" spans="2:21" ht="65.849999999999994" customHeight="1">
      <c r="B54" s="55" t="s">
        <v>709</v>
      </c>
      <c r="C54" s="56"/>
      <c r="D54" s="56"/>
      <c r="E54" s="56"/>
      <c r="F54" s="56"/>
      <c r="G54" s="56"/>
      <c r="H54" s="56"/>
      <c r="I54" s="56"/>
      <c r="J54" s="56"/>
      <c r="K54" s="56"/>
      <c r="L54" s="56"/>
      <c r="M54" s="56"/>
      <c r="N54" s="56"/>
      <c r="O54" s="56"/>
      <c r="P54" s="56"/>
      <c r="Q54" s="56"/>
      <c r="R54" s="56"/>
      <c r="S54" s="56"/>
      <c r="T54" s="56"/>
      <c r="U54" s="57"/>
    </row>
    <row r="55" spans="2:21" ht="69" customHeight="1">
      <c r="B55" s="55" t="s">
        <v>710</v>
      </c>
      <c r="C55" s="56"/>
      <c r="D55" s="56"/>
      <c r="E55" s="56"/>
      <c r="F55" s="56"/>
      <c r="G55" s="56"/>
      <c r="H55" s="56"/>
      <c r="I55" s="56"/>
      <c r="J55" s="56"/>
      <c r="K55" s="56"/>
      <c r="L55" s="56"/>
      <c r="M55" s="56"/>
      <c r="N55" s="56"/>
      <c r="O55" s="56"/>
      <c r="P55" s="56"/>
      <c r="Q55" s="56"/>
      <c r="R55" s="56"/>
      <c r="S55" s="56"/>
      <c r="T55" s="56"/>
      <c r="U55" s="57"/>
    </row>
    <row r="56" spans="2:21" ht="81.599999999999994" customHeight="1">
      <c r="B56" s="55" t="s">
        <v>711</v>
      </c>
      <c r="C56" s="56"/>
      <c r="D56" s="56"/>
      <c r="E56" s="56"/>
      <c r="F56" s="56"/>
      <c r="G56" s="56"/>
      <c r="H56" s="56"/>
      <c r="I56" s="56"/>
      <c r="J56" s="56"/>
      <c r="K56" s="56"/>
      <c r="L56" s="56"/>
      <c r="M56" s="56"/>
      <c r="N56" s="56"/>
      <c r="O56" s="56"/>
      <c r="P56" s="56"/>
      <c r="Q56" s="56"/>
      <c r="R56" s="56"/>
      <c r="S56" s="56"/>
      <c r="T56" s="56"/>
      <c r="U56" s="57"/>
    </row>
    <row r="57" spans="2:21" ht="66.75" customHeight="1">
      <c r="B57" s="55" t="s">
        <v>712</v>
      </c>
      <c r="C57" s="56"/>
      <c r="D57" s="56"/>
      <c r="E57" s="56"/>
      <c r="F57" s="56"/>
      <c r="G57" s="56"/>
      <c r="H57" s="56"/>
      <c r="I57" s="56"/>
      <c r="J57" s="56"/>
      <c r="K57" s="56"/>
      <c r="L57" s="56"/>
      <c r="M57" s="56"/>
      <c r="N57" s="56"/>
      <c r="O57" s="56"/>
      <c r="P57" s="56"/>
      <c r="Q57" s="56"/>
      <c r="R57" s="56"/>
      <c r="S57" s="56"/>
      <c r="T57" s="56"/>
      <c r="U57" s="57"/>
    </row>
    <row r="58" spans="2:21" ht="74.849999999999994" customHeight="1">
      <c r="B58" s="55" t="s">
        <v>713</v>
      </c>
      <c r="C58" s="56"/>
      <c r="D58" s="56"/>
      <c r="E58" s="56"/>
      <c r="F58" s="56"/>
      <c r="G58" s="56"/>
      <c r="H58" s="56"/>
      <c r="I58" s="56"/>
      <c r="J58" s="56"/>
      <c r="K58" s="56"/>
      <c r="L58" s="56"/>
      <c r="M58" s="56"/>
      <c r="N58" s="56"/>
      <c r="O58" s="56"/>
      <c r="P58" s="56"/>
      <c r="Q58" s="56"/>
      <c r="R58" s="56"/>
      <c r="S58" s="56"/>
      <c r="T58" s="56"/>
      <c r="U58" s="57"/>
    </row>
    <row r="59" spans="2:21" ht="59.85" customHeight="1">
      <c r="B59" s="55" t="s">
        <v>714</v>
      </c>
      <c r="C59" s="56"/>
      <c r="D59" s="56"/>
      <c r="E59" s="56"/>
      <c r="F59" s="56"/>
      <c r="G59" s="56"/>
      <c r="H59" s="56"/>
      <c r="I59" s="56"/>
      <c r="J59" s="56"/>
      <c r="K59" s="56"/>
      <c r="L59" s="56"/>
      <c r="M59" s="56"/>
      <c r="N59" s="56"/>
      <c r="O59" s="56"/>
      <c r="P59" s="56"/>
      <c r="Q59" s="56"/>
      <c r="R59" s="56"/>
      <c r="S59" s="56"/>
      <c r="T59" s="56"/>
      <c r="U59" s="57"/>
    </row>
    <row r="60" spans="2:21" ht="41.25" customHeight="1">
      <c r="B60" s="55" t="s">
        <v>715</v>
      </c>
      <c r="C60" s="56"/>
      <c r="D60" s="56"/>
      <c r="E60" s="56"/>
      <c r="F60" s="56"/>
      <c r="G60" s="56"/>
      <c r="H60" s="56"/>
      <c r="I60" s="56"/>
      <c r="J60" s="56"/>
      <c r="K60" s="56"/>
      <c r="L60" s="56"/>
      <c r="M60" s="56"/>
      <c r="N60" s="56"/>
      <c r="O60" s="56"/>
      <c r="P60" s="56"/>
      <c r="Q60" s="56"/>
      <c r="R60" s="56"/>
      <c r="S60" s="56"/>
      <c r="T60" s="56"/>
      <c r="U60" s="57"/>
    </row>
    <row r="61" spans="2:21" ht="108.15" customHeight="1">
      <c r="B61" s="55" t="s">
        <v>716</v>
      </c>
      <c r="C61" s="56"/>
      <c r="D61" s="56"/>
      <c r="E61" s="56"/>
      <c r="F61" s="56"/>
      <c r="G61" s="56"/>
      <c r="H61" s="56"/>
      <c r="I61" s="56"/>
      <c r="J61" s="56"/>
      <c r="K61" s="56"/>
      <c r="L61" s="56"/>
      <c r="M61" s="56"/>
      <c r="N61" s="56"/>
      <c r="O61" s="56"/>
      <c r="P61" s="56"/>
      <c r="Q61" s="56"/>
      <c r="R61" s="56"/>
      <c r="S61" s="56"/>
      <c r="T61" s="56"/>
      <c r="U61" s="57"/>
    </row>
    <row r="62" spans="2:21" ht="125.1" customHeight="1">
      <c r="B62" s="55" t="s">
        <v>717</v>
      </c>
      <c r="C62" s="56"/>
      <c r="D62" s="56"/>
      <c r="E62" s="56"/>
      <c r="F62" s="56"/>
      <c r="G62" s="56"/>
      <c r="H62" s="56"/>
      <c r="I62" s="56"/>
      <c r="J62" s="56"/>
      <c r="K62" s="56"/>
      <c r="L62" s="56"/>
      <c r="M62" s="56"/>
      <c r="N62" s="56"/>
      <c r="O62" s="56"/>
      <c r="P62" s="56"/>
      <c r="Q62" s="56"/>
      <c r="R62" s="56"/>
      <c r="S62" s="56"/>
      <c r="T62" s="56"/>
      <c r="U62" s="57"/>
    </row>
    <row r="63" spans="2:21" ht="34.5" customHeight="1">
      <c r="B63" s="55" t="s">
        <v>718</v>
      </c>
      <c r="C63" s="56"/>
      <c r="D63" s="56"/>
      <c r="E63" s="56"/>
      <c r="F63" s="56"/>
      <c r="G63" s="56"/>
      <c r="H63" s="56"/>
      <c r="I63" s="56"/>
      <c r="J63" s="56"/>
      <c r="K63" s="56"/>
      <c r="L63" s="56"/>
      <c r="M63" s="56"/>
      <c r="N63" s="56"/>
      <c r="O63" s="56"/>
      <c r="P63" s="56"/>
      <c r="Q63" s="56"/>
      <c r="R63" s="56"/>
      <c r="S63" s="56"/>
      <c r="T63" s="56"/>
      <c r="U63" s="57"/>
    </row>
    <row r="64" spans="2:21" ht="45.15" customHeight="1">
      <c r="B64" s="55" t="s">
        <v>719</v>
      </c>
      <c r="C64" s="56"/>
      <c r="D64" s="56"/>
      <c r="E64" s="56"/>
      <c r="F64" s="56"/>
      <c r="G64" s="56"/>
      <c r="H64" s="56"/>
      <c r="I64" s="56"/>
      <c r="J64" s="56"/>
      <c r="K64" s="56"/>
      <c r="L64" s="56"/>
      <c r="M64" s="56"/>
      <c r="N64" s="56"/>
      <c r="O64" s="56"/>
      <c r="P64" s="56"/>
      <c r="Q64" s="56"/>
      <c r="R64" s="56"/>
      <c r="S64" s="56"/>
      <c r="T64" s="56"/>
      <c r="U64" s="57"/>
    </row>
    <row r="65" spans="2:21" ht="18.600000000000001" customHeight="1">
      <c r="B65" s="55" t="s">
        <v>720</v>
      </c>
      <c r="C65" s="56"/>
      <c r="D65" s="56"/>
      <c r="E65" s="56"/>
      <c r="F65" s="56"/>
      <c r="G65" s="56"/>
      <c r="H65" s="56"/>
      <c r="I65" s="56"/>
      <c r="J65" s="56"/>
      <c r="K65" s="56"/>
      <c r="L65" s="56"/>
      <c r="M65" s="56"/>
      <c r="N65" s="56"/>
      <c r="O65" s="56"/>
      <c r="P65" s="56"/>
      <c r="Q65" s="56"/>
      <c r="R65" s="56"/>
      <c r="S65" s="56"/>
      <c r="T65" s="56"/>
      <c r="U65" s="57"/>
    </row>
    <row r="66" spans="2:21" ht="27.6" customHeight="1">
      <c r="B66" s="55" t="s">
        <v>708</v>
      </c>
      <c r="C66" s="56"/>
      <c r="D66" s="56"/>
      <c r="E66" s="56"/>
      <c r="F66" s="56"/>
      <c r="G66" s="56"/>
      <c r="H66" s="56"/>
      <c r="I66" s="56"/>
      <c r="J66" s="56"/>
      <c r="K66" s="56"/>
      <c r="L66" s="56"/>
      <c r="M66" s="56"/>
      <c r="N66" s="56"/>
      <c r="O66" s="56"/>
      <c r="P66" s="56"/>
      <c r="Q66" s="56"/>
      <c r="R66" s="56"/>
      <c r="S66" s="56"/>
      <c r="T66" s="56"/>
      <c r="U66" s="57"/>
    </row>
    <row r="67" spans="2:21" ht="38.1" customHeight="1">
      <c r="B67" s="55" t="s">
        <v>721</v>
      </c>
      <c r="C67" s="56"/>
      <c r="D67" s="56"/>
      <c r="E67" s="56"/>
      <c r="F67" s="56"/>
      <c r="G67" s="56"/>
      <c r="H67" s="56"/>
      <c r="I67" s="56"/>
      <c r="J67" s="56"/>
      <c r="K67" s="56"/>
      <c r="L67" s="56"/>
      <c r="M67" s="56"/>
      <c r="N67" s="56"/>
      <c r="O67" s="56"/>
      <c r="P67" s="56"/>
      <c r="Q67" s="56"/>
      <c r="R67" s="56"/>
      <c r="S67" s="56"/>
      <c r="T67" s="56"/>
      <c r="U67" s="57"/>
    </row>
    <row r="68" spans="2:21" ht="34.5" customHeight="1">
      <c r="B68" s="55" t="s">
        <v>722</v>
      </c>
      <c r="C68" s="56"/>
      <c r="D68" s="56"/>
      <c r="E68" s="56"/>
      <c r="F68" s="56"/>
      <c r="G68" s="56"/>
      <c r="H68" s="56"/>
      <c r="I68" s="56"/>
      <c r="J68" s="56"/>
      <c r="K68" s="56"/>
      <c r="L68" s="56"/>
      <c r="M68" s="56"/>
      <c r="N68" s="56"/>
      <c r="O68" s="56"/>
      <c r="P68" s="56"/>
      <c r="Q68" s="56"/>
      <c r="R68" s="56"/>
      <c r="S68" s="56"/>
      <c r="T68" s="56"/>
      <c r="U68" s="57"/>
    </row>
    <row r="69" spans="2:21" ht="40.5" customHeight="1">
      <c r="B69" s="55" t="s">
        <v>723</v>
      </c>
      <c r="C69" s="56"/>
      <c r="D69" s="56"/>
      <c r="E69" s="56"/>
      <c r="F69" s="56"/>
      <c r="G69" s="56"/>
      <c r="H69" s="56"/>
      <c r="I69" s="56"/>
      <c r="J69" s="56"/>
      <c r="K69" s="56"/>
      <c r="L69" s="56"/>
      <c r="M69" s="56"/>
      <c r="N69" s="56"/>
      <c r="O69" s="56"/>
      <c r="P69" s="56"/>
      <c r="Q69" s="56"/>
      <c r="R69" s="56"/>
      <c r="S69" s="56"/>
      <c r="T69" s="56"/>
      <c r="U69" s="57"/>
    </row>
    <row r="70" spans="2:21" ht="79.650000000000006" customHeight="1">
      <c r="B70" s="55" t="s">
        <v>724</v>
      </c>
      <c r="C70" s="56"/>
      <c r="D70" s="56"/>
      <c r="E70" s="56"/>
      <c r="F70" s="56"/>
      <c r="G70" s="56"/>
      <c r="H70" s="56"/>
      <c r="I70" s="56"/>
      <c r="J70" s="56"/>
      <c r="K70" s="56"/>
      <c r="L70" s="56"/>
      <c r="M70" s="56"/>
      <c r="N70" s="56"/>
      <c r="O70" s="56"/>
      <c r="P70" s="56"/>
      <c r="Q70" s="56"/>
      <c r="R70" s="56"/>
      <c r="S70" s="56"/>
      <c r="T70" s="56"/>
      <c r="U70" s="57"/>
    </row>
    <row r="71" spans="2:21" ht="74.25" customHeight="1">
      <c r="B71" s="55" t="s">
        <v>725</v>
      </c>
      <c r="C71" s="56"/>
      <c r="D71" s="56"/>
      <c r="E71" s="56"/>
      <c r="F71" s="56"/>
      <c r="G71" s="56"/>
      <c r="H71" s="56"/>
      <c r="I71" s="56"/>
      <c r="J71" s="56"/>
      <c r="K71" s="56"/>
      <c r="L71" s="56"/>
      <c r="M71" s="56"/>
      <c r="N71" s="56"/>
      <c r="O71" s="56"/>
      <c r="P71" s="56"/>
      <c r="Q71" s="56"/>
      <c r="R71" s="56"/>
      <c r="S71" s="56"/>
      <c r="T71" s="56"/>
      <c r="U71" s="57"/>
    </row>
    <row r="72" spans="2:21" ht="69.599999999999994" customHeight="1">
      <c r="B72" s="55" t="s">
        <v>726</v>
      </c>
      <c r="C72" s="56"/>
      <c r="D72" s="56"/>
      <c r="E72" s="56"/>
      <c r="F72" s="56"/>
      <c r="G72" s="56"/>
      <c r="H72" s="56"/>
      <c r="I72" s="56"/>
      <c r="J72" s="56"/>
      <c r="K72" s="56"/>
      <c r="L72" s="56"/>
      <c r="M72" s="56"/>
      <c r="N72" s="56"/>
      <c r="O72" s="56"/>
      <c r="P72" s="56"/>
      <c r="Q72" s="56"/>
      <c r="R72" s="56"/>
      <c r="S72" s="56"/>
      <c r="T72" s="56"/>
      <c r="U72" s="57"/>
    </row>
    <row r="73" spans="2:21" ht="35.4" customHeight="1">
      <c r="B73" s="55" t="s">
        <v>727</v>
      </c>
      <c r="C73" s="56"/>
      <c r="D73" s="56"/>
      <c r="E73" s="56"/>
      <c r="F73" s="56"/>
      <c r="G73" s="56"/>
      <c r="H73" s="56"/>
      <c r="I73" s="56"/>
      <c r="J73" s="56"/>
      <c r="K73" s="56"/>
      <c r="L73" s="56"/>
      <c r="M73" s="56"/>
      <c r="N73" s="56"/>
      <c r="O73" s="56"/>
      <c r="P73" s="56"/>
      <c r="Q73" s="56"/>
      <c r="R73" s="56"/>
      <c r="S73" s="56"/>
      <c r="T73" s="56"/>
      <c r="U73" s="57"/>
    </row>
    <row r="74" spans="2:21" ht="53.85" customHeight="1">
      <c r="B74" s="55" t="s">
        <v>728</v>
      </c>
      <c r="C74" s="56"/>
      <c r="D74" s="56"/>
      <c r="E74" s="56"/>
      <c r="F74" s="56"/>
      <c r="G74" s="56"/>
      <c r="H74" s="56"/>
      <c r="I74" s="56"/>
      <c r="J74" s="56"/>
      <c r="K74" s="56"/>
      <c r="L74" s="56"/>
      <c r="M74" s="56"/>
      <c r="N74" s="56"/>
      <c r="O74" s="56"/>
      <c r="P74" s="56"/>
      <c r="Q74" s="56"/>
      <c r="R74" s="56"/>
      <c r="S74" s="56"/>
      <c r="T74" s="56"/>
      <c r="U74" s="57"/>
    </row>
    <row r="75" spans="2:21" ht="32.85" customHeight="1" thickBot="1">
      <c r="B75" s="58" t="s">
        <v>729</v>
      </c>
      <c r="C75" s="59"/>
      <c r="D75" s="59"/>
      <c r="E75" s="59"/>
      <c r="F75" s="59"/>
      <c r="G75" s="59"/>
      <c r="H75" s="59"/>
      <c r="I75" s="59"/>
      <c r="J75" s="59"/>
      <c r="K75" s="59"/>
      <c r="L75" s="59"/>
      <c r="M75" s="59"/>
      <c r="N75" s="59"/>
      <c r="O75" s="59"/>
      <c r="P75" s="59"/>
      <c r="Q75" s="59"/>
      <c r="R75" s="59"/>
      <c r="S75" s="59"/>
      <c r="T75" s="59"/>
      <c r="U75" s="60"/>
    </row>
  </sheetData>
  <mergeCells count="140">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C33:H33"/>
    <mergeCell ref="I33:K33"/>
    <mergeCell ref="L33:O33"/>
    <mergeCell ref="C30:H30"/>
    <mergeCell ref="I30:K30"/>
    <mergeCell ref="L30:O30"/>
    <mergeCell ref="C31:H31"/>
    <mergeCell ref="I31:K31"/>
    <mergeCell ref="L31:O31"/>
    <mergeCell ref="C36:H36"/>
    <mergeCell ref="I36:K36"/>
    <mergeCell ref="L36:O36"/>
    <mergeCell ref="C37:H37"/>
    <mergeCell ref="I37:K37"/>
    <mergeCell ref="L37:O37"/>
    <mergeCell ref="C34:H34"/>
    <mergeCell ref="I34:K34"/>
    <mergeCell ref="L34:O34"/>
    <mergeCell ref="C35:H35"/>
    <mergeCell ref="I35:K35"/>
    <mergeCell ref="L35:O35"/>
    <mergeCell ref="B43:D43"/>
    <mergeCell ref="B44:D44"/>
    <mergeCell ref="B46:U46"/>
    <mergeCell ref="B47:U47"/>
    <mergeCell ref="B48:U48"/>
    <mergeCell ref="B49:U49"/>
    <mergeCell ref="C38:H38"/>
    <mergeCell ref="I38:K38"/>
    <mergeCell ref="L38:O38"/>
    <mergeCell ref="C39:H39"/>
    <mergeCell ref="I39:K39"/>
    <mergeCell ref="L39:O39"/>
    <mergeCell ref="B56:U56"/>
    <mergeCell ref="B57:U57"/>
    <mergeCell ref="B58:U58"/>
    <mergeCell ref="B59:U59"/>
    <mergeCell ref="B60:U60"/>
    <mergeCell ref="B61:U61"/>
    <mergeCell ref="B50:U50"/>
    <mergeCell ref="B51:U51"/>
    <mergeCell ref="B52:U52"/>
    <mergeCell ref="B53:U53"/>
    <mergeCell ref="B54:U54"/>
    <mergeCell ref="B55:U55"/>
    <mergeCell ref="B74:U74"/>
    <mergeCell ref="B75:U75"/>
    <mergeCell ref="B68:U68"/>
    <mergeCell ref="B69:U69"/>
    <mergeCell ref="B70:U70"/>
    <mergeCell ref="B71:U71"/>
    <mergeCell ref="B72:U72"/>
    <mergeCell ref="B73:U73"/>
    <mergeCell ref="B62:U62"/>
    <mergeCell ref="B63:U63"/>
    <mergeCell ref="B64:U64"/>
    <mergeCell ref="B65:U65"/>
    <mergeCell ref="B66:U66"/>
    <mergeCell ref="B67:U67"/>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7"/>
  <sheetViews>
    <sheetView view="pageBreakPreview" zoomScale="80" zoomScaleNormal="80" zoomScaleSheetLayoutView="80" workbookViewId="0">
      <selection activeCell="I12" sqref="I12:K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5546875" style="1" customWidth="1"/>
    <col min="9" max="9" width="7.5546875" style="1" customWidth="1"/>
    <col min="10" max="10" width="9" style="1" customWidth="1"/>
    <col min="11" max="11" width="22.5546875" style="1" customWidth="1"/>
    <col min="12" max="12" width="8.88671875" style="1" customWidth="1"/>
    <col min="13" max="13" width="7" style="1" customWidth="1"/>
    <col min="14" max="14" width="9.44140625" style="1" customWidth="1"/>
    <col min="15" max="15" width="25.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730</v>
      </c>
      <c r="D4" s="95" t="s">
        <v>731</v>
      </c>
      <c r="E4" s="95"/>
      <c r="F4" s="95"/>
      <c r="G4" s="95"/>
      <c r="H4" s="95"/>
      <c r="I4" s="14"/>
      <c r="J4" s="15" t="s">
        <v>6</v>
      </c>
      <c r="K4" s="16" t="s">
        <v>7</v>
      </c>
      <c r="L4" s="96" t="s">
        <v>8</v>
      </c>
      <c r="M4" s="96"/>
      <c r="N4" s="96"/>
      <c r="O4" s="96"/>
      <c r="P4" s="15" t="s">
        <v>9</v>
      </c>
      <c r="Q4" s="96" t="s">
        <v>732</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733</v>
      </c>
      <c r="D11" s="69"/>
      <c r="E11" s="69"/>
      <c r="F11" s="69"/>
      <c r="G11" s="69"/>
      <c r="H11" s="69"/>
      <c r="I11" s="69" t="s">
        <v>734</v>
      </c>
      <c r="J11" s="69"/>
      <c r="K11" s="69"/>
      <c r="L11" s="69" t="s">
        <v>735</v>
      </c>
      <c r="M11" s="69"/>
      <c r="N11" s="69"/>
      <c r="O11" s="69"/>
      <c r="P11" s="27" t="s">
        <v>543</v>
      </c>
      <c r="Q11" s="27" t="s">
        <v>81</v>
      </c>
      <c r="R11" s="27">
        <v>103.16</v>
      </c>
      <c r="S11" s="27">
        <v>103.16</v>
      </c>
      <c r="T11" s="27">
        <v>102.98</v>
      </c>
      <c r="U11" s="28">
        <f t="shared" ref="U11:U40" si="0">IF(ISERR(T11/S11*100),"N/A",T11/S11*100)</f>
        <v>99.825513765025207</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736</v>
      </c>
      <c r="D13" s="69"/>
      <c r="E13" s="69"/>
      <c r="F13" s="69"/>
      <c r="G13" s="69"/>
      <c r="H13" s="69"/>
      <c r="I13" s="69" t="s">
        <v>737</v>
      </c>
      <c r="J13" s="69"/>
      <c r="K13" s="69"/>
      <c r="L13" s="69" t="s">
        <v>738</v>
      </c>
      <c r="M13" s="69"/>
      <c r="N13" s="69"/>
      <c r="O13" s="69"/>
      <c r="P13" s="27" t="s">
        <v>40</v>
      </c>
      <c r="Q13" s="27" t="s">
        <v>81</v>
      </c>
      <c r="R13" s="27">
        <v>118.8</v>
      </c>
      <c r="S13" s="27">
        <v>118.8</v>
      </c>
      <c r="T13" s="27">
        <v>106</v>
      </c>
      <c r="U13" s="28">
        <f t="shared" si="0"/>
        <v>89.225589225589232</v>
      </c>
    </row>
    <row r="14" spans="1:34" ht="75" customHeight="1" thickTop="1">
      <c r="A14" s="25"/>
      <c r="B14" s="26" t="s">
        <v>49</v>
      </c>
      <c r="C14" s="69" t="s">
        <v>739</v>
      </c>
      <c r="D14" s="69"/>
      <c r="E14" s="69"/>
      <c r="F14" s="69"/>
      <c r="G14" s="69"/>
      <c r="H14" s="69"/>
      <c r="I14" s="69" t="s">
        <v>740</v>
      </c>
      <c r="J14" s="69"/>
      <c r="K14" s="69"/>
      <c r="L14" s="69" t="s">
        <v>741</v>
      </c>
      <c r="M14" s="69"/>
      <c r="N14" s="69"/>
      <c r="O14" s="69"/>
      <c r="P14" s="27" t="s">
        <v>742</v>
      </c>
      <c r="Q14" s="27" t="s">
        <v>81</v>
      </c>
      <c r="R14" s="27">
        <v>4</v>
      </c>
      <c r="S14" s="27">
        <v>4</v>
      </c>
      <c r="T14" s="27">
        <v>4.3499999999999996</v>
      </c>
      <c r="U14" s="28">
        <f t="shared" si="0"/>
        <v>108.74999999999999</v>
      </c>
    </row>
    <row r="15" spans="1:34" ht="75" customHeight="1">
      <c r="A15" s="25"/>
      <c r="B15" s="29" t="s">
        <v>42</v>
      </c>
      <c r="C15" s="61" t="s">
        <v>743</v>
      </c>
      <c r="D15" s="61"/>
      <c r="E15" s="61"/>
      <c r="F15" s="61"/>
      <c r="G15" s="61"/>
      <c r="H15" s="61"/>
      <c r="I15" s="61" t="s">
        <v>744</v>
      </c>
      <c r="J15" s="61"/>
      <c r="K15" s="61"/>
      <c r="L15" s="61" t="s">
        <v>745</v>
      </c>
      <c r="M15" s="61"/>
      <c r="N15" s="61"/>
      <c r="O15" s="61"/>
      <c r="P15" s="30" t="s">
        <v>40</v>
      </c>
      <c r="Q15" s="30" t="s">
        <v>81</v>
      </c>
      <c r="R15" s="30">
        <v>100</v>
      </c>
      <c r="S15" s="30">
        <v>100</v>
      </c>
      <c r="T15" s="30">
        <v>94.46</v>
      </c>
      <c r="U15" s="31">
        <f t="shared" si="0"/>
        <v>94.46</v>
      </c>
    </row>
    <row r="16" spans="1:34" ht="75" customHeight="1">
      <c r="A16" s="25"/>
      <c r="B16" s="29" t="s">
        <v>42</v>
      </c>
      <c r="C16" s="61" t="s">
        <v>746</v>
      </c>
      <c r="D16" s="61"/>
      <c r="E16" s="61"/>
      <c r="F16" s="61"/>
      <c r="G16" s="61"/>
      <c r="H16" s="61"/>
      <c r="I16" s="61" t="s">
        <v>747</v>
      </c>
      <c r="J16" s="61"/>
      <c r="K16" s="61"/>
      <c r="L16" s="61" t="s">
        <v>748</v>
      </c>
      <c r="M16" s="61"/>
      <c r="N16" s="61"/>
      <c r="O16" s="61"/>
      <c r="P16" s="30" t="s">
        <v>40</v>
      </c>
      <c r="Q16" s="30" t="s">
        <v>92</v>
      </c>
      <c r="R16" s="30">
        <v>20</v>
      </c>
      <c r="S16" s="30">
        <v>20</v>
      </c>
      <c r="T16" s="30">
        <v>29.34</v>
      </c>
      <c r="U16" s="31">
        <f t="shared" si="0"/>
        <v>146.70000000000002</v>
      </c>
    </row>
    <row r="17" spans="1:21" ht="75" customHeight="1">
      <c r="A17" s="25"/>
      <c r="B17" s="29" t="s">
        <v>42</v>
      </c>
      <c r="C17" s="61" t="s">
        <v>749</v>
      </c>
      <c r="D17" s="61"/>
      <c r="E17" s="61"/>
      <c r="F17" s="61"/>
      <c r="G17" s="61"/>
      <c r="H17" s="61"/>
      <c r="I17" s="61" t="s">
        <v>750</v>
      </c>
      <c r="J17" s="61"/>
      <c r="K17" s="61"/>
      <c r="L17" s="61" t="s">
        <v>751</v>
      </c>
      <c r="M17" s="61"/>
      <c r="N17" s="61"/>
      <c r="O17" s="61"/>
      <c r="P17" s="30" t="s">
        <v>40</v>
      </c>
      <c r="Q17" s="30" t="s">
        <v>81</v>
      </c>
      <c r="R17" s="30">
        <v>3.7</v>
      </c>
      <c r="S17" s="30">
        <v>3.7</v>
      </c>
      <c r="T17" s="30">
        <v>3.35</v>
      </c>
      <c r="U17" s="31">
        <f t="shared" si="0"/>
        <v>90.540540540540533</v>
      </c>
    </row>
    <row r="18" spans="1:21" ht="75" customHeight="1">
      <c r="A18" s="25"/>
      <c r="B18" s="29" t="s">
        <v>42</v>
      </c>
      <c r="C18" s="61" t="s">
        <v>752</v>
      </c>
      <c r="D18" s="61"/>
      <c r="E18" s="61"/>
      <c r="F18" s="61"/>
      <c r="G18" s="61"/>
      <c r="H18" s="61"/>
      <c r="I18" s="61" t="s">
        <v>753</v>
      </c>
      <c r="J18" s="61"/>
      <c r="K18" s="61"/>
      <c r="L18" s="61" t="s">
        <v>754</v>
      </c>
      <c r="M18" s="61"/>
      <c r="N18" s="61"/>
      <c r="O18" s="61"/>
      <c r="P18" s="30" t="s">
        <v>40</v>
      </c>
      <c r="Q18" s="30" t="s">
        <v>92</v>
      </c>
      <c r="R18" s="30">
        <v>20</v>
      </c>
      <c r="S18" s="30">
        <v>20</v>
      </c>
      <c r="T18" s="30">
        <v>25</v>
      </c>
      <c r="U18" s="31">
        <f t="shared" si="0"/>
        <v>125</v>
      </c>
    </row>
    <row r="19" spans="1:21" ht="75" customHeight="1">
      <c r="A19" s="25"/>
      <c r="B19" s="29" t="s">
        <v>42</v>
      </c>
      <c r="C19" s="61" t="s">
        <v>755</v>
      </c>
      <c r="D19" s="61"/>
      <c r="E19" s="61"/>
      <c r="F19" s="61"/>
      <c r="G19" s="61"/>
      <c r="H19" s="61"/>
      <c r="I19" s="61" t="s">
        <v>756</v>
      </c>
      <c r="J19" s="61"/>
      <c r="K19" s="61"/>
      <c r="L19" s="61" t="s">
        <v>757</v>
      </c>
      <c r="M19" s="61"/>
      <c r="N19" s="61"/>
      <c r="O19" s="61"/>
      <c r="P19" s="30" t="s">
        <v>40</v>
      </c>
      <c r="Q19" s="30" t="s">
        <v>101</v>
      </c>
      <c r="R19" s="30">
        <v>20.100000000000001</v>
      </c>
      <c r="S19" s="30">
        <v>20.100000000000001</v>
      </c>
      <c r="T19" s="30">
        <v>18.09</v>
      </c>
      <c r="U19" s="31">
        <f t="shared" si="0"/>
        <v>89.999999999999986</v>
      </c>
    </row>
    <row r="20" spans="1:21" ht="75" customHeight="1">
      <c r="A20" s="25"/>
      <c r="B20" s="29" t="s">
        <v>42</v>
      </c>
      <c r="C20" s="61" t="s">
        <v>758</v>
      </c>
      <c r="D20" s="61"/>
      <c r="E20" s="61"/>
      <c r="F20" s="61"/>
      <c r="G20" s="61"/>
      <c r="H20" s="61"/>
      <c r="I20" s="61" t="s">
        <v>759</v>
      </c>
      <c r="J20" s="61"/>
      <c r="K20" s="61"/>
      <c r="L20" s="61" t="s">
        <v>760</v>
      </c>
      <c r="M20" s="61"/>
      <c r="N20" s="61"/>
      <c r="O20" s="61"/>
      <c r="P20" s="30" t="s">
        <v>761</v>
      </c>
      <c r="Q20" s="30" t="s">
        <v>101</v>
      </c>
      <c r="R20" s="30">
        <v>100</v>
      </c>
      <c r="S20" s="30">
        <v>100</v>
      </c>
      <c r="T20" s="30">
        <v>89.47</v>
      </c>
      <c r="U20" s="31">
        <f t="shared" si="0"/>
        <v>89.47</v>
      </c>
    </row>
    <row r="21" spans="1:21" ht="75" customHeight="1">
      <c r="A21" s="25"/>
      <c r="B21" s="29" t="s">
        <v>42</v>
      </c>
      <c r="C21" s="61" t="s">
        <v>762</v>
      </c>
      <c r="D21" s="61"/>
      <c r="E21" s="61"/>
      <c r="F21" s="61"/>
      <c r="G21" s="61"/>
      <c r="H21" s="61"/>
      <c r="I21" s="61" t="s">
        <v>763</v>
      </c>
      <c r="J21" s="61"/>
      <c r="K21" s="61"/>
      <c r="L21" s="61" t="s">
        <v>764</v>
      </c>
      <c r="M21" s="61"/>
      <c r="N21" s="61"/>
      <c r="O21" s="61"/>
      <c r="P21" s="30" t="s">
        <v>40</v>
      </c>
      <c r="Q21" s="30" t="s">
        <v>81</v>
      </c>
      <c r="R21" s="30">
        <v>7.14</v>
      </c>
      <c r="S21" s="30">
        <v>7.14</v>
      </c>
      <c r="T21" s="30">
        <v>74.86</v>
      </c>
      <c r="U21" s="31">
        <f t="shared" si="0"/>
        <v>1048.4593837535015</v>
      </c>
    </row>
    <row r="22" spans="1:21" ht="75" customHeight="1">
      <c r="A22" s="25"/>
      <c r="B22" s="29" t="s">
        <v>42</v>
      </c>
      <c r="C22" s="61" t="s">
        <v>765</v>
      </c>
      <c r="D22" s="61"/>
      <c r="E22" s="61"/>
      <c r="F22" s="61"/>
      <c r="G22" s="61"/>
      <c r="H22" s="61"/>
      <c r="I22" s="61" t="s">
        <v>766</v>
      </c>
      <c r="J22" s="61"/>
      <c r="K22" s="61"/>
      <c r="L22" s="61" t="s">
        <v>767</v>
      </c>
      <c r="M22" s="61"/>
      <c r="N22" s="61"/>
      <c r="O22" s="61"/>
      <c r="P22" s="30" t="s">
        <v>40</v>
      </c>
      <c r="Q22" s="30" t="s">
        <v>81</v>
      </c>
      <c r="R22" s="30">
        <v>64.13</v>
      </c>
      <c r="S22" s="30">
        <v>64.13</v>
      </c>
      <c r="T22" s="30">
        <v>75.87</v>
      </c>
      <c r="U22" s="31">
        <f t="shared" si="0"/>
        <v>118.30656479026977</v>
      </c>
    </row>
    <row r="23" spans="1:21" ht="75" customHeight="1">
      <c r="A23" s="25"/>
      <c r="B23" s="29" t="s">
        <v>42</v>
      </c>
      <c r="C23" s="61" t="s">
        <v>768</v>
      </c>
      <c r="D23" s="61"/>
      <c r="E23" s="61"/>
      <c r="F23" s="61"/>
      <c r="G23" s="61"/>
      <c r="H23" s="61"/>
      <c r="I23" s="61" t="s">
        <v>769</v>
      </c>
      <c r="J23" s="61"/>
      <c r="K23" s="61"/>
      <c r="L23" s="61" t="s">
        <v>770</v>
      </c>
      <c r="M23" s="61"/>
      <c r="N23" s="61"/>
      <c r="O23" s="61"/>
      <c r="P23" s="30" t="s">
        <v>771</v>
      </c>
      <c r="Q23" s="30" t="s">
        <v>81</v>
      </c>
      <c r="R23" s="30">
        <v>34.65</v>
      </c>
      <c r="S23" s="30">
        <v>34.65</v>
      </c>
      <c r="T23" s="30">
        <v>34.96</v>
      </c>
      <c r="U23" s="31">
        <f t="shared" si="0"/>
        <v>100.8946608946609</v>
      </c>
    </row>
    <row r="24" spans="1:21" ht="75" customHeight="1">
      <c r="A24" s="25"/>
      <c r="B24" s="29" t="s">
        <v>42</v>
      </c>
      <c r="C24" s="61" t="s">
        <v>772</v>
      </c>
      <c r="D24" s="61"/>
      <c r="E24" s="61"/>
      <c r="F24" s="61"/>
      <c r="G24" s="61"/>
      <c r="H24" s="61"/>
      <c r="I24" s="61" t="s">
        <v>773</v>
      </c>
      <c r="J24" s="61"/>
      <c r="K24" s="61"/>
      <c r="L24" s="61" t="s">
        <v>774</v>
      </c>
      <c r="M24" s="61"/>
      <c r="N24" s="61"/>
      <c r="O24" s="61"/>
      <c r="P24" s="30" t="s">
        <v>40</v>
      </c>
      <c r="Q24" s="30" t="s">
        <v>97</v>
      </c>
      <c r="R24" s="30">
        <v>100</v>
      </c>
      <c r="S24" s="30">
        <v>100</v>
      </c>
      <c r="T24" s="30">
        <v>95.77</v>
      </c>
      <c r="U24" s="31">
        <f t="shared" si="0"/>
        <v>95.77</v>
      </c>
    </row>
    <row r="25" spans="1:21" ht="75" customHeight="1">
      <c r="A25" s="25"/>
      <c r="B25" s="29" t="s">
        <v>42</v>
      </c>
      <c r="C25" s="61" t="s">
        <v>42</v>
      </c>
      <c r="D25" s="61"/>
      <c r="E25" s="61"/>
      <c r="F25" s="61"/>
      <c r="G25" s="61"/>
      <c r="H25" s="61"/>
      <c r="I25" s="61" t="s">
        <v>775</v>
      </c>
      <c r="J25" s="61"/>
      <c r="K25" s="61"/>
      <c r="L25" s="61" t="s">
        <v>776</v>
      </c>
      <c r="M25" s="61"/>
      <c r="N25" s="61"/>
      <c r="O25" s="61"/>
      <c r="P25" s="30" t="s">
        <v>40</v>
      </c>
      <c r="Q25" s="30" t="s">
        <v>97</v>
      </c>
      <c r="R25" s="30">
        <v>100</v>
      </c>
      <c r="S25" s="30">
        <v>100</v>
      </c>
      <c r="T25" s="30">
        <v>96.62</v>
      </c>
      <c r="U25" s="31">
        <f t="shared" si="0"/>
        <v>96.62</v>
      </c>
    </row>
    <row r="26" spans="1:21" ht="75" customHeight="1" thickBot="1">
      <c r="A26" s="25"/>
      <c r="B26" s="29" t="s">
        <v>42</v>
      </c>
      <c r="C26" s="61" t="s">
        <v>42</v>
      </c>
      <c r="D26" s="61"/>
      <c r="E26" s="61"/>
      <c r="F26" s="61"/>
      <c r="G26" s="61"/>
      <c r="H26" s="61"/>
      <c r="I26" s="61" t="s">
        <v>777</v>
      </c>
      <c r="J26" s="61"/>
      <c r="K26" s="61"/>
      <c r="L26" s="61" t="s">
        <v>778</v>
      </c>
      <c r="M26" s="61"/>
      <c r="N26" s="61"/>
      <c r="O26" s="61"/>
      <c r="P26" s="30" t="s">
        <v>40</v>
      </c>
      <c r="Q26" s="30" t="s">
        <v>779</v>
      </c>
      <c r="R26" s="30">
        <v>79.989999999999995</v>
      </c>
      <c r="S26" s="30">
        <v>79.989999999999995</v>
      </c>
      <c r="T26" s="30">
        <v>102.55</v>
      </c>
      <c r="U26" s="31">
        <f t="shared" si="0"/>
        <v>128.2035254406801</v>
      </c>
    </row>
    <row r="27" spans="1:21" ht="75" customHeight="1" thickTop="1">
      <c r="A27" s="25"/>
      <c r="B27" s="26" t="s">
        <v>93</v>
      </c>
      <c r="C27" s="69" t="s">
        <v>780</v>
      </c>
      <c r="D27" s="69"/>
      <c r="E27" s="69"/>
      <c r="F27" s="69"/>
      <c r="G27" s="69"/>
      <c r="H27" s="69"/>
      <c r="I27" s="69" t="s">
        <v>781</v>
      </c>
      <c r="J27" s="69"/>
      <c r="K27" s="69"/>
      <c r="L27" s="69" t="s">
        <v>782</v>
      </c>
      <c r="M27" s="69"/>
      <c r="N27" s="69"/>
      <c r="O27" s="69"/>
      <c r="P27" s="27" t="s">
        <v>40</v>
      </c>
      <c r="Q27" s="27" t="s">
        <v>101</v>
      </c>
      <c r="R27" s="27">
        <v>4</v>
      </c>
      <c r="S27" s="27">
        <v>4</v>
      </c>
      <c r="T27" s="27">
        <v>23</v>
      </c>
      <c r="U27" s="28">
        <f t="shared" si="0"/>
        <v>575</v>
      </c>
    </row>
    <row r="28" spans="1:21" ht="75" customHeight="1">
      <c r="A28" s="25"/>
      <c r="B28" s="29" t="s">
        <v>42</v>
      </c>
      <c r="C28" s="61" t="s">
        <v>783</v>
      </c>
      <c r="D28" s="61"/>
      <c r="E28" s="61"/>
      <c r="F28" s="61"/>
      <c r="G28" s="61"/>
      <c r="H28" s="61"/>
      <c r="I28" s="61" t="s">
        <v>784</v>
      </c>
      <c r="J28" s="61"/>
      <c r="K28" s="61"/>
      <c r="L28" s="61" t="s">
        <v>785</v>
      </c>
      <c r="M28" s="61"/>
      <c r="N28" s="61"/>
      <c r="O28" s="61"/>
      <c r="P28" s="30" t="s">
        <v>40</v>
      </c>
      <c r="Q28" s="30" t="s">
        <v>101</v>
      </c>
      <c r="R28" s="30">
        <v>100</v>
      </c>
      <c r="S28" s="30">
        <v>100</v>
      </c>
      <c r="T28" s="30">
        <v>121.89</v>
      </c>
      <c r="U28" s="31">
        <f t="shared" si="0"/>
        <v>121.89000000000001</v>
      </c>
    </row>
    <row r="29" spans="1:21" ht="75" customHeight="1">
      <c r="A29" s="25"/>
      <c r="B29" s="29" t="s">
        <v>42</v>
      </c>
      <c r="C29" s="61" t="s">
        <v>786</v>
      </c>
      <c r="D29" s="61"/>
      <c r="E29" s="61"/>
      <c r="F29" s="61"/>
      <c r="G29" s="61"/>
      <c r="H29" s="61"/>
      <c r="I29" s="61" t="s">
        <v>787</v>
      </c>
      <c r="J29" s="61"/>
      <c r="K29" s="61"/>
      <c r="L29" s="61" t="s">
        <v>788</v>
      </c>
      <c r="M29" s="61"/>
      <c r="N29" s="61"/>
      <c r="O29" s="61"/>
      <c r="P29" s="30" t="s">
        <v>40</v>
      </c>
      <c r="Q29" s="30" t="s">
        <v>105</v>
      </c>
      <c r="R29" s="30">
        <v>26.67</v>
      </c>
      <c r="S29" s="30">
        <v>26.67</v>
      </c>
      <c r="T29" s="30">
        <v>29.34</v>
      </c>
      <c r="U29" s="31">
        <f t="shared" si="0"/>
        <v>110.01124859392574</v>
      </c>
    </row>
    <row r="30" spans="1:21" ht="75" customHeight="1">
      <c r="A30" s="25"/>
      <c r="B30" s="29" t="s">
        <v>42</v>
      </c>
      <c r="C30" s="61" t="s">
        <v>789</v>
      </c>
      <c r="D30" s="61"/>
      <c r="E30" s="61"/>
      <c r="F30" s="61"/>
      <c r="G30" s="61"/>
      <c r="H30" s="61"/>
      <c r="I30" s="61" t="s">
        <v>790</v>
      </c>
      <c r="J30" s="61"/>
      <c r="K30" s="61"/>
      <c r="L30" s="61" t="s">
        <v>791</v>
      </c>
      <c r="M30" s="61"/>
      <c r="N30" s="61"/>
      <c r="O30" s="61"/>
      <c r="P30" s="30" t="s">
        <v>40</v>
      </c>
      <c r="Q30" s="30" t="s">
        <v>101</v>
      </c>
      <c r="R30" s="30">
        <v>100</v>
      </c>
      <c r="S30" s="30">
        <v>100</v>
      </c>
      <c r="T30" s="30">
        <v>106.67</v>
      </c>
      <c r="U30" s="31">
        <f t="shared" si="0"/>
        <v>106.67</v>
      </c>
    </row>
    <row r="31" spans="1:21" ht="75" customHeight="1">
      <c r="A31" s="25"/>
      <c r="B31" s="29" t="s">
        <v>42</v>
      </c>
      <c r="C31" s="61" t="s">
        <v>792</v>
      </c>
      <c r="D31" s="61"/>
      <c r="E31" s="61"/>
      <c r="F31" s="61"/>
      <c r="G31" s="61"/>
      <c r="H31" s="61"/>
      <c r="I31" s="61" t="s">
        <v>793</v>
      </c>
      <c r="J31" s="61"/>
      <c r="K31" s="61"/>
      <c r="L31" s="61" t="s">
        <v>794</v>
      </c>
      <c r="M31" s="61"/>
      <c r="N31" s="61"/>
      <c r="O31" s="61"/>
      <c r="P31" s="30" t="s">
        <v>40</v>
      </c>
      <c r="Q31" s="30" t="s">
        <v>101</v>
      </c>
      <c r="R31" s="30">
        <v>100</v>
      </c>
      <c r="S31" s="30">
        <v>100</v>
      </c>
      <c r="T31" s="30">
        <v>75.25</v>
      </c>
      <c r="U31" s="31">
        <f t="shared" si="0"/>
        <v>75.25</v>
      </c>
    </row>
    <row r="32" spans="1:21" ht="75" customHeight="1">
      <c r="A32" s="25"/>
      <c r="B32" s="29" t="s">
        <v>42</v>
      </c>
      <c r="C32" s="61" t="s">
        <v>795</v>
      </c>
      <c r="D32" s="61"/>
      <c r="E32" s="61"/>
      <c r="F32" s="61"/>
      <c r="G32" s="61"/>
      <c r="H32" s="61"/>
      <c r="I32" s="61" t="s">
        <v>796</v>
      </c>
      <c r="J32" s="61"/>
      <c r="K32" s="61"/>
      <c r="L32" s="61" t="s">
        <v>797</v>
      </c>
      <c r="M32" s="61"/>
      <c r="N32" s="61"/>
      <c r="O32" s="61"/>
      <c r="P32" s="30" t="s">
        <v>40</v>
      </c>
      <c r="Q32" s="30" t="s">
        <v>101</v>
      </c>
      <c r="R32" s="30">
        <v>100</v>
      </c>
      <c r="S32" s="30">
        <v>100</v>
      </c>
      <c r="T32" s="30">
        <v>101.58</v>
      </c>
      <c r="U32" s="31">
        <f t="shared" si="0"/>
        <v>101.58</v>
      </c>
    </row>
    <row r="33" spans="1:22" ht="75" customHeight="1">
      <c r="A33" s="25"/>
      <c r="B33" s="29" t="s">
        <v>42</v>
      </c>
      <c r="C33" s="61" t="s">
        <v>798</v>
      </c>
      <c r="D33" s="61"/>
      <c r="E33" s="61"/>
      <c r="F33" s="61"/>
      <c r="G33" s="61"/>
      <c r="H33" s="61"/>
      <c r="I33" s="61" t="s">
        <v>799</v>
      </c>
      <c r="J33" s="61"/>
      <c r="K33" s="61"/>
      <c r="L33" s="61" t="s">
        <v>800</v>
      </c>
      <c r="M33" s="61"/>
      <c r="N33" s="61"/>
      <c r="O33" s="61"/>
      <c r="P33" s="30" t="s">
        <v>40</v>
      </c>
      <c r="Q33" s="30" t="s">
        <v>101</v>
      </c>
      <c r="R33" s="30">
        <v>20.100000000000001</v>
      </c>
      <c r="S33" s="30">
        <v>20.100000000000001</v>
      </c>
      <c r="T33" s="30">
        <v>18.09</v>
      </c>
      <c r="U33" s="31">
        <f t="shared" si="0"/>
        <v>89.999999999999986</v>
      </c>
    </row>
    <row r="34" spans="1:22" ht="75" customHeight="1">
      <c r="A34" s="25"/>
      <c r="B34" s="29" t="s">
        <v>42</v>
      </c>
      <c r="C34" s="61" t="s">
        <v>801</v>
      </c>
      <c r="D34" s="61"/>
      <c r="E34" s="61"/>
      <c r="F34" s="61"/>
      <c r="G34" s="61"/>
      <c r="H34" s="61"/>
      <c r="I34" s="61" t="s">
        <v>802</v>
      </c>
      <c r="J34" s="61"/>
      <c r="K34" s="61"/>
      <c r="L34" s="61" t="s">
        <v>803</v>
      </c>
      <c r="M34" s="61"/>
      <c r="N34" s="61"/>
      <c r="O34" s="61"/>
      <c r="P34" s="30" t="s">
        <v>40</v>
      </c>
      <c r="Q34" s="30" t="s">
        <v>101</v>
      </c>
      <c r="R34" s="30">
        <v>100</v>
      </c>
      <c r="S34" s="30">
        <v>100</v>
      </c>
      <c r="T34" s="30">
        <v>89.47</v>
      </c>
      <c r="U34" s="31">
        <f t="shared" si="0"/>
        <v>89.47</v>
      </c>
    </row>
    <row r="35" spans="1:22" ht="75" customHeight="1">
      <c r="A35" s="25"/>
      <c r="B35" s="29" t="s">
        <v>42</v>
      </c>
      <c r="C35" s="61" t="s">
        <v>804</v>
      </c>
      <c r="D35" s="61"/>
      <c r="E35" s="61"/>
      <c r="F35" s="61"/>
      <c r="G35" s="61"/>
      <c r="H35" s="61"/>
      <c r="I35" s="61" t="s">
        <v>805</v>
      </c>
      <c r="J35" s="61"/>
      <c r="K35" s="61"/>
      <c r="L35" s="61" t="s">
        <v>806</v>
      </c>
      <c r="M35" s="61"/>
      <c r="N35" s="61"/>
      <c r="O35" s="61"/>
      <c r="P35" s="30" t="s">
        <v>40</v>
      </c>
      <c r="Q35" s="30" t="s">
        <v>101</v>
      </c>
      <c r="R35" s="30">
        <v>56.25</v>
      </c>
      <c r="S35" s="30">
        <v>56.25</v>
      </c>
      <c r="T35" s="30">
        <v>161.6</v>
      </c>
      <c r="U35" s="31">
        <f t="shared" si="0"/>
        <v>287.28888888888889</v>
      </c>
    </row>
    <row r="36" spans="1:22" ht="75" customHeight="1">
      <c r="A36" s="25"/>
      <c r="B36" s="29" t="s">
        <v>42</v>
      </c>
      <c r="C36" s="61" t="s">
        <v>807</v>
      </c>
      <c r="D36" s="61"/>
      <c r="E36" s="61"/>
      <c r="F36" s="61"/>
      <c r="G36" s="61"/>
      <c r="H36" s="61"/>
      <c r="I36" s="61" t="s">
        <v>808</v>
      </c>
      <c r="J36" s="61"/>
      <c r="K36" s="61"/>
      <c r="L36" s="61" t="s">
        <v>809</v>
      </c>
      <c r="M36" s="61"/>
      <c r="N36" s="61"/>
      <c r="O36" s="61"/>
      <c r="P36" s="30" t="s">
        <v>40</v>
      </c>
      <c r="Q36" s="30" t="s">
        <v>101</v>
      </c>
      <c r="R36" s="30">
        <v>100</v>
      </c>
      <c r="S36" s="30">
        <v>100</v>
      </c>
      <c r="T36" s="30">
        <v>149.29</v>
      </c>
      <c r="U36" s="31">
        <f t="shared" si="0"/>
        <v>149.29</v>
      </c>
    </row>
    <row r="37" spans="1:22" ht="75" customHeight="1">
      <c r="A37" s="25"/>
      <c r="B37" s="29" t="s">
        <v>42</v>
      </c>
      <c r="C37" s="61" t="s">
        <v>810</v>
      </c>
      <c r="D37" s="61"/>
      <c r="E37" s="61"/>
      <c r="F37" s="61"/>
      <c r="G37" s="61"/>
      <c r="H37" s="61"/>
      <c r="I37" s="61" t="s">
        <v>811</v>
      </c>
      <c r="J37" s="61"/>
      <c r="K37" s="61"/>
      <c r="L37" s="61" t="s">
        <v>812</v>
      </c>
      <c r="M37" s="61"/>
      <c r="N37" s="61"/>
      <c r="O37" s="61"/>
      <c r="P37" s="30" t="s">
        <v>40</v>
      </c>
      <c r="Q37" s="30" t="s">
        <v>101</v>
      </c>
      <c r="R37" s="30">
        <v>91.54</v>
      </c>
      <c r="S37" s="30">
        <v>91.54</v>
      </c>
      <c r="T37" s="30">
        <v>68.13</v>
      </c>
      <c r="U37" s="31">
        <f t="shared" si="0"/>
        <v>74.426480227223053</v>
      </c>
    </row>
    <row r="38" spans="1:22" ht="75" customHeight="1">
      <c r="A38" s="25"/>
      <c r="B38" s="29" t="s">
        <v>42</v>
      </c>
      <c r="C38" s="61" t="s">
        <v>813</v>
      </c>
      <c r="D38" s="61"/>
      <c r="E38" s="61"/>
      <c r="F38" s="61"/>
      <c r="G38" s="61"/>
      <c r="H38" s="61"/>
      <c r="I38" s="61" t="s">
        <v>814</v>
      </c>
      <c r="J38" s="61"/>
      <c r="K38" s="61"/>
      <c r="L38" s="61" t="s">
        <v>815</v>
      </c>
      <c r="M38" s="61"/>
      <c r="N38" s="61"/>
      <c r="O38" s="61"/>
      <c r="P38" s="30" t="s">
        <v>40</v>
      </c>
      <c r="Q38" s="30" t="s">
        <v>97</v>
      </c>
      <c r="R38" s="30">
        <v>95</v>
      </c>
      <c r="S38" s="30">
        <v>95</v>
      </c>
      <c r="T38" s="30">
        <v>93.49</v>
      </c>
      <c r="U38" s="31">
        <f t="shared" si="0"/>
        <v>98.410526315789468</v>
      </c>
    </row>
    <row r="39" spans="1:22" ht="75" customHeight="1">
      <c r="A39" s="25"/>
      <c r="B39" s="29" t="s">
        <v>42</v>
      </c>
      <c r="C39" s="61" t="s">
        <v>42</v>
      </c>
      <c r="D39" s="61"/>
      <c r="E39" s="61"/>
      <c r="F39" s="61"/>
      <c r="G39" s="61"/>
      <c r="H39" s="61"/>
      <c r="I39" s="61" t="s">
        <v>816</v>
      </c>
      <c r="J39" s="61"/>
      <c r="K39" s="61"/>
      <c r="L39" s="61" t="s">
        <v>817</v>
      </c>
      <c r="M39" s="61"/>
      <c r="N39" s="61"/>
      <c r="O39" s="61"/>
      <c r="P39" s="30" t="s">
        <v>40</v>
      </c>
      <c r="Q39" s="30" t="s">
        <v>779</v>
      </c>
      <c r="R39" s="30">
        <v>100</v>
      </c>
      <c r="S39" s="30">
        <v>100</v>
      </c>
      <c r="T39" s="30">
        <v>113.95</v>
      </c>
      <c r="U39" s="31">
        <f t="shared" si="0"/>
        <v>113.94999999999999</v>
      </c>
    </row>
    <row r="40" spans="1:22" ht="75" customHeight="1" thickBot="1">
      <c r="A40" s="25"/>
      <c r="B40" s="29" t="s">
        <v>42</v>
      </c>
      <c r="C40" s="61" t="s">
        <v>42</v>
      </c>
      <c r="D40" s="61"/>
      <c r="E40" s="61"/>
      <c r="F40" s="61"/>
      <c r="G40" s="61"/>
      <c r="H40" s="61"/>
      <c r="I40" s="61" t="s">
        <v>818</v>
      </c>
      <c r="J40" s="61"/>
      <c r="K40" s="61"/>
      <c r="L40" s="61" t="s">
        <v>819</v>
      </c>
      <c r="M40" s="61"/>
      <c r="N40" s="61"/>
      <c r="O40" s="61"/>
      <c r="P40" s="30" t="s">
        <v>40</v>
      </c>
      <c r="Q40" s="30" t="s">
        <v>97</v>
      </c>
      <c r="R40" s="30">
        <v>100</v>
      </c>
      <c r="S40" s="30">
        <v>100</v>
      </c>
      <c r="T40" s="30">
        <v>113.95</v>
      </c>
      <c r="U40" s="31">
        <f t="shared" si="0"/>
        <v>113.94999999999999</v>
      </c>
    </row>
    <row r="41" spans="1:22" ht="22.5" customHeight="1" thickTop="1" thickBot="1">
      <c r="B41" s="8" t="s">
        <v>55</v>
      </c>
      <c r="C41" s="9"/>
      <c r="D41" s="9"/>
      <c r="E41" s="9"/>
      <c r="F41" s="9"/>
      <c r="G41" s="9"/>
      <c r="H41" s="10"/>
      <c r="I41" s="10"/>
      <c r="J41" s="10"/>
      <c r="K41" s="10"/>
      <c r="L41" s="10"/>
      <c r="M41" s="10"/>
      <c r="N41" s="10"/>
      <c r="O41" s="10"/>
      <c r="P41" s="10"/>
      <c r="Q41" s="10"/>
      <c r="R41" s="10"/>
      <c r="S41" s="10"/>
      <c r="T41" s="10"/>
      <c r="U41" s="11"/>
      <c r="V41" s="32"/>
    </row>
    <row r="42" spans="1:22" ht="26.25" customHeight="1" thickTop="1">
      <c r="B42" s="33"/>
      <c r="C42" s="34"/>
      <c r="D42" s="34"/>
      <c r="E42" s="34"/>
      <c r="F42" s="34"/>
      <c r="G42" s="34"/>
      <c r="H42" s="35"/>
      <c r="I42" s="35"/>
      <c r="J42" s="35"/>
      <c r="K42" s="35"/>
      <c r="L42" s="35"/>
      <c r="M42" s="35"/>
      <c r="N42" s="35"/>
      <c r="O42" s="35"/>
      <c r="P42" s="36"/>
      <c r="Q42" s="37"/>
      <c r="R42" s="38" t="s">
        <v>56</v>
      </c>
      <c r="S42" s="22" t="s">
        <v>57</v>
      </c>
      <c r="T42" s="38" t="s">
        <v>58</v>
      </c>
      <c r="U42" s="22" t="s">
        <v>59</v>
      </c>
    </row>
    <row r="43" spans="1:22" ht="26.25" customHeight="1" thickBot="1">
      <c r="B43" s="39"/>
      <c r="C43" s="40"/>
      <c r="D43" s="40"/>
      <c r="E43" s="40"/>
      <c r="F43" s="40"/>
      <c r="G43" s="40"/>
      <c r="H43" s="41"/>
      <c r="I43" s="41"/>
      <c r="J43" s="41"/>
      <c r="K43" s="41"/>
      <c r="L43" s="41"/>
      <c r="M43" s="41"/>
      <c r="N43" s="41"/>
      <c r="O43" s="41"/>
      <c r="P43" s="42"/>
      <c r="Q43" s="43"/>
      <c r="R43" s="44" t="s">
        <v>60</v>
      </c>
      <c r="S43" s="43" t="s">
        <v>60</v>
      </c>
      <c r="T43" s="43" t="s">
        <v>60</v>
      </c>
      <c r="U43" s="43" t="s">
        <v>61</v>
      </c>
    </row>
    <row r="44" spans="1:22" ht="13.5" customHeight="1" thickBot="1">
      <c r="B44" s="62" t="s">
        <v>62</v>
      </c>
      <c r="C44" s="63"/>
      <c r="D44" s="63"/>
      <c r="E44" s="45"/>
      <c r="F44" s="45"/>
      <c r="G44" s="45"/>
      <c r="H44" s="46"/>
      <c r="I44" s="46"/>
      <c r="J44" s="46"/>
      <c r="K44" s="46"/>
      <c r="L44" s="46"/>
      <c r="M44" s="46"/>
      <c r="N44" s="46"/>
      <c r="O44" s="46"/>
      <c r="P44" s="47"/>
      <c r="Q44" s="47"/>
      <c r="R44" s="48">
        <f>21500.242416</f>
        <v>21500.242416000001</v>
      </c>
      <c r="S44" s="48">
        <f>21500.242416</f>
        <v>21500.242416000001</v>
      </c>
      <c r="T44" s="48">
        <f>20702.05696255</f>
        <v>20702.056962549999</v>
      </c>
      <c r="U44" s="49">
        <f>+IF(ISERR(T44/S44*100),"N/A",T44/S44*100)</f>
        <v>96.287551377299778</v>
      </c>
    </row>
    <row r="45" spans="1:22" ht="13.5" customHeight="1" thickBot="1">
      <c r="B45" s="64" t="s">
        <v>63</v>
      </c>
      <c r="C45" s="65"/>
      <c r="D45" s="65"/>
      <c r="E45" s="50"/>
      <c r="F45" s="50"/>
      <c r="G45" s="50"/>
      <c r="H45" s="51"/>
      <c r="I45" s="51"/>
      <c r="J45" s="51"/>
      <c r="K45" s="51"/>
      <c r="L45" s="51"/>
      <c r="M45" s="51"/>
      <c r="N45" s="51"/>
      <c r="O45" s="51"/>
      <c r="P45" s="52"/>
      <c r="Q45" s="52"/>
      <c r="R45" s="48">
        <f>20735.02108158</f>
        <v>20735.021081579998</v>
      </c>
      <c r="S45" s="48">
        <f>20735.02108158</f>
        <v>20735.021081579998</v>
      </c>
      <c r="T45" s="48">
        <f>20702.05696255</f>
        <v>20702.056962549999</v>
      </c>
      <c r="U45" s="49">
        <f>+IF(ISERR(T45/S45*100),"N/A",T45/S45*100)</f>
        <v>99.84102201343174</v>
      </c>
    </row>
    <row r="46" spans="1:22" ht="14.85" customHeight="1" thickTop="1" thickBot="1">
      <c r="B46" s="8" t="s">
        <v>64</v>
      </c>
      <c r="C46" s="9"/>
      <c r="D46" s="9"/>
      <c r="E46" s="9"/>
      <c r="F46" s="9"/>
      <c r="G46" s="9"/>
      <c r="H46" s="10"/>
      <c r="I46" s="10"/>
      <c r="J46" s="10"/>
      <c r="K46" s="10"/>
      <c r="L46" s="10"/>
      <c r="M46" s="10"/>
      <c r="N46" s="10"/>
      <c r="O46" s="10"/>
      <c r="P46" s="10"/>
      <c r="Q46" s="10"/>
      <c r="R46" s="10"/>
      <c r="S46" s="10"/>
      <c r="T46" s="10"/>
      <c r="U46" s="11"/>
    </row>
    <row r="47" spans="1:22" ht="44.25" customHeight="1" thickTop="1">
      <c r="B47" s="66" t="s">
        <v>65</v>
      </c>
      <c r="C47" s="67"/>
      <c r="D47" s="67"/>
      <c r="E47" s="67"/>
      <c r="F47" s="67"/>
      <c r="G47" s="67"/>
      <c r="H47" s="67"/>
      <c r="I47" s="67"/>
      <c r="J47" s="67"/>
      <c r="K47" s="67"/>
      <c r="L47" s="67"/>
      <c r="M47" s="67"/>
      <c r="N47" s="67"/>
      <c r="O47" s="67"/>
      <c r="P47" s="67"/>
      <c r="Q47" s="67"/>
      <c r="R47" s="67"/>
      <c r="S47" s="67"/>
      <c r="T47" s="67"/>
      <c r="U47" s="68"/>
    </row>
    <row r="48" spans="1:22" ht="47.25" customHeight="1">
      <c r="B48" s="55" t="s">
        <v>820</v>
      </c>
      <c r="C48" s="56"/>
      <c r="D48" s="56"/>
      <c r="E48" s="56"/>
      <c r="F48" s="56"/>
      <c r="G48" s="56"/>
      <c r="H48" s="56"/>
      <c r="I48" s="56"/>
      <c r="J48" s="56"/>
      <c r="K48" s="56"/>
      <c r="L48" s="56"/>
      <c r="M48" s="56"/>
      <c r="N48" s="56"/>
      <c r="O48" s="56"/>
      <c r="P48" s="56"/>
      <c r="Q48" s="56"/>
      <c r="R48" s="56"/>
      <c r="S48" s="56"/>
      <c r="T48" s="56"/>
      <c r="U48" s="57"/>
    </row>
    <row r="49" spans="2:21" ht="34.5" customHeight="1">
      <c r="B49" s="55" t="s">
        <v>106</v>
      </c>
      <c r="C49" s="56"/>
      <c r="D49" s="56"/>
      <c r="E49" s="56"/>
      <c r="F49" s="56"/>
      <c r="G49" s="56"/>
      <c r="H49" s="56"/>
      <c r="I49" s="56"/>
      <c r="J49" s="56"/>
      <c r="K49" s="56"/>
      <c r="L49" s="56"/>
      <c r="M49" s="56"/>
      <c r="N49" s="56"/>
      <c r="O49" s="56"/>
      <c r="P49" s="56"/>
      <c r="Q49" s="56"/>
      <c r="R49" s="56"/>
      <c r="S49" s="56"/>
      <c r="T49" s="56"/>
      <c r="U49" s="57"/>
    </row>
    <row r="50" spans="2:21" ht="24.9" customHeight="1">
      <c r="B50" s="55" t="s">
        <v>821</v>
      </c>
      <c r="C50" s="56"/>
      <c r="D50" s="56"/>
      <c r="E50" s="56"/>
      <c r="F50" s="56"/>
      <c r="G50" s="56"/>
      <c r="H50" s="56"/>
      <c r="I50" s="56"/>
      <c r="J50" s="56"/>
      <c r="K50" s="56"/>
      <c r="L50" s="56"/>
      <c r="M50" s="56"/>
      <c r="N50" s="56"/>
      <c r="O50" s="56"/>
      <c r="P50" s="56"/>
      <c r="Q50" s="56"/>
      <c r="R50" s="56"/>
      <c r="S50" s="56"/>
      <c r="T50" s="56"/>
      <c r="U50" s="57"/>
    </row>
    <row r="51" spans="2:21" ht="62.4" customHeight="1">
      <c r="B51" s="55" t="s">
        <v>822</v>
      </c>
      <c r="C51" s="56"/>
      <c r="D51" s="56"/>
      <c r="E51" s="56"/>
      <c r="F51" s="56"/>
      <c r="G51" s="56"/>
      <c r="H51" s="56"/>
      <c r="I51" s="56"/>
      <c r="J51" s="56"/>
      <c r="K51" s="56"/>
      <c r="L51" s="56"/>
      <c r="M51" s="56"/>
      <c r="N51" s="56"/>
      <c r="O51" s="56"/>
      <c r="P51" s="56"/>
      <c r="Q51" s="56"/>
      <c r="R51" s="56"/>
      <c r="S51" s="56"/>
      <c r="T51" s="56"/>
      <c r="U51" s="57"/>
    </row>
    <row r="52" spans="2:21" ht="59.4" customHeight="1">
      <c r="B52" s="55" t="s">
        <v>823</v>
      </c>
      <c r="C52" s="56"/>
      <c r="D52" s="56"/>
      <c r="E52" s="56"/>
      <c r="F52" s="56"/>
      <c r="G52" s="56"/>
      <c r="H52" s="56"/>
      <c r="I52" s="56"/>
      <c r="J52" s="56"/>
      <c r="K52" s="56"/>
      <c r="L52" s="56"/>
      <c r="M52" s="56"/>
      <c r="N52" s="56"/>
      <c r="O52" s="56"/>
      <c r="P52" s="56"/>
      <c r="Q52" s="56"/>
      <c r="R52" s="56"/>
      <c r="S52" s="56"/>
      <c r="T52" s="56"/>
      <c r="U52" s="57"/>
    </row>
    <row r="53" spans="2:21" ht="29.4" customHeight="1">
      <c r="B53" s="55" t="s">
        <v>824</v>
      </c>
      <c r="C53" s="56"/>
      <c r="D53" s="56"/>
      <c r="E53" s="56"/>
      <c r="F53" s="56"/>
      <c r="G53" s="56"/>
      <c r="H53" s="56"/>
      <c r="I53" s="56"/>
      <c r="J53" s="56"/>
      <c r="K53" s="56"/>
      <c r="L53" s="56"/>
      <c r="M53" s="56"/>
      <c r="N53" s="56"/>
      <c r="O53" s="56"/>
      <c r="P53" s="56"/>
      <c r="Q53" s="56"/>
      <c r="R53" s="56"/>
      <c r="S53" s="56"/>
      <c r="T53" s="56"/>
      <c r="U53" s="57"/>
    </row>
    <row r="54" spans="2:21" ht="45.75" customHeight="1">
      <c r="B54" s="55" t="s">
        <v>825</v>
      </c>
      <c r="C54" s="56"/>
      <c r="D54" s="56"/>
      <c r="E54" s="56"/>
      <c r="F54" s="56"/>
      <c r="G54" s="56"/>
      <c r="H54" s="56"/>
      <c r="I54" s="56"/>
      <c r="J54" s="56"/>
      <c r="K54" s="56"/>
      <c r="L54" s="56"/>
      <c r="M54" s="56"/>
      <c r="N54" s="56"/>
      <c r="O54" s="56"/>
      <c r="P54" s="56"/>
      <c r="Q54" s="56"/>
      <c r="R54" s="56"/>
      <c r="S54" s="56"/>
      <c r="T54" s="56"/>
      <c r="U54" s="57"/>
    </row>
    <row r="55" spans="2:21" ht="29.4" customHeight="1">
      <c r="B55" s="55" t="s">
        <v>826</v>
      </c>
      <c r="C55" s="56"/>
      <c r="D55" s="56"/>
      <c r="E55" s="56"/>
      <c r="F55" s="56"/>
      <c r="G55" s="56"/>
      <c r="H55" s="56"/>
      <c r="I55" s="56"/>
      <c r="J55" s="56"/>
      <c r="K55" s="56"/>
      <c r="L55" s="56"/>
      <c r="M55" s="56"/>
      <c r="N55" s="56"/>
      <c r="O55" s="56"/>
      <c r="P55" s="56"/>
      <c r="Q55" s="56"/>
      <c r="R55" s="56"/>
      <c r="S55" s="56"/>
      <c r="T55" s="56"/>
      <c r="U55" s="57"/>
    </row>
    <row r="56" spans="2:21" ht="44.25" customHeight="1">
      <c r="B56" s="55" t="s">
        <v>827</v>
      </c>
      <c r="C56" s="56"/>
      <c r="D56" s="56"/>
      <c r="E56" s="56"/>
      <c r="F56" s="56"/>
      <c r="G56" s="56"/>
      <c r="H56" s="56"/>
      <c r="I56" s="56"/>
      <c r="J56" s="56"/>
      <c r="K56" s="56"/>
      <c r="L56" s="56"/>
      <c r="M56" s="56"/>
      <c r="N56" s="56"/>
      <c r="O56" s="56"/>
      <c r="P56" s="56"/>
      <c r="Q56" s="56"/>
      <c r="R56" s="56"/>
      <c r="S56" s="56"/>
      <c r="T56" s="56"/>
      <c r="U56" s="57"/>
    </row>
    <row r="57" spans="2:21" ht="46.35" customHeight="1">
      <c r="B57" s="55" t="s">
        <v>828</v>
      </c>
      <c r="C57" s="56"/>
      <c r="D57" s="56"/>
      <c r="E57" s="56"/>
      <c r="F57" s="56"/>
      <c r="G57" s="56"/>
      <c r="H57" s="56"/>
      <c r="I57" s="56"/>
      <c r="J57" s="56"/>
      <c r="K57" s="56"/>
      <c r="L57" s="56"/>
      <c r="M57" s="56"/>
      <c r="N57" s="56"/>
      <c r="O57" s="56"/>
      <c r="P57" s="56"/>
      <c r="Q57" s="56"/>
      <c r="R57" s="56"/>
      <c r="S57" s="56"/>
      <c r="T57" s="56"/>
      <c r="U57" s="57"/>
    </row>
    <row r="58" spans="2:21" ht="72" customHeight="1">
      <c r="B58" s="55" t="s">
        <v>829</v>
      </c>
      <c r="C58" s="56"/>
      <c r="D58" s="56"/>
      <c r="E58" s="56"/>
      <c r="F58" s="56"/>
      <c r="G58" s="56"/>
      <c r="H58" s="56"/>
      <c r="I58" s="56"/>
      <c r="J58" s="56"/>
      <c r="K58" s="56"/>
      <c r="L58" s="56"/>
      <c r="M58" s="56"/>
      <c r="N58" s="56"/>
      <c r="O58" s="56"/>
      <c r="P58" s="56"/>
      <c r="Q58" s="56"/>
      <c r="R58" s="56"/>
      <c r="S58" s="56"/>
      <c r="T58" s="56"/>
      <c r="U58" s="57"/>
    </row>
    <row r="59" spans="2:21" ht="30.9" customHeight="1">
      <c r="B59" s="55" t="s">
        <v>830</v>
      </c>
      <c r="C59" s="56"/>
      <c r="D59" s="56"/>
      <c r="E59" s="56"/>
      <c r="F59" s="56"/>
      <c r="G59" s="56"/>
      <c r="H59" s="56"/>
      <c r="I59" s="56"/>
      <c r="J59" s="56"/>
      <c r="K59" s="56"/>
      <c r="L59" s="56"/>
      <c r="M59" s="56"/>
      <c r="N59" s="56"/>
      <c r="O59" s="56"/>
      <c r="P59" s="56"/>
      <c r="Q59" s="56"/>
      <c r="R59" s="56"/>
      <c r="S59" s="56"/>
      <c r="T59" s="56"/>
      <c r="U59" s="57"/>
    </row>
    <row r="60" spans="2:21" ht="43.35" customHeight="1">
      <c r="B60" s="55" t="s">
        <v>831</v>
      </c>
      <c r="C60" s="56"/>
      <c r="D60" s="56"/>
      <c r="E60" s="56"/>
      <c r="F60" s="56"/>
      <c r="G60" s="56"/>
      <c r="H60" s="56"/>
      <c r="I60" s="56"/>
      <c r="J60" s="56"/>
      <c r="K60" s="56"/>
      <c r="L60" s="56"/>
      <c r="M60" s="56"/>
      <c r="N60" s="56"/>
      <c r="O60" s="56"/>
      <c r="P60" s="56"/>
      <c r="Q60" s="56"/>
      <c r="R60" s="56"/>
      <c r="S60" s="56"/>
      <c r="T60" s="56"/>
      <c r="U60" s="57"/>
    </row>
    <row r="61" spans="2:21" ht="102" customHeight="1">
      <c r="B61" s="55" t="s">
        <v>832</v>
      </c>
      <c r="C61" s="56"/>
      <c r="D61" s="56"/>
      <c r="E61" s="56"/>
      <c r="F61" s="56"/>
      <c r="G61" s="56"/>
      <c r="H61" s="56"/>
      <c r="I61" s="56"/>
      <c r="J61" s="56"/>
      <c r="K61" s="56"/>
      <c r="L61" s="56"/>
      <c r="M61" s="56"/>
      <c r="N61" s="56"/>
      <c r="O61" s="56"/>
      <c r="P61" s="56"/>
      <c r="Q61" s="56"/>
      <c r="R61" s="56"/>
      <c r="S61" s="56"/>
      <c r="T61" s="56"/>
      <c r="U61" s="57"/>
    </row>
    <row r="62" spans="2:21" ht="68.25" customHeight="1">
      <c r="B62" s="55" t="s">
        <v>833</v>
      </c>
      <c r="C62" s="56"/>
      <c r="D62" s="56"/>
      <c r="E62" s="56"/>
      <c r="F62" s="56"/>
      <c r="G62" s="56"/>
      <c r="H62" s="56"/>
      <c r="I62" s="56"/>
      <c r="J62" s="56"/>
      <c r="K62" s="56"/>
      <c r="L62" s="56"/>
      <c r="M62" s="56"/>
      <c r="N62" s="56"/>
      <c r="O62" s="56"/>
      <c r="P62" s="56"/>
      <c r="Q62" s="56"/>
      <c r="R62" s="56"/>
      <c r="S62" s="56"/>
      <c r="T62" s="56"/>
      <c r="U62" s="57"/>
    </row>
    <row r="63" spans="2:21" ht="93.9" customHeight="1">
      <c r="B63" s="55" t="s">
        <v>834</v>
      </c>
      <c r="C63" s="56"/>
      <c r="D63" s="56"/>
      <c r="E63" s="56"/>
      <c r="F63" s="56"/>
      <c r="G63" s="56"/>
      <c r="H63" s="56"/>
      <c r="I63" s="56"/>
      <c r="J63" s="56"/>
      <c r="K63" s="56"/>
      <c r="L63" s="56"/>
      <c r="M63" s="56"/>
      <c r="N63" s="56"/>
      <c r="O63" s="56"/>
      <c r="P63" s="56"/>
      <c r="Q63" s="56"/>
      <c r="R63" s="56"/>
      <c r="S63" s="56"/>
      <c r="T63" s="56"/>
      <c r="U63" s="57"/>
    </row>
    <row r="64" spans="2:21" ht="34.5" customHeight="1">
      <c r="B64" s="55" t="s">
        <v>835</v>
      </c>
      <c r="C64" s="56"/>
      <c r="D64" s="56"/>
      <c r="E64" s="56"/>
      <c r="F64" s="56"/>
      <c r="G64" s="56"/>
      <c r="H64" s="56"/>
      <c r="I64" s="56"/>
      <c r="J64" s="56"/>
      <c r="K64" s="56"/>
      <c r="L64" s="56"/>
      <c r="M64" s="56"/>
      <c r="N64" s="56"/>
      <c r="O64" s="56"/>
      <c r="P64" s="56"/>
      <c r="Q64" s="56"/>
      <c r="R64" s="56"/>
      <c r="S64" s="56"/>
      <c r="T64" s="56"/>
      <c r="U64" s="57"/>
    </row>
    <row r="65" spans="2:21" ht="41.85" customHeight="1">
      <c r="B65" s="55" t="s">
        <v>836</v>
      </c>
      <c r="C65" s="56"/>
      <c r="D65" s="56"/>
      <c r="E65" s="56"/>
      <c r="F65" s="56"/>
      <c r="G65" s="56"/>
      <c r="H65" s="56"/>
      <c r="I65" s="56"/>
      <c r="J65" s="56"/>
      <c r="K65" s="56"/>
      <c r="L65" s="56"/>
      <c r="M65" s="56"/>
      <c r="N65" s="56"/>
      <c r="O65" s="56"/>
      <c r="P65" s="56"/>
      <c r="Q65" s="56"/>
      <c r="R65" s="56"/>
      <c r="S65" s="56"/>
      <c r="T65" s="56"/>
      <c r="U65" s="57"/>
    </row>
    <row r="66" spans="2:21" ht="21.15" customHeight="1">
      <c r="B66" s="55" t="s">
        <v>837</v>
      </c>
      <c r="C66" s="56"/>
      <c r="D66" s="56"/>
      <c r="E66" s="56"/>
      <c r="F66" s="56"/>
      <c r="G66" s="56"/>
      <c r="H66" s="56"/>
      <c r="I66" s="56"/>
      <c r="J66" s="56"/>
      <c r="K66" s="56"/>
      <c r="L66" s="56"/>
      <c r="M66" s="56"/>
      <c r="N66" s="56"/>
      <c r="O66" s="56"/>
      <c r="P66" s="56"/>
      <c r="Q66" s="56"/>
      <c r="R66" s="56"/>
      <c r="S66" s="56"/>
      <c r="T66" s="56"/>
      <c r="U66" s="57"/>
    </row>
    <row r="67" spans="2:21" ht="20.100000000000001" customHeight="1">
      <c r="B67" s="55" t="s">
        <v>838</v>
      </c>
      <c r="C67" s="56"/>
      <c r="D67" s="56"/>
      <c r="E67" s="56"/>
      <c r="F67" s="56"/>
      <c r="G67" s="56"/>
      <c r="H67" s="56"/>
      <c r="I67" s="56"/>
      <c r="J67" s="56"/>
      <c r="K67" s="56"/>
      <c r="L67" s="56"/>
      <c r="M67" s="56"/>
      <c r="N67" s="56"/>
      <c r="O67" s="56"/>
      <c r="P67" s="56"/>
      <c r="Q67" s="56"/>
      <c r="R67" s="56"/>
      <c r="S67" s="56"/>
      <c r="T67" s="56"/>
      <c r="U67" s="57"/>
    </row>
    <row r="68" spans="2:21" ht="22.35" customHeight="1">
      <c r="B68" s="55" t="s">
        <v>839</v>
      </c>
      <c r="C68" s="56"/>
      <c r="D68" s="56"/>
      <c r="E68" s="56"/>
      <c r="F68" s="56"/>
      <c r="G68" s="56"/>
      <c r="H68" s="56"/>
      <c r="I68" s="56"/>
      <c r="J68" s="56"/>
      <c r="K68" s="56"/>
      <c r="L68" s="56"/>
      <c r="M68" s="56"/>
      <c r="N68" s="56"/>
      <c r="O68" s="56"/>
      <c r="P68" s="56"/>
      <c r="Q68" s="56"/>
      <c r="R68" s="56"/>
      <c r="S68" s="56"/>
      <c r="T68" s="56"/>
      <c r="U68" s="57"/>
    </row>
    <row r="69" spans="2:21" ht="23.85" customHeight="1">
      <c r="B69" s="55" t="s">
        <v>840</v>
      </c>
      <c r="C69" s="56"/>
      <c r="D69" s="56"/>
      <c r="E69" s="56"/>
      <c r="F69" s="56"/>
      <c r="G69" s="56"/>
      <c r="H69" s="56"/>
      <c r="I69" s="56"/>
      <c r="J69" s="56"/>
      <c r="K69" s="56"/>
      <c r="L69" s="56"/>
      <c r="M69" s="56"/>
      <c r="N69" s="56"/>
      <c r="O69" s="56"/>
      <c r="P69" s="56"/>
      <c r="Q69" s="56"/>
      <c r="R69" s="56"/>
      <c r="S69" s="56"/>
      <c r="T69" s="56"/>
      <c r="U69" s="57"/>
    </row>
    <row r="70" spans="2:21" ht="34.35" customHeight="1">
      <c r="B70" s="55" t="s">
        <v>841</v>
      </c>
      <c r="C70" s="56"/>
      <c r="D70" s="56"/>
      <c r="E70" s="56"/>
      <c r="F70" s="56"/>
      <c r="G70" s="56"/>
      <c r="H70" s="56"/>
      <c r="I70" s="56"/>
      <c r="J70" s="56"/>
      <c r="K70" s="56"/>
      <c r="L70" s="56"/>
      <c r="M70" s="56"/>
      <c r="N70" s="56"/>
      <c r="O70" s="56"/>
      <c r="P70" s="56"/>
      <c r="Q70" s="56"/>
      <c r="R70" s="56"/>
      <c r="S70" s="56"/>
      <c r="T70" s="56"/>
      <c r="U70" s="57"/>
    </row>
    <row r="71" spans="2:21" ht="45.9" customHeight="1">
      <c r="B71" s="55" t="s">
        <v>842</v>
      </c>
      <c r="C71" s="56"/>
      <c r="D71" s="56"/>
      <c r="E71" s="56"/>
      <c r="F71" s="56"/>
      <c r="G71" s="56"/>
      <c r="H71" s="56"/>
      <c r="I71" s="56"/>
      <c r="J71" s="56"/>
      <c r="K71" s="56"/>
      <c r="L71" s="56"/>
      <c r="M71" s="56"/>
      <c r="N71" s="56"/>
      <c r="O71" s="56"/>
      <c r="P71" s="56"/>
      <c r="Q71" s="56"/>
      <c r="R71" s="56"/>
      <c r="S71" s="56"/>
      <c r="T71" s="56"/>
      <c r="U71" s="57"/>
    </row>
    <row r="72" spans="2:21" ht="42.6" customHeight="1">
      <c r="B72" s="55" t="s">
        <v>843</v>
      </c>
      <c r="C72" s="56"/>
      <c r="D72" s="56"/>
      <c r="E72" s="56"/>
      <c r="F72" s="56"/>
      <c r="G72" s="56"/>
      <c r="H72" s="56"/>
      <c r="I72" s="56"/>
      <c r="J72" s="56"/>
      <c r="K72" s="56"/>
      <c r="L72" s="56"/>
      <c r="M72" s="56"/>
      <c r="N72" s="56"/>
      <c r="O72" s="56"/>
      <c r="P72" s="56"/>
      <c r="Q72" s="56"/>
      <c r="R72" s="56"/>
      <c r="S72" s="56"/>
      <c r="T72" s="56"/>
      <c r="U72" s="57"/>
    </row>
    <row r="73" spans="2:21" ht="38.85" customHeight="1">
      <c r="B73" s="55" t="s">
        <v>844</v>
      </c>
      <c r="C73" s="56"/>
      <c r="D73" s="56"/>
      <c r="E73" s="56"/>
      <c r="F73" s="56"/>
      <c r="G73" s="56"/>
      <c r="H73" s="56"/>
      <c r="I73" s="56"/>
      <c r="J73" s="56"/>
      <c r="K73" s="56"/>
      <c r="L73" s="56"/>
      <c r="M73" s="56"/>
      <c r="N73" s="56"/>
      <c r="O73" s="56"/>
      <c r="P73" s="56"/>
      <c r="Q73" s="56"/>
      <c r="R73" s="56"/>
      <c r="S73" s="56"/>
      <c r="T73" s="56"/>
      <c r="U73" s="57"/>
    </row>
    <row r="74" spans="2:21" ht="46.65" customHeight="1">
      <c r="B74" s="55" t="s">
        <v>845</v>
      </c>
      <c r="C74" s="56"/>
      <c r="D74" s="56"/>
      <c r="E74" s="56"/>
      <c r="F74" s="56"/>
      <c r="G74" s="56"/>
      <c r="H74" s="56"/>
      <c r="I74" s="56"/>
      <c r="J74" s="56"/>
      <c r="K74" s="56"/>
      <c r="L74" s="56"/>
      <c r="M74" s="56"/>
      <c r="N74" s="56"/>
      <c r="O74" s="56"/>
      <c r="P74" s="56"/>
      <c r="Q74" s="56"/>
      <c r="R74" s="56"/>
      <c r="S74" s="56"/>
      <c r="T74" s="56"/>
      <c r="U74" s="57"/>
    </row>
    <row r="75" spans="2:21" ht="81.599999999999994" customHeight="1">
      <c r="B75" s="55" t="s">
        <v>846</v>
      </c>
      <c r="C75" s="56"/>
      <c r="D75" s="56"/>
      <c r="E75" s="56"/>
      <c r="F75" s="56"/>
      <c r="G75" s="56"/>
      <c r="H75" s="56"/>
      <c r="I75" s="56"/>
      <c r="J75" s="56"/>
      <c r="K75" s="56"/>
      <c r="L75" s="56"/>
      <c r="M75" s="56"/>
      <c r="N75" s="56"/>
      <c r="O75" s="56"/>
      <c r="P75" s="56"/>
      <c r="Q75" s="56"/>
      <c r="R75" s="56"/>
      <c r="S75" s="56"/>
      <c r="T75" s="56"/>
      <c r="U75" s="57"/>
    </row>
    <row r="76" spans="2:21" ht="74.099999999999994" customHeight="1">
      <c r="B76" s="55" t="s">
        <v>847</v>
      </c>
      <c r="C76" s="56"/>
      <c r="D76" s="56"/>
      <c r="E76" s="56"/>
      <c r="F76" s="56"/>
      <c r="G76" s="56"/>
      <c r="H76" s="56"/>
      <c r="I76" s="56"/>
      <c r="J76" s="56"/>
      <c r="K76" s="56"/>
      <c r="L76" s="56"/>
      <c r="M76" s="56"/>
      <c r="N76" s="56"/>
      <c r="O76" s="56"/>
      <c r="P76" s="56"/>
      <c r="Q76" s="56"/>
      <c r="R76" s="56"/>
      <c r="S76" s="56"/>
      <c r="T76" s="56"/>
      <c r="U76" s="57"/>
    </row>
    <row r="77" spans="2:21" ht="92.1" customHeight="1" thickBot="1">
      <c r="B77" s="58" t="s">
        <v>848</v>
      </c>
      <c r="C77" s="59"/>
      <c r="D77" s="59"/>
      <c r="E77" s="59"/>
      <c r="F77" s="59"/>
      <c r="G77" s="59"/>
      <c r="H77" s="59"/>
      <c r="I77" s="59"/>
      <c r="J77" s="59"/>
      <c r="K77" s="59"/>
      <c r="L77" s="59"/>
      <c r="M77" s="59"/>
      <c r="N77" s="59"/>
      <c r="O77" s="59"/>
      <c r="P77" s="59"/>
      <c r="Q77" s="59"/>
      <c r="R77" s="59"/>
      <c r="S77" s="59"/>
      <c r="T77" s="59"/>
      <c r="U77" s="60"/>
    </row>
  </sheetData>
  <mergeCells count="144">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 ref="C11:H11"/>
    <mergeCell ref="I11:K11"/>
    <mergeCell ref="L11:O11"/>
    <mergeCell ref="C6:G6"/>
    <mergeCell ref="K6:M6"/>
    <mergeCell ref="P6:Q6"/>
    <mergeCell ref="T6:U6"/>
    <mergeCell ref="C14:H14"/>
    <mergeCell ref="I14:K14"/>
    <mergeCell ref="L14:O14"/>
    <mergeCell ref="C15:H15"/>
    <mergeCell ref="I15:K15"/>
    <mergeCell ref="L15:O15"/>
    <mergeCell ref="C12:H12"/>
    <mergeCell ref="I12:K12"/>
    <mergeCell ref="L12:O12"/>
    <mergeCell ref="C13:H13"/>
    <mergeCell ref="I13:K13"/>
    <mergeCell ref="L13:O13"/>
    <mergeCell ref="C18:H18"/>
    <mergeCell ref="I18:K18"/>
    <mergeCell ref="L18:O18"/>
    <mergeCell ref="C19:H19"/>
    <mergeCell ref="I19:K19"/>
    <mergeCell ref="L19:O19"/>
    <mergeCell ref="C16:H16"/>
    <mergeCell ref="I16:K16"/>
    <mergeCell ref="L16:O16"/>
    <mergeCell ref="C17:H17"/>
    <mergeCell ref="I17:K17"/>
    <mergeCell ref="L17:O17"/>
    <mergeCell ref="C22:H22"/>
    <mergeCell ref="I22:K22"/>
    <mergeCell ref="L22:O22"/>
    <mergeCell ref="C23:H23"/>
    <mergeCell ref="I23:K23"/>
    <mergeCell ref="L23:O23"/>
    <mergeCell ref="C20:H20"/>
    <mergeCell ref="I20:K20"/>
    <mergeCell ref="L20:O20"/>
    <mergeCell ref="C21:H21"/>
    <mergeCell ref="I21:K21"/>
    <mergeCell ref="L21:O21"/>
    <mergeCell ref="C26:H26"/>
    <mergeCell ref="I26:K26"/>
    <mergeCell ref="L26:O26"/>
    <mergeCell ref="C27:H27"/>
    <mergeCell ref="I27:K27"/>
    <mergeCell ref="L27:O27"/>
    <mergeCell ref="C24:H24"/>
    <mergeCell ref="I24:K24"/>
    <mergeCell ref="L24:O24"/>
    <mergeCell ref="C25:H25"/>
    <mergeCell ref="I25:K25"/>
    <mergeCell ref="L25:O25"/>
    <mergeCell ref="C30:H30"/>
    <mergeCell ref="I30:K30"/>
    <mergeCell ref="L30:O30"/>
    <mergeCell ref="C31:H31"/>
    <mergeCell ref="I31:K31"/>
    <mergeCell ref="L31:O31"/>
    <mergeCell ref="C28:H28"/>
    <mergeCell ref="I28:K28"/>
    <mergeCell ref="L28:O28"/>
    <mergeCell ref="C29:H29"/>
    <mergeCell ref="I29:K29"/>
    <mergeCell ref="L29:O29"/>
    <mergeCell ref="C34:H34"/>
    <mergeCell ref="I34:K34"/>
    <mergeCell ref="L34:O34"/>
    <mergeCell ref="C35:H35"/>
    <mergeCell ref="I35:K35"/>
    <mergeCell ref="L35:O35"/>
    <mergeCell ref="C32:H32"/>
    <mergeCell ref="I32:K32"/>
    <mergeCell ref="L32:O32"/>
    <mergeCell ref="C33:H33"/>
    <mergeCell ref="I33:K33"/>
    <mergeCell ref="L33:O33"/>
    <mergeCell ref="C38:H38"/>
    <mergeCell ref="I38:K38"/>
    <mergeCell ref="L38:O38"/>
    <mergeCell ref="C39:H39"/>
    <mergeCell ref="I39:K39"/>
    <mergeCell ref="L39:O39"/>
    <mergeCell ref="C36:H36"/>
    <mergeCell ref="I36:K36"/>
    <mergeCell ref="L36:O36"/>
    <mergeCell ref="C37:H37"/>
    <mergeCell ref="I37:K37"/>
    <mergeCell ref="L37:O37"/>
    <mergeCell ref="B48:U48"/>
    <mergeCell ref="B49:U49"/>
    <mergeCell ref="B50:U50"/>
    <mergeCell ref="B51:U51"/>
    <mergeCell ref="B52:U52"/>
    <mergeCell ref="B53:U53"/>
    <mergeCell ref="C40:H40"/>
    <mergeCell ref="I40:K40"/>
    <mergeCell ref="L40:O40"/>
    <mergeCell ref="B44:D44"/>
    <mergeCell ref="B45:D45"/>
    <mergeCell ref="B47:U47"/>
    <mergeCell ref="B60:U60"/>
    <mergeCell ref="B61:U61"/>
    <mergeCell ref="B62:U62"/>
    <mergeCell ref="B63:U63"/>
    <mergeCell ref="B64:U64"/>
    <mergeCell ref="B65:U65"/>
    <mergeCell ref="B54:U54"/>
    <mergeCell ref="B55:U55"/>
    <mergeCell ref="B56:U56"/>
    <mergeCell ref="B57:U57"/>
    <mergeCell ref="B58:U58"/>
    <mergeCell ref="B59:U59"/>
    <mergeCell ref="B72:U72"/>
    <mergeCell ref="B73:U73"/>
    <mergeCell ref="B74:U74"/>
    <mergeCell ref="B75:U75"/>
    <mergeCell ref="B76:U76"/>
    <mergeCell ref="B77:U77"/>
    <mergeCell ref="B66:U66"/>
    <mergeCell ref="B67:U67"/>
    <mergeCell ref="B68:U68"/>
    <mergeCell ref="B69:U69"/>
    <mergeCell ref="B70:U70"/>
    <mergeCell ref="B71:U71"/>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9"/>
  <sheetViews>
    <sheetView tabSelected="1" view="pageBreakPreview" zoomScale="80" zoomScaleNormal="80" zoomScaleSheetLayoutView="80" workbookViewId="0">
      <selection activeCell="L13" sqref="L13:O13"/>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2.44140625" style="1" customWidth="1"/>
    <col min="9" max="9" width="7.5546875" style="1" customWidth="1"/>
    <col min="10" max="10" width="9" style="1" customWidth="1"/>
    <col min="11" max="11" width="20.33203125" style="1" customWidth="1"/>
    <col min="12" max="12" width="8.88671875" style="1" customWidth="1"/>
    <col min="13" max="13" width="7" style="1" customWidth="1"/>
    <col min="14" max="14" width="9.44140625" style="1" customWidth="1"/>
    <col min="15" max="15" width="29.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849</v>
      </c>
      <c r="D4" s="95" t="s">
        <v>850</v>
      </c>
      <c r="E4" s="95"/>
      <c r="F4" s="95"/>
      <c r="G4" s="95"/>
      <c r="H4" s="95"/>
      <c r="I4" s="14"/>
      <c r="J4" s="15" t="s">
        <v>6</v>
      </c>
      <c r="K4" s="16" t="s">
        <v>7</v>
      </c>
      <c r="L4" s="96" t="s">
        <v>8</v>
      </c>
      <c r="M4" s="96"/>
      <c r="N4" s="96"/>
      <c r="O4" s="96"/>
      <c r="P4" s="15" t="s">
        <v>9</v>
      </c>
      <c r="Q4" s="96" t="s">
        <v>851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852</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31" si="0">IF(ISERR(T11/S11*100),"N/A",T11/S11*100)</f>
        <v>N/A</v>
      </c>
    </row>
    <row r="12" spans="1:34" ht="75" customHeight="1" thickBot="1">
      <c r="A12" s="25"/>
      <c r="B12" s="29" t="s">
        <v>42</v>
      </c>
      <c r="C12" s="61" t="s">
        <v>42</v>
      </c>
      <c r="D12" s="61"/>
      <c r="E12" s="61"/>
      <c r="F12" s="61"/>
      <c r="G12" s="61"/>
      <c r="H12" s="61"/>
      <c r="I12" s="61" t="s">
        <v>853</v>
      </c>
      <c r="J12" s="61"/>
      <c r="K12" s="61"/>
      <c r="L12" s="61" t="s">
        <v>854</v>
      </c>
      <c r="M12" s="61"/>
      <c r="N12" s="61"/>
      <c r="O12" s="61"/>
      <c r="P12" s="30" t="s">
        <v>855</v>
      </c>
      <c r="Q12" s="30" t="s">
        <v>81</v>
      </c>
      <c r="R12" s="54">
        <v>117.91</v>
      </c>
      <c r="S12" s="54">
        <v>117.91</v>
      </c>
      <c r="T12" s="54">
        <v>0.01</v>
      </c>
      <c r="U12" s="31">
        <f t="shared" si="0"/>
        <v>8.481044864727335E-3</v>
      </c>
    </row>
    <row r="13" spans="1:34" ht="75" customHeight="1" thickTop="1" thickBot="1">
      <c r="A13" s="25"/>
      <c r="B13" s="26" t="s">
        <v>45</v>
      </c>
      <c r="C13" s="69" t="s">
        <v>856</v>
      </c>
      <c r="D13" s="69"/>
      <c r="E13" s="69"/>
      <c r="F13" s="69"/>
      <c r="G13" s="69"/>
      <c r="H13" s="69"/>
      <c r="I13" s="69" t="s">
        <v>857</v>
      </c>
      <c r="J13" s="69"/>
      <c r="K13" s="69"/>
      <c r="L13" s="69" t="s">
        <v>858</v>
      </c>
      <c r="M13" s="69"/>
      <c r="N13" s="69"/>
      <c r="O13" s="69"/>
      <c r="P13" s="27" t="s">
        <v>40</v>
      </c>
      <c r="Q13" s="27" t="s">
        <v>81</v>
      </c>
      <c r="R13" s="27">
        <v>83.45</v>
      </c>
      <c r="S13" s="27">
        <v>83.45</v>
      </c>
      <c r="T13" s="27">
        <v>67.72</v>
      </c>
      <c r="U13" s="28">
        <f t="shared" si="0"/>
        <v>81.150389454763328</v>
      </c>
    </row>
    <row r="14" spans="1:34" ht="75" customHeight="1" thickTop="1">
      <c r="A14" s="25"/>
      <c r="B14" s="26" t="s">
        <v>49</v>
      </c>
      <c r="C14" s="69" t="s">
        <v>859</v>
      </c>
      <c r="D14" s="69"/>
      <c r="E14" s="69"/>
      <c r="F14" s="69"/>
      <c r="G14" s="69"/>
      <c r="H14" s="69"/>
      <c r="I14" s="69" t="s">
        <v>860</v>
      </c>
      <c r="J14" s="69"/>
      <c r="K14" s="69"/>
      <c r="L14" s="69" t="s">
        <v>861</v>
      </c>
      <c r="M14" s="69"/>
      <c r="N14" s="69"/>
      <c r="O14" s="69"/>
      <c r="P14" s="27" t="s">
        <v>40</v>
      </c>
      <c r="Q14" s="27" t="s">
        <v>92</v>
      </c>
      <c r="R14" s="27">
        <v>40</v>
      </c>
      <c r="S14" s="27">
        <v>40</v>
      </c>
      <c r="T14" s="27">
        <v>27.36</v>
      </c>
      <c r="U14" s="28">
        <f t="shared" si="0"/>
        <v>68.399999999999991</v>
      </c>
    </row>
    <row r="15" spans="1:34" ht="75" customHeight="1">
      <c r="A15" s="25"/>
      <c r="B15" s="29" t="s">
        <v>42</v>
      </c>
      <c r="C15" s="61" t="s">
        <v>42</v>
      </c>
      <c r="D15" s="61"/>
      <c r="E15" s="61"/>
      <c r="F15" s="61"/>
      <c r="G15" s="61"/>
      <c r="H15" s="61"/>
      <c r="I15" s="61" t="s">
        <v>862</v>
      </c>
      <c r="J15" s="61"/>
      <c r="K15" s="61"/>
      <c r="L15" s="61" t="s">
        <v>863</v>
      </c>
      <c r="M15" s="61"/>
      <c r="N15" s="61"/>
      <c r="O15" s="61"/>
      <c r="P15" s="30" t="s">
        <v>40</v>
      </c>
      <c r="Q15" s="30" t="s">
        <v>92</v>
      </c>
      <c r="R15" s="30">
        <v>25</v>
      </c>
      <c r="S15" s="30">
        <v>25</v>
      </c>
      <c r="T15" s="30">
        <v>33.42</v>
      </c>
      <c r="U15" s="31">
        <f t="shared" si="0"/>
        <v>133.68</v>
      </c>
    </row>
    <row r="16" spans="1:34" ht="75" customHeight="1">
      <c r="A16" s="25"/>
      <c r="B16" s="29" t="s">
        <v>42</v>
      </c>
      <c r="C16" s="61" t="s">
        <v>42</v>
      </c>
      <c r="D16" s="61"/>
      <c r="E16" s="61"/>
      <c r="F16" s="61"/>
      <c r="G16" s="61"/>
      <c r="H16" s="61"/>
      <c r="I16" s="61" t="s">
        <v>864</v>
      </c>
      <c r="J16" s="61"/>
      <c r="K16" s="61"/>
      <c r="L16" s="61" t="s">
        <v>865</v>
      </c>
      <c r="M16" s="61"/>
      <c r="N16" s="61"/>
      <c r="O16" s="61"/>
      <c r="P16" s="30" t="s">
        <v>40</v>
      </c>
      <c r="Q16" s="30" t="s">
        <v>92</v>
      </c>
      <c r="R16" s="30">
        <v>90.7</v>
      </c>
      <c r="S16" s="30">
        <v>90.7</v>
      </c>
      <c r="T16" s="30">
        <v>72.91</v>
      </c>
      <c r="U16" s="31">
        <f t="shared" si="0"/>
        <v>80.385887541345085</v>
      </c>
    </row>
    <row r="17" spans="1:22" ht="75" customHeight="1">
      <c r="A17" s="25"/>
      <c r="B17" s="29" t="s">
        <v>42</v>
      </c>
      <c r="C17" s="61" t="s">
        <v>866</v>
      </c>
      <c r="D17" s="61"/>
      <c r="E17" s="61"/>
      <c r="F17" s="61"/>
      <c r="G17" s="61"/>
      <c r="H17" s="61"/>
      <c r="I17" s="61" t="s">
        <v>867</v>
      </c>
      <c r="J17" s="61"/>
      <c r="K17" s="61"/>
      <c r="L17" s="61" t="s">
        <v>868</v>
      </c>
      <c r="M17" s="61"/>
      <c r="N17" s="61"/>
      <c r="O17" s="61"/>
      <c r="P17" s="30" t="s">
        <v>40</v>
      </c>
      <c r="Q17" s="30" t="s">
        <v>92</v>
      </c>
      <c r="R17" s="30">
        <v>83.33</v>
      </c>
      <c r="S17" s="30">
        <v>83.33</v>
      </c>
      <c r="T17" s="30">
        <v>100</v>
      </c>
      <c r="U17" s="31">
        <f t="shared" si="0"/>
        <v>120.00480019200768</v>
      </c>
    </row>
    <row r="18" spans="1:22" ht="75" customHeight="1">
      <c r="A18" s="25"/>
      <c r="B18" s="29" t="s">
        <v>42</v>
      </c>
      <c r="C18" s="61" t="s">
        <v>869</v>
      </c>
      <c r="D18" s="61"/>
      <c r="E18" s="61"/>
      <c r="F18" s="61"/>
      <c r="G18" s="61"/>
      <c r="H18" s="61"/>
      <c r="I18" s="61" t="s">
        <v>870</v>
      </c>
      <c r="J18" s="61"/>
      <c r="K18" s="61"/>
      <c r="L18" s="61" t="s">
        <v>871</v>
      </c>
      <c r="M18" s="61"/>
      <c r="N18" s="61"/>
      <c r="O18" s="61"/>
      <c r="P18" s="30" t="s">
        <v>40</v>
      </c>
      <c r="Q18" s="30" t="s">
        <v>92</v>
      </c>
      <c r="R18" s="30">
        <v>11.69</v>
      </c>
      <c r="S18" s="30">
        <v>11.69</v>
      </c>
      <c r="T18" s="30">
        <v>2.15</v>
      </c>
      <c r="U18" s="31">
        <f t="shared" si="0"/>
        <v>18.391787852865697</v>
      </c>
    </row>
    <row r="19" spans="1:22" ht="75" customHeight="1">
      <c r="A19" s="25"/>
      <c r="B19" s="29" t="s">
        <v>42</v>
      </c>
      <c r="C19" s="61" t="s">
        <v>872</v>
      </c>
      <c r="D19" s="61"/>
      <c r="E19" s="61"/>
      <c r="F19" s="61"/>
      <c r="G19" s="61"/>
      <c r="H19" s="61"/>
      <c r="I19" s="61" t="s">
        <v>873</v>
      </c>
      <c r="J19" s="61"/>
      <c r="K19" s="61"/>
      <c r="L19" s="61" t="s">
        <v>874</v>
      </c>
      <c r="M19" s="61"/>
      <c r="N19" s="61"/>
      <c r="O19" s="61"/>
      <c r="P19" s="30" t="s">
        <v>40</v>
      </c>
      <c r="Q19" s="30" t="s">
        <v>92</v>
      </c>
      <c r="R19" s="30">
        <v>96.5</v>
      </c>
      <c r="S19" s="30">
        <v>96.5</v>
      </c>
      <c r="T19" s="30">
        <v>0</v>
      </c>
      <c r="U19" s="31">
        <f t="shared" si="0"/>
        <v>0</v>
      </c>
    </row>
    <row r="20" spans="1:22" ht="75" customHeight="1">
      <c r="A20" s="25"/>
      <c r="B20" s="29" t="s">
        <v>42</v>
      </c>
      <c r="C20" s="61" t="s">
        <v>875</v>
      </c>
      <c r="D20" s="61"/>
      <c r="E20" s="61"/>
      <c r="F20" s="61"/>
      <c r="G20" s="61"/>
      <c r="H20" s="61"/>
      <c r="I20" s="61" t="s">
        <v>876</v>
      </c>
      <c r="J20" s="61"/>
      <c r="K20" s="61"/>
      <c r="L20" s="61" t="s">
        <v>877</v>
      </c>
      <c r="M20" s="61"/>
      <c r="N20" s="61"/>
      <c r="O20" s="61"/>
      <c r="P20" s="30" t="s">
        <v>40</v>
      </c>
      <c r="Q20" s="30" t="s">
        <v>92</v>
      </c>
      <c r="R20" s="30">
        <v>46.18</v>
      </c>
      <c r="S20" s="30">
        <v>46.18</v>
      </c>
      <c r="T20" s="30">
        <v>0.41</v>
      </c>
      <c r="U20" s="31">
        <f t="shared" si="0"/>
        <v>0.88783022953659585</v>
      </c>
    </row>
    <row r="21" spans="1:22" ht="75" customHeight="1">
      <c r="A21" s="25"/>
      <c r="B21" s="29" t="s">
        <v>42</v>
      </c>
      <c r="C21" s="61" t="s">
        <v>878</v>
      </c>
      <c r="D21" s="61"/>
      <c r="E21" s="61"/>
      <c r="F21" s="61"/>
      <c r="G21" s="61"/>
      <c r="H21" s="61"/>
      <c r="I21" s="61" t="s">
        <v>879</v>
      </c>
      <c r="J21" s="61"/>
      <c r="K21" s="61"/>
      <c r="L21" s="61" t="s">
        <v>880</v>
      </c>
      <c r="M21" s="61"/>
      <c r="N21" s="61"/>
      <c r="O21" s="61"/>
      <c r="P21" s="30" t="s">
        <v>40</v>
      </c>
      <c r="Q21" s="30" t="s">
        <v>92</v>
      </c>
      <c r="R21" s="30">
        <v>89.89</v>
      </c>
      <c r="S21" s="30">
        <v>89.89</v>
      </c>
      <c r="T21" s="30">
        <v>0</v>
      </c>
      <c r="U21" s="31">
        <f t="shared" si="0"/>
        <v>0</v>
      </c>
    </row>
    <row r="22" spans="1:22" ht="75" customHeight="1">
      <c r="A22" s="25"/>
      <c r="B22" s="29" t="s">
        <v>42</v>
      </c>
      <c r="C22" s="61" t="s">
        <v>881</v>
      </c>
      <c r="D22" s="61"/>
      <c r="E22" s="61"/>
      <c r="F22" s="61"/>
      <c r="G22" s="61"/>
      <c r="H22" s="61"/>
      <c r="I22" s="61" t="s">
        <v>882</v>
      </c>
      <c r="J22" s="61"/>
      <c r="K22" s="61"/>
      <c r="L22" s="61" t="s">
        <v>883</v>
      </c>
      <c r="M22" s="61"/>
      <c r="N22" s="61"/>
      <c r="O22" s="61"/>
      <c r="P22" s="30" t="s">
        <v>40</v>
      </c>
      <c r="Q22" s="30" t="s">
        <v>92</v>
      </c>
      <c r="R22" s="30">
        <v>5.74</v>
      </c>
      <c r="S22" s="30">
        <v>5.74</v>
      </c>
      <c r="T22" s="30">
        <v>0.16</v>
      </c>
      <c r="U22" s="31">
        <f t="shared" si="0"/>
        <v>2.7874564459930316</v>
      </c>
    </row>
    <row r="23" spans="1:22" ht="75" customHeight="1" thickBot="1">
      <c r="A23" s="25"/>
      <c r="B23" s="29" t="s">
        <v>42</v>
      </c>
      <c r="C23" s="61" t="s">
        <v>884</v>
      </c>
      <c r="D23" s="61"/>
      <c r="E23" s="61"/>
      <c r="F23" s="61"/>
      <c r="G23" s="61"/>
      <c r="H23" s="61"/>
      <c r="I23" s="61" t="s">
        <v>885</v>
      </c>
      <c r="J23" s="61"/>
      <c r="K23" s="61"/>
      <c r="L23" s="61" t="s">
        <v>886</v>
      </c>
      <c r="M23" s="61"/>
      <c r="N23" s="61"/>
      <c r="O23" s="61"/>
      <c r="P23" s="30" t="s">
        <v>40</v>
      </c>
      <c r="Q23" s="30" t="s">
        <v>288</v>
      </c>
      <c r="R23" s="30">
        <v>90</v>
      </c>
      <c r="S23" s="30">
        <v>90</v>
      </c>
      <c r="T23" s="30">
        <v>1.35</v>
      </c>
      <c r="U23" s="31">
        <f t="shared" si="0"/>
        <v>1.5000000000000002</v>
      </c>
    </row>
    <row r="24" spans="1:22" ht="75" customHeight="1" thickTop="1">
      <c r="A24" s="25"/>
      <c r="B24" s="26" t="s">
        <v>93</v>
      </c>
      <c r="C24" s="69" t="s">
        <v>887</v>
      </c>
      <c r="D24" s="69"/>
      <c r="E24" s="69"/>
      <c r="F24" s="69"/>
      <c r="G24" s="69"/>
      <c r="H24" s="69"/>
      <c r="I24" s="69" t="s">
        <v>888</v>
      </c>
      <c r="J24" s="69"/>
      <c r="K24" s="69"/>
      <c r="L24" s="69" t="s">
        <v>889</v>
      </c>
      <c r="M24" s="69"/>
      <c r="N24" s="69"/>
      <c r="O24" s="69"/>
      <c r="P24" s="27" t="s">
        <v>40</v>
      </c>
      <c r="Q24" s="27" t="s">
        <v>97</v>
      </c>
      <c r="R24" s="27">
        <v>92.8</v>
      </c>
      <c r="S24" s="27">
        <v>92.8</v>
      </c>
      <c r="T24" s="27">
        <v>98.95</v>
      </c>
      <c r="U24" s="28">
        <f t="shared" si="0"/>
        <v>106.62715517241379</v>
      </c>
    </row>
    <row r="25" spans="1:22" ht="75" customHeight="1">
      <c r="A25" s="25"/>
      <c r="B25" s="29" t="s">
        <v>42</v>
      </c>
      <c r="C25" s="61" t="s">
        <v>890</v>
      </c>
      <c r="D25" s="61"/>
      <c r="E25" s="61"/>
      <c r="F25" s="61"/>
      <c r="G25" s="61"/>
      <c r="H25" s="61"/>
      <c r="I25" s="61" t="s">
        <v>891</v>
      </c>
      <c r="J25" s="61"/>
      <c r="K25" s="61"/>
      <c r="L25" s="61" t="s">
        <v>892</v>
      </c>
      <c r="M25" s="61"/>
      <c r="N25" s="61"/>
      <c r="O25" s="61"/>
      <c r="P25" s="30" t="s">
        <v>40</v>
      </c>
      <c r="Q25" s="30" t="s">
        <v>105</v>
      </c>
      <c r="R25" s="30">
        <v>100</v>
      </c>
      <c r="S25" s="30">
        <v>100</v>
      </c>
      <c r="T25" s="30">
        <v>100</v>
      </c>
      <c r="U25" s="31">
        <f t="shared" si="0"/>
        <v>100</v>
      </c>
    </row>
    <row r="26" spans="1:22" ht="75" customHeight="1">
      <c r="A26" s="25"/>
      <c r="B26" s="29" t="s">
        <v>42</v>
      </c>
      <c r="C26" s="61" t="s">
        <v>893</v>
      </c>
      <c r="D26" s="61"/>
      <c r="E26" s="61"/>
      <c r="F26" s="61"/>
      <c r="G26" s="61"/>
      <c r="H26" s="61"/>
      <c r="I26" s="61" t="s">
        <v>894</v>
      </c>
      <c r="J26" s="61"/>
      <c r="K26" s="61"/>
      <c r="L26" s="61" t="s">
        <v>895</v>
      </c>
      <c r="M26" s="61"/>
      <c r="N26" s="61"/>
      <c r="O26" s="61"/>
      <c r="P26" s="30" t="s">
        <v>40</v>
      </c>
      <c r="Q26" s="30" t="s">
        <v>97</v>
      </c>
      <c r="R26" s="30">
        <v>90</v>
      </c>
      <c r="S26" s="30">
        <v>90</v>
      </c>
      <c r="T26" s="30">
        <v>76</v>
      </c>
      <c r="U26" s="31">
        <f t="shared" si="0"/>
        <v>84.444444444444443</v>
      </c>
    </row>
    <row r="27" spans="1:22" ht="75" customHeight="1">
      <c r="A27" s="25"/>
      <c r="B27" s="29" t="s">
        <v>42</v>
      </c>
      <c r="C27" s="61" t="s">
        <v>896</v>
      </c>
      <c r="D27" s="61"/>
      <c r="E27" s="61"/>
      <c r="F27" s="61"/>
      <c r="G27" s="61"/>
      <c r="H27" s="61"/>
      <c r="I27" s="61" t="s">
        <v>897</v>
      </c>
      <c r="J27" s="61"/>
      <c r="K27" s="61"/>
      <c r="L27" s="61" t="s">
        <v>898</v>
      </c>
      <c r="M27" s="61"/>
      <c r="N27" s="61"/>
      <c r="O27" s="61"/>
      <c r="P27" s="30" t="s">
        <v>40</v>
      </c>
      <c r="Q27" s="30" t="s">
        <v>97</v>
      </c>
      <c r="R27" s="30">
        <v>96.5</v>
      </c>
      <c r="S27" s="30">
        <v>96.5</v>
      </c>
      <c r="T27" s="30">
        <v>0</v>
      </c>
      <c r="U27" s="31">
        <f t="shared" si="0"/>
        <v>0</v>
      </c>
    </row>
    <row r="28" spans="1:22" ht="75" customHeight="1">
      <c r="A28" s="25"/>
      <c r="B28" s="29" t="s">
        <v>42</v>
      </c>
      <c r="C28" s="61" t="s">
        <v>899</v>
      </c>
      <c r="D28" s="61"/>
      <c r="E28" s="61"/>
      <c r="F28" s="61"/>
      <c r="G28" s="61"/>
      <c r="H28" s="61"/>
      <c r="I28" s="61" t="s">
        <v>900</v>
      </c>
      <c r="J28" s="61"/>
      <c r="K28" s="61"/>
      <c r="L28" s="61" t="s">
        <v>901</v>
      </c>
      <c r="M28" s="61"/>
      <c r="N28" s="61"/>
      <c r="O28" s="61"/>
      <c r="P28" s="30" t="s">
        <v>40</v>
      </c>
      <c r="Q28" s="30" t="s">
        <v>97</v>
      </c>
      <c r="R28" s="30">
        <v>50</v>
      </c>
      <c r="S28" s="30">
        <v>50</v>
      </c>
      <c r="T28" s="30">
        <v>64.239999999999995</v>
      </c>
      <c r="U28" s="31">
        <f t="shared" si="0"/>
        <v>128.47999999999999</v>
      </c>
    </row>
    <row r="29" spans="1:22" ht="75" customHeight="1">
      <c r="A29" s="25"/>
      <c r="B29" s="29" t="s">
        <v>42</v>
      </c>
      <c r="C29" s="61" t="s">
        <v>902</v>
      </c>
      <c r="D29" s="61"/>
      <c r="E29" s="61"/>
      <c r="F29" s="61"/>
      <c r="G29" s="61"/>
      <c r="H29" s="61"/>
      <c r="I29" s="61" t="s">
        <v>879</v>
      </c>
      <c r="J29" s="61"/>
      <c r="K29" s="61"/>
      <c r="L29" s="61" t="s">
        <v>880</v>
      </c>
      <c r="M29" s="61"/>
      <c r="N29" s="61"/>
      <c r="O29" s="61"/>
      <c r="P29" s="30" t="s">
        <v>40</v>
      </c>
      <c r="Q29" s="30" t="s">
        <v>128</v>
      </c>
      <c r="R29" s="30">
        <v>89.89</v>
      </c>
      <c r="S29" s="30">
        <v>89.89</v>
      </c>
      <c r="T29" s="30">
        <v>62.15</v>
      </c>
      <c r="U29" s="31">
        <f t="shared" si="0"/>
        <v>69.140060073423072</v>
      </c>
    </row>
    <row r="30" spans="1:22" ht="75" customHeight="1">
      <c r="A30" s="25"/>
      <c r="B30" s="29" t="s">
        <v>42</v>
      </c>
      <c r="C30" s="61" t="s">
        <v>903</v>
      </c>
      <c r="D30" s="61"/>
      <c r="E30" s="61"/>
      <c r="F30" s="61"/>
      <c r="G30" s="61"/>
      <c r="H30" s="61"/>
      <c r="I30" s="61" t="s">
        <v>904</v>
      </c>
      <c r="J30" s="61"/>
      <c r="K30" s="61"/>
      <c r="L30" s="61" t="s">
        <v>905</v>
      </c>
      <c r="M30" s="61"/>
      <c r="N30" s="61"/>
      <c r="O30" s="61"/>
      <c r="P30" s="30" t="s">
        <v>40</v>
      </c>
      <c r="Q30" s="30" t="s">
        <v>97</v>
      </c>
      <c r="R30" s="30">
        <v>100</v>
      </c>
      <c r="S30" s="30">
        <v>100</v>
      </c>
      <c r="T30" s="30">
        <v>100</v>
      </c>
      <c r="U30" s="31">
        <f t="shared" si="0"/>
        <v>100</v>
      </c>
    </row>
    <row r="31" spans="1:22" ht="75" customHeight="1" thickBot="1">
      <c r="A31" s="25"/>
      <c r="B31" s="29" t="s">
        <v>42</v>
      </c>
      <c r="C31" s="61" t="s">
        <v>906</v>
      </c>
      <c r="D31" s="61"/>
      <c r="E31" s="61"/>
      <c r="F31" s="61"/>
      <c r="G31" s="61"/>
      <c r="H31" s="61"/>
      <c r="I31" s="61" t="s">
        <v>907</v>
      </c>
      <c r="J31" s="61"/>
      <c r="K31" s="61"/>
      <c r="L31" s="61" t="s">
        <v>908</v>
      </c>
      <c r="M31" s="61"/>
      <c r="N31" s="61"/>
      <c r="O31" s="61"/>
      <c r="P31" s="30" t="s">
        <v>40</v>
      </c>
      <c r="Q31" s="30" t="s">
        <v>128</v>
      </c>
      <c r="R31" s="30">
        <v>90</v>
      </c>
      <c r="S31" s="30">
        <v>90</v>
      </c>
      <c r="T31" s="30">
        <v>48.35</v>
      </c>
      <c r="U31" s="31">
        <f t="shared" si="0"/>
        <v>53.722222222222229</v>
      </c>
    </row>
    <row r="32" spans="1:22" ht="22.5" customHeight="1" thickTop="1" thickBot="1">
      <c r="B32" s="8" t="s">
        <v>55</v>
      </c>
      <c r="C32" s="9"/>
      <c r="D32" s="9"/>
      <c r="E32" s="9"/>
      <c r="F32" s="9"/>
      <c r="G32" s="9"/>
      <c r="H32" s="10"/>
      <c r="I32" s="10"/>
      <c r="J32" s="10"/>
      <c r="K32" s="10"/>
      <c r="L32" s="10"/>
      <c r="M32" s="10"/>
      <c r="N32" s="10"/>
      <c r="O32" s="10"/>
      <c r="P32" s="10"/>
      <c r="Q32" s="10"/>
      <c r="R32" s="10"/>
      <c r="S32" s="10"/>
      <c r="T32" s="10"/>
      <c r="U32" s="11"/>
      <c r="V32" s="32"/>
    </row>
    <row r="33" spans="2:21" ht="26.25" customHeight="1" thickTop="1">
      <c r="B33" s="33"/>
      <c r="C33" s="34"/>
      <c r="D33" s="34"/>
      <c r="E33" s="34"/>
      <c r="F33" s="34"/>
      <c r="G33" s="34"/>
      <c r="H33" s="35"/>
      <c r="I33" s="35"/>
      <c r="J33" s="35"/>
      <c r="K33" s="35"/>
      <c r="L33" s="35"/>
      <c r="M33" s="35"/>
      <c r="N33" s="35"/>
      <c r="O33" s="35"/>
      <c r="P33" s="36"/>
      <c r="Q33" s="37"/>
      <c r="R33" s="38" t="s">
        <v>56</v>
      </c>
      <c r="S33" s="22" t="s">
        <v>57</v>
      </c>
      <c r="T33" s="38" t="s">
        <v>58</v>
      </c>
      <c r="U33" s="22" t="s">
        <v>59</v>
      </c>
    </row>
    <row r="34" spans="2:21" ht="26.25" customHeight="1" thickBot="1">
      <c r="B34" s="39"/>
      <c r="C34" s="40"/>
      <c r="D34" s="40"/>
      <c r="E34" s="40"/>
      <c r="F34" s="40"/>
      <c r="G34" s="40"/>
      <c r="H34" s="41"/>
      <c r="I34" s="41"/>
      <c r="J34" s="41"/>
      <c r="K34" s="41"/>
      <c r="L34" s="41"/>
      <c r="M34" s="41"/>
      <c r="N34" s="41"/>
      <c r="O34" s="41"/>
      <c r="P34" s="42"/>
      <c r="Q34" s="43"/>
      <c r="R34" s="44" t="s">
        <v>60</v>
      </c>
      <c r="S34" s="43" t="s">
        <v>60</v>
      </c>
      <c r="T34" s="43" t="s">
        <v>60</v>
      </c>
      <c r="U34" s="43" t="s">
        <v>61</v>
      </c>
    </row>
    <row r="35" spans="2:21" ht="13.5" customHeight="1" thickBot="1">
      <c r="B35" s="62" t="s">
        <v>62</v>
      </c>
      <c r="C35" s="63"/>
      <c r="D35" s="63"/>
      <c r="E35" s="45"/>
      <c r="F35" s="45"/>
      <c r="G35" s="45"/>
      <c r="H35" s="46"/>
      <c r="I35" s="46"/>
      <c r="J35" s="46"/>
      <c r="K35" s="46"/>
      <c r="L35" s="46"/>
      <c r="M35" s="46"/>
      <c r="N35" s="46"/>
      <c r="O35" s="46"/>
      <c r="P35" s="47"/>
      <c r="Q35" s="47"/>
      <c r="R35" s="48">
        <f>6951.682593</f>
        <v>6951.6825930000005</v>
      </c>
      <c r="S35" s="48">
        <f>6951.682593</f>
        <v>6951.6825930000005</v>
      </c>
      <c r="T35" s="48">
        <f>3950.85548923999</f>
        <v>3950.8554892399902</v>
      </c>
      <c r="U35" s="49">
        <f>+IF(ISERR(T35/S35*100),"N/A",T35/S35*100)</f>
        <v>56.833082298928694</v>
      </c>
    </row>
    <row r="36" spans="2:21" ht="13.5" customHeight="1" thickBot="1">
      <c r="B36" s="64" t="s">
        <v>63</v>
      </c>
      <c r="C36" s="65"/>
      <c r="D36" s="65"/>
      <c r="E36" s="50"/>
      <c r="F36" s="50"/>
      <c r="G36" s="50"/>
      <c r="H36" s="51"/>
      <c r="I36" s="51"/>
      <c r="J36" s="51"/>
      <c r="K36" s="51"/>
      <c r="L36" s="51"/>
      <c r="M36" s="51"/>
      <c r="N36" s="51"/>
      <c r="O36" s="51"/>
      <c r="P36" s="52"/>
      <c r="Q36" s="52"/>
      <c r="R36" s="48">
        <f>3959.41313684</f>
        <v>3959.4131368399999</v>
      </c>
      <c r="S36" s="48">
        <f>3959.41313684</f>
        <v>3959.4131368399999</v>
      </c>
      <c r="T36" s="48">
        <f>3950.85548923999</f>
        <v>3950.8554892399902</v>
      </c>
      <c r="U36" s="49">
        <f>+IF(ISERR(T36/S36*100),"N/A",T36/S36*100)</f>
        <v>99.783865757266256</v>
      </c>
    </row>
    <row r="37" spans="2:21" ht="14.85" customHeight="1" thickTop="1" thickBot="1">
      <c r="B37" s="8" t="s">
        <v>64</v>
      </c>
      <c r="C37" s="9"/>
      <c r="D37" s="9"/>
      <c r="E37" s="9"/>
      <c r="F37" s="9"/>
      <c r="G37" s="9"/>
      <c r="H37" s="10"/>
      <c r="I37" s="10"/>
      <c r="J37" s="10"/>
      <c r="K37" s="10"/>
      <c r="L37" s="10"/>
      <c r="M37" s="10"/>
      <c r="N37" s="10"/>
      <c r="O37" s="10"/>
      <c r="P37" s="10"/>
      <c r="Q37" s="10"/>
      <c r="R37" s="10"/>
      <c r="S37" s="10"/>
      <c r="T37" s="10"/>
      <c r="U37" s="11"/>
    </row>
    <row r="38" spans="2:21" ht="44.25" customHeight="1" thickTop="1">
      <c r="B38" s="66" t="s">
        <v>65</v>
      </c>
      <c r="C38" s="67"/>
      <c r="D38" s="67"/>
      <c r="E38" s="67"/>
      <c r="F38" s="67"/>
      <c r="G38" s="67"/>
      <c r="H38" s="67"/>
      <c r="I38" s="67"/>
      <c r="J38" s="67"/>
      <c r="K38" s="67"/>
      <c r="L38" s="67"/>
      <c r="M38" s="67"/>
      <c r="N38" s="67"/>
      <c r="O38" s="67"/>
      <c r="P38" s="67"/>
      <c r="Q38" s="67"/>
      <c r="R38" s="67"/>
      <c r="S38" s="67"/>
      <c r="T38" s="67"/>
      <c r="U38" s="68"/>
    </row>
    <row r="39" spans="2:21" ht="34.5" customHeight="1">
      <c r="B39" s="55" t="s">
        <v>106</v>
      </c>
      <c r="C39" s="56"/>
      <c r="D39" s="56"/>
      <c r="E39" s="56"/>
      <c r="F39" s="56"/>
      <c r="G39" s="56"/>
      <c r="H39" s="56"/>
      <c r="I39" s="56"/>
      <c r="J39" s="56"/>
      <c r="K39" s="56"/>
      <c r="L39" s="56"/>
      <c r="M39" s="56"/>
      <c r="N39" s="56"/>
      <c r="O39" s="56"/>
      <c r="P39" s="56"/>
      <c r="Q39" s="56"/>
      <c r="R39" s="56"/>
      <c r="S39" s="56"/>
      <c r="T39" s="56"/>
      <c r="U39" s="57"/>
    </row>
    <row r="40" spans="2:21" ht="25.65" customHeight="1">
      <c r="B40" s="55" t="s">
        <v>909</v>
      </c>
      <c r="C40" s="56"/>
      <c r="D40" s="56"/>
      <c r="E40" s="56"/>
      <c r="F40" s="56"/>
      <c r="G40" s="56"/>
      <c r="H40" s="56"/>
      <c r="I40" s="56"/>
      <c r="J40" s="56"/>
      <c r="K40" s="56"/>
      <c r="L40" s="56"/>
      <c r="M40" s="56"/>
      <c r="N40" s="56"/>
      <c r="O40" s="56"/>
      <c r="P40" s="56"/>
      <c r="Q40" s="56"/>
      <c r="R40" s="56"/>
      <c r="S40" s="56"/>
      <c r="T40" s="56"/>
      <c r="U40" s="57"/>
    </row>
    <row r="41" spans="2:21" ht="41.4" customHeight="1">
      <c r="B41" s="55" t="s">
        <v>910</v>
      </c>
      <c r="C41" s="56"/>
      <c r="D41" s="56"/>
      <c r="E41" s="56"/>
      <c r="F41" s="56"/>
      <c r="G41" s="56"/>
      <c r="H41" s="56"/>
      <c r="I41" s="56"/>
      <c r="J41" s="56"/>
      <c r="K41" s="56"/>
      <c r="L41" s="56"/>
      <c r="M41" s="56"/>
      <c r="N41" s="56"/>
      <c r="O41" s="56"/>
      <c r="P41" s="56"/>
      <c r="Q41" s="56"/>
      <c r="R41" s="56"/>
      <c r="S41" s="56"/>
      <c r="T41" s="56"/>
      <c r="U41" s="57"/>
    </row>
    <row r="42" spans="2:21" ht="37.5" customHeight="1">
      <c r="B42" s="55" t="s">
        <v>911</v>
      </c>
      <c r="C42" s="56"/>
      <c r="D42" s="56"/>
      <c r="E42" s="56"/>
      <c r="F42" s="56"/>
      <c r="G42" s="56"/>
      <c r="H42" s="56"/>
      <c r="I42" s="56"/>
      <c r="J42" s="56"/>
      <c r="K42" s="56"/>
      <c r="L42" s="56"/>
      <c r="M42" s="56"/>
      <c r="N42" s="56"/>
      <c r="O42" s="56"/>
      <c r="P42" s="56"/>
      <c r="Q42" s="56"/>
      <c r="R42" s="56"/>
      <c r="S42" s="56"/>
      <c r="T42" s="56"/>
      <c r="U42" s="57"/>
    </row>
    <row r="43" spans="2:21" ht="30.15" customHeight="1">
      <c r="B43" s="55" t="s">
        <v>912</v>
      </c>
      <c r="C43" s="56"/>
      <c r="D43" s="56"/>
      <c r="E43" s="56"/>
      <c r="F43" s="56"/>
      <c r="G43" s="56"/>
      <c r="H43" s="56"/>
      <c r="I43" s="56"/>
      <c r="J43" s="56"/>
      <c r="K43" s="56"/>
      <c r="L43" s="56"/>
      <c r="M43" s="56"/>
      <c r="N43" s="56"/>
      <c r="O43" s="56"/>
      <c r="P43" s="56"/>
      <c r="Q43" s="56"/>
      <c r="R43" s="56"/>
      <c r="S43" s="56"/>
      <c r="T43" s="56"/>
      <c r="U43" s="57"/>
    </row>
    <row r="44" spans="2:21" ht="46.5" customHeight="1">
      <c r="B44" s="55" t="s">
        <v>913</v>
      </c>
      <c r="C44" s="56"/>
      <c r="D44" s="56"/>
      <c r="E44" s="56"/>
      <c r="F44" s="56"/>
      <c r="G44" s="56"/>
      <c r="H44" s="56"/>
      <c r="I44" s="56"/>
      <c r="J44" s="56"/>
      <c r="K44" s="56"/>
      <c r="L44" s="56"/>
      <c r="M44" s="56"/>
      <c r="N44" s="56"/>
      <c r="O44" s="56"/>
      <c r="P44" s="56"/>
      <c r="Q44" s="56"/>
      <c r="R44" s="56"/>
      <c r="S44" s="56"/>
      <c r="T44" s="56"/>
      <c r="U44" s="57"/>
    </row>
    <row r="45" spans="2:21" ht="20.100000000000001" customHeight="1">
      <c r="B45" s="55" t="s">
        <v>914</v>
      </c>
      <c r="C45" s="56"/>
      <c r="D45" s="56"/>
      <c r="E45" s="56"/>
      <c r="F45" s="56"/>
      <c r="G45" s="56"/>
      <c r="H45" s="56"/>
      <c r="I45" s="56"/>
      <c r="J45" s="56"/>
      <c r="K45" s="56"/>
      <c r="L45" s="56"/>
      <c r="M45" s="56"/>
      <c r="N45" s="56"/>
      <c r="O45" s="56"/>
      <c r="P45" s="56"/>
      <c r="Q45" s="56"/>
      <c r="R45" s="56"/>
      <c r="S45" s="56"/>
      <c r="T45" s="56"/>
      <c r="U45" s="57"/>
    </row>
    <row r="46" spans="2:21" ht="24" customHeight="1">
      <c r="B46" s="55" t="s">
        <v>915</v>
      </c>
      <c r="C46" s="56"/>
      <c r="D46" s="56"/>
      <c r="E46" s="56"/>
      <c r="F46" s="56"/>
      <c r="G46" s="56"/>
      <c r="H46" s="56"/>
      <c r="I46" s="56"/>
      <c r="J46" s="56"/>
      <c r="K46" s="56"/>
      <c r="L46" s="56"/>
      <c r="M46" s="56"/>
      <c r="N46" s="56"/>
      <c r="O46" s="56"/>
      <c r="P46" s="56"/>
      <c r="Q46" s="56"/>
      <c r="R46" s="56"/>
      <c r="S46" s="56"/>
      <c r="T46" s="56"/>
      <c r="U46" s="57"/>
    </row>
    <row r="47" spans="2:21" ht="42.6" customHeight="1">
      <c r="B47" s="55" t="s">
        <v>916</v>
      </c>
      <c r="C47" s="56"/>
      <c r="D47" s="56"/>
      <c r="E47" s="56"/>
      <c r="F47" s="56"/>
      <c r="G47" s="56"/>
      <c r="H47" s="56"/>
      <c r="I47" s="56"/>
      <c r="J47" s="56"/>
      <c r="K47" s="56"/>
      <c r="L47" s="56"/>
      <c r="M47" s="56"/>
      <c r="N47" s="56"/>
      <c r="O47" s="56"/>
      <c r="P47" s="56"/>
      <c r="Q47" s="56"/>
      <c r="R47" s="56"/>
      <c r="S47" s="56"/>
      <c r="T47" s="56"/>
      <c r="U47" s="57"/>
    </row>
    <row r="48" spans="2:21" ht="47.85" customHeight="1">
      <c r="B48" s="55" t="s">
        <v>917</v>
      </c>
      <c r="C48" s="56"/>
      <c r="D48" s="56"/>
      <c r="E48" s="56"/>
      <c r="F48" s="56"/>
      <c r="G48" s="56"/>
      <c r="H48" s="56"/>
      <c r="I48" s="56"/>
      <c r="J48" s="56"/>
      <c r="K48" s="56"/>
      <c r="L48" s="56"/>
      <c r="M48" s="56"/>
      <c r="N48" s="56"/>
      <c r="O48" s="56"/>
      <c r="P48" s="56"/>
      <c r="Q48" s="56"/>
      <c r="R48" s="56"/>
      <c r="S48" s="56"/>
      <c r="T48" s="56"/>
      <c r="U48" s="57"/>
    </row>
    <row r="49" spans="2:21" ht="23.4" customHeight="1">
      <c r="B49" s="55" t="s">
        <v>918</v>
      </c>
      <c r="C49" s="56"/>
      <c r="D49" s="56"/>
      <c r="E49" s="56"/>
      <c r="F49" s="56"/>
      <c r="G49" s="56"/>
      <c r="H49" s="56"/>
      <c r="I49" s="56"/>
      <c r="J49" s="56"/>
      <c r="K49" s="56"/>
      <c r="L49" s="56"/>
      <c r="M49" s="56"/>
      <c r="N49" s="56"/>
      <c r="O49" s="56"/>
      <c r="P49" s="56"/>
      <c r="Q49" s="56"/>
      <c r="R49" s="56"/>
      <c r="S49" s="56"/>
      <c r="T49" s="56"/>
      <c r="U49" s="57"/>
    </row>
    <row r="50" spans="2:21" ht="43.65" customHeight="1">
      <c r="B50" s="55" t="s">
        <v>919</v>
      </c>
      <c r="C50" s="56"/>
      <c r="D50" s="56"/>
      <c r="E50" s="56"/>
      <c r="F50" s="56"/>
      <c r="G50" s="56"/>
      <c r="H50" s="56"/>
      <c r="I50" s="56"/>
      <c r="J50" s="56"/>
      <c r="K50" s="56"/>
      <c r="L50" s="56"/>
      <c r="M50" s="56"/>
      <c r="N50" s="56"/>
      <c r="O50" s="56"/>
      <c r="P50" s="56"/>
      <c r="Q50" s="56"/>
      <c r="R50" s="56"/>
      <c r="S50" s="56"/>
      <c r="T50" s="56"/>
      <c r="U50" s="57"/>
    </row>
    <row r="51" spans="2:21" ht="28.35" customHeight="1">
      <c r="B51" s="55" t="s">
        <v>920</v>
      </c>
      <c r="C51" s="56"/>
      <c r="D51" s="56"/>
      <c r="E51" s="56"/>
      <c r="F51" s="56"/>
      <c r="G51" s="56"/>
      <c r="H51" s="56"/>
      <c r="I51" s="56"/>
      <c r="J51" s="56"/>
      <c r="K51" s="56"/>
      <c r="L51" s="56"/>
      <c r="M51" s="56"/>
      <c r="N51" s="56"/>
      <c r="O51" s="56"/>
      <c r="P51" s="56"/>
      <c r="Q51" s="56"/>
      <c r="R51" s="56"/>
      <c r="S51" s="56"/>
      <c r="T51" s="56"/>
      <c r="U51" s="57"/>
    </row>
    <row r="52" spans="2:21" ht="49.35" customHeight="1">
      <c r="B52" s="55" t="s">
        <v>921</v>
      </c>
      <c r="C52" s="56"/>
      <c r="D52" s="56"/>
      <c r="E52" s="56"/>
      <c r="F52" s="56"/>
      <c r="G52" s="56"/>
      <c r="H52" s="56"/>
      <c r="I52" s="56"/>
      <c r="J52" s="56"/>
      <c r="K52" s="56"/>
      <c r="L52" s="56"/>
      <c r="M52" s="56"/>
      <c r="N52" s="56"/>
      <c r="O52" s="56"/>
      <c r="P52" s="56"/>
      <c r="Q52" s="56"/>
      <c r="R52" s="56"/>
      <c r="S52" s="56"/>
      <c r="T52" s="56"/>
      <c r="U52" s="57"/>
    </row>
    <row r="53" spans="2:21" ht="18.149999999999999" customHeight="1">
      <c r="B53" s="55" t="s">
        <v>922</v>
      </c>
      <c r="C53" s="56"/>
      <c r="D53" s="56"/>
      <c r="E53" s="56"/>
      <c r="F53" s="56"/>
      <c r="G53" s="56"/>
      <c r="H53" s="56"/>
      <c r="I53" s="56"/>
      <c r="J53" s="56"/>
      <c r="K53" s="56"/>
      <c r="L53" s="56"/>
      <c r="M53" s="56"/>
      <c r="N53" s="56"/>
      <c r="O53" s="56"/>
      <c r="P53" s="56"/>
      <c r="Q53" s="56"/>
      <c r="R53" s="56"/>
      <c r="S53" s="56"/>
      <c r="T53" s="56"/>
      <c r="U53" s="57"/>
    </row>
    <row r="54" spans="2:21" ht="45" customHeight="1">
      <c r="B54" s="55" t="s">
        <v>923</v>
      </c>
      <c r="C54" s="56"/>
      <c r="D54" s="56"/>
      <c r="E54" s="56"/>
      <c r="F54" s="56"/>
      <c r="G54" s="56"/>
      <c r="H54" s="56"/>
      <c r="I54" s="56"/>
      <c r="J54" s="56"/>
      <c r="K54" s="56"/>
      <c r="L54" s="56"/>
      <c r="M54" s="56"/>
      <c r="N54" s="56"/>
      <c r="O54" s="56"/>
      <c r="P54" s="56"/>
      <c r="Q54" s="56"/>
      <c r="R54" s="56"/>
      <c r="S54" s="56"/>
      <c r="T54" s="56"/>
      <c r="U54" s="57"/>
    </row>
    <row r="55" spans="2:21" ht="34.35" customHeight="1">
      <c r="B55" s="55" t="s">
        <v>924</v>
      </c>
      <c r="C55" s="56"/>
      <c r="D55" s="56"/>
      <c r="E55" s="56"/>
      <c r="F55" s="56"/>
      <c r="G55" s="56"/>
      <c r="H55" s="56"/>
      <c r="I55" s="56"/>
      <c r="J55" s="56"/>
      <c r="K55" s="56"/>
      <c r="L55" s="56"/>
      <c r="M55" s="56"/>
      <c r="N55" s="56"/>
      <c r="O55" s="56"/>
      <c r="P55" s="56"/>
      <c r="Q55" s="56"/>
      <c r="R55" s="56"/>
      <c r="S55" s="56"/>
      <c r="T55" s="56"/>
      <c r="U55" s="57"/>
    </row>
    <row r="56" spans="2:21" ht="56.1" customHeight="1">
      <c r="B56" s="55" t="s">
        <v>925</v>
      </c>
      <c r="C56" s="56"/>
      <c r="D56" s="56"/>
      <c r="E56" s="56"/>
      <c r="F56" s="56"/>
      <c r="G56" s="56"/>
      <c r="H56" s="56"/>
      <c r="I56" s="56"/>
      <c r="J56" s="56"/>
      <c r="K56" s="56"/>
      <c r="L56" s="56"/>
      <c r="M56" s="56"/>
      <c r="N56" s="56"/>
      <c r="O56" s="56"/>
      <c r="P56" s="56"/>
      <c r="Q56" s="56"/>
      <c r="R56" s="56"/>
      <c r="S56" s="56"/>
      <c r="T56" s="56"/>
      <c r="U56" s="57"/>
    </row>
    <row r="57" spans="2:21" ht="46.65" customHeight="1">
      <c r="B57" s="55" t="s">
        <v>926</v>
      </c>
      <c r="C57" s="56"/>
      <c r="D57" s="56"/>
      <c r="E57" s="56"/>
      <c r="F57" s="56"/>
      <c r="G57" s="56"/>
      <c r="H57" s="56"/>
      <c r="I57" s="56"/>
      <c r="J57" s="56"/>
      <c r="K57" s="56"/>
      <c r="L57" s="56"/>
      <c r="M57" s="56"/>
      <c r="N57" s="56"/>
      <c r="O57" s="56"/>
      <c r="P57" s="56"/>
      <c r="Q57" s="56"/>
      <c r="R57" s="56"/>
      <c r="S57" s="56"/>
      <c r="T57" s="56"/>
      <c r="U57" s="57"/>
    </row>
    <row r="58" spans="2:21" ht="16.649999999999999" customHeight="1">
      <c r="B58" s="55" t="s">
        <v>927</v>
      </c>
      <c r="C58" s="56"/>
      <c r="D58" s="56"/>
      <c r="E58" s="56"/>
      <c r="F58" s="56"/>
      <c r="G58" s="56"/>
      <c r="H58" s="56"/>
      <c r="I58" s="56"/>
      <c r="J58" s="56"/>
      <c r="K58" s="56"/>
      <c r="L58" s="56"/>
      <c r="M58" s="56"/>
      <c r="N58" s="56"/>
      <c r="O58" s="56"/>
      <c r="P58" s="56"/>
      <c r="Q58" s="56"/>
      <c r="R58" s="56"/>
      <c r="S58" s="56"/>
      <c r="T58" s="56"/>
      <c r="U58" s="57"/>
    </row>
    <row r="59" spans="2:21" ht="38.4" customHeight="1" thickBot="1">
      <c r="B59" s="58" t="s">
        <v>928</v>
      </c>
      <c r="C59" s="59"/>
      <c r="D59" s="59"/>
      <c r="E59" s="59"/>
      <c r="F59" s="59"/>
      <c r="G59" s="59"/>
      <c r="H59" s="59"/>
      <c r="I59" s="59"/>
      <c r="J59" s="59"/>
      <c r="K59" s="59"/>
      <c r="L59" s="59"/>
      <c r="M59" s="59"/>
      <c r="N59" s="59"/>
      <c r="O59" s="59"/>
      <c r="P59" s="59"/>
      <c r="Q59" s="59"/>
      <c r="R59" s="59"/>
      <c r="S59" s="59"/>
      <c r="T59" s="59"/>
      <c r="U59" s="60"/>
    </row>
  </sheetData>
  <mergeCells count="108">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 ref="C11:H11"/>
    <mergeCell ref="I11:K11"/>
    <mergeCell ref="L11:O11"/>
    <mergeCell ref="C6:G6"/>
    <mergeCell ref="K6:M6"/>
    <mergeCell ref="P6:Q6"/>
    <mergeCell ref="T6:U6"/>
    <mergeCell ref="C14:H14"/>
    <mergeCell ref="I14:K14"/>
    <mergeCell ref="L14:O14"/>
    <mergeCell ref="C15:H15"/>
    <mergeCell ref="I15:K15"/>
    <mergeCell ref="L15:O15"/>
    <mergeCell ref="C12:H12"/>
    <mergeCell ref="I12:K12"/>
    <mergeCell ref="L12:O12"/>
    <mergeCell ref="C13:H13"/>
    <mergeCell ref="I13:K13"/>
    <mergeCell ref="L13:O13"/>
    <mergeCell ref="C18:H18"/>
    <mergeCell ref="I18:K18"/>
    <mergeCell ref="L18:O18"/>
    <mergeCell ref="C19:H19"/>
    <mergeCell ref="I19:K19"/>
    <mergeCell ref="L19:O19"/>
    <mergeCell ref="C16:H16"/>
    <mergeCell ref="I16:K16"/>
    <mergeCell ref="L16:O16"/>
    <mergeCell ref="C17:H17"/>
    <mergeCell ref="I17:K17"/>
    <mergeCell ref="L17:O17"/>
    <mergeCell ref="C22:H22"/>
    <mergeCell ref="I22:K22"/>
    <mergeCell ref="L22:O22"/>
    <mergeCell ref="C23:H23"/>
    <mergeCell ref="I23:K23"/>
    <mergeCell ref="L23:O23"/>
    <mergeCell ref="C20:H20"/>
    <mergeCell ref="I20:K20"/>
    <mergeCell ref="L20:O20"/>
    <mergeCell ref="C21:H21"/>
    <mergeCell ref="I21:K21"/>
    <mergeCell ref="L21:O21"/>
    <mergeCell ref="C26:H26"/>
    <mergeCell ref="I26:K26"/>
    <mergeCell ref="L26:O26"/>
    <mergeCell ref="C27:H27"/>
    <mergeCell ref="I27:K27"/>
    <mergeCell ref="L27:O27"/>
    <mergeCell ref="C24:H24"/>
    <mergeCell ref="I24:K24"/>
    <mergeCell ref="L24:O24"/>
    <mergeCell ref="C25:H25"/>
    <mergeCell ref="I25:K25"/>
    <mergeCell ref="L25:O25"/>
    <mergeCell ref="C30:H30"/>
    <mergeCell ref="I30:K30"/>
    <mergeCell ref="L30:O30"/>
    <mergeCell ref="C31:H31"/>
    <mergeCell ref="I31:K31"/>
    <mergeCell ref="L31:O31"/>
    <mergeCell ref="C28:H28"/>
    <mergeCell ref="I28:K28"/>
    <mergeCell ref="L28:O28"/>
    <mergeCell ref="C29:H29"/>
    <mergeCell ref="I29:K29"/>
    <mergeCell ref="L29:O29"/>
    <mergeCell ref="B42:U42"/>
    <mergeCell ref="B43:U43"/>
    <mergeCell ref="B44:U44"/>
    <mergeCell ref="B45:U45"/>
    <mergeCell ref="B46:U46"/>
    <mergeCell ref="B47:U47"/>
    <mergeCell ref="B35:D35"/>
    <mergeCell ref="B36:D36"/>
    <mergeCell ref="B38:U38"/>
    <mergeCell ref="B39:U39"/>
    <mergeCell ref="B40:U40"/>
    <mergeCell ref="B41:U41"/>
    <mergeCell ref="B54:U54"/>
    <mergeCell ref="B55:U55"/>
    <mergeCell ref="B56:U56"/>
    <mergeCell ref="B57:U57"/>
    <mergeCell ref="B58:U58"/>
    <mergeCell ref="B59:U59"/>
    <mergeCell ref="B48:U48"/>
    <mergeCell ref="B49:U49"/>
    <mergeCell ref="B50:U50"/>
    <mergeCell ref="B51:U51"/>
    <mergeCell ref="B52:U52"/>
    <mergeCell ref="B53:U53"/>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9"/>
  <sheetViews>
    <sheetView view="pageBreakPreview" zoomScale="80" zoomScaleNormal="80" zoomScaleSheetLayoutView="80" workbookViewId="0">
      <selection activeCell="L11" sqref="L11:O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88671875" style="1" customWidth="1"/>
    <col min="9" max="9" width="7.5546875" style="1" customWidth="1"/>
    <col min="10" max="10" width="9" style="1" customWidth="1"/>
    <col min="11" max="11" width="22.109375" style="1" customWidth="1"/>
    <col min="12" max="12" width="8.88671875" style="1" customWidth="1"/>
    <col min="13" max="13" width="7" style="1" customWidth="1"/>
    <col min="14" max="14" width="9.44140625" style="1" customWidth="1"/>
    <col min="15" max="15" width="23.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929</v>
      </c>
      <c r="D4" s="95" t="s">
        <v>930</v>
      </c>
      <c r="E4" s="95"/>
      <c r="F4" s="95"/>
      <c r="G4" s="95"/>
      <c r="H4" s="95"/>
      <c r="I4" s="14"/>
      <c r="J4" s="15" t="s">
        <v>6</v>
      </c>
      <c r="K4" s="16" t="s">
        <v>7</v>
      </c>
      <c r="L4" s="96" t="s">
        <v>8</v>
      </c>
      <c r="M4" s="96"/>
      <c r="N4" s="96"/>
      <c r="O4" s="96"/>
      <c r="P4" s="15" t="s">
        <v>9</v>
      </c>
      <c r="Q4" s="96" t="s">
        <v>338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339</v>
      </c>
      <c r="Q6" s="76"/>
      <c r="R6" s="21"/>
      <c r="S6" s="20" t="s">
        <v>20</v>
      </c>
      <c r="T6" s="76" t="s">
        <v>340</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931</v>
      </c>
      <c r="D11" s="69"/>
      <c r="E11" s="69"/>
      <c r="F11" s="69"/>
      <c r="G11" s="69"/>
      <c r="H11" s="69"/>
      <c r="I11" s="69" t="s">
        <v>932</v>
      </c>
      <c r="J11" s="69"/>
      <c r="K11" s="69"/>
      <c r="L11" s="69" t="s">
        <v>933</v>
      </c>
      <c r="M11" s="69"/>
      <c r="N11" s="69"/>
      <c r="O11" s="69"/>
      <c r="P11" s="27" t="s">
        <v>934</v>
      </c>
      <c r="Q11" s="27" t="s">
        <v>81</v>
      </c>
      <c r="R11" s="53">
        <v>1370207</v>
      </c>
      <c r="S11" s="53">
        <v>1370207</v>
      </c>
      <c r="T11" s="53">
        <v>1373796</v>
      </c>
      <c r="U11" s="28">
        <f t="shared" ref="U11:U36" si="0">IF(ISERR(T11/S11*100),"N/A",T11/S11*100)</f>
        <v>100.26193122644973</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935</v>
      </c>
      <c r="D13" s="69"/>
      <c r="E13" s="69"/>
      <c r="F13" s="69"/>
      <c r="G13" s="69"/>
      <c r="H13" s="69"/>
      <c r="I13" s="69" t="s">
        <v>936</v>
      </c>
      <c r="J13" s="69"/>
      <c r="K13" s="69"/>
      <c r="L13" s="69" t="s">
        <v>937</v>
      </c>
      <c r="M13" s="69"/>
      <c r="N13" s="69"/>
      <c r="O13" s="69"/>
      <c r="P13" s="27" t="s">
        <v>40</v>
      </c>
      <c r="Q13" s="27" t="s">
        <v>81</v>
      </c>
      <c r="R13" s="27">
        <v>0.61</v>
      </c>
      <c r="S13" s="27">
        <v>0.61</v>
      </c>
      <c r="T13" s="27">
        <v>0.88</v>
      </c>
      <c r="U13" s="28">
        <f t="shared" si="0"/>
        <v>144.26229508196721</v>
      </c>
    </row>
    <row r="14" spans="1:34" ht="75" customHeight="1" thickTop="1">
      <c r="A14" s="25"/>
      <c r="B14" s="26" t="s">
        <v>49</v>
      </c>
      <c r="C14" s="69" t="s">
        <v>938</v>
      </c>
      <c r="D14" s="69"/>
      <c r="E14" s="69"/>
      <c r="F14" s="69"/>
      <c r="G14" s="69"/>
      <c r="H14" s="69"/>
      <c r="I14" s="69" t="s">
        <v>939</v>
      </c>
      <c r="J14" s="69"/>
      <c r="K14" s="69"/>
      <c r="L14" s="69" t="s">
        <v>940</v>
      </c>
      <c r="M14" s="69"/>
      <c r="N14" s="69"/>
      <c r="O14" s="69"/>
      <c r="P14" s="27" t="s">
        <v>40</v>
      </c>
      <c r="Q14" s="27" t="s">
        <v>352</v>
      </c>
      <c r="R14" s="27">
        <v>100</v>
      </c>
      <c r="S14" s="27">
        <v>100</v>
      </c>
      <c r="T14" s="27">
        <v>124.56</v>
      </c>
      <c r="U14" s="28">
        <f t="shared" si="0"/>
        <v>124.56</v>
      </c>
    </row>
    <row r="15" spans="1:34" ht="75" customHeight="1">
      <c r="A15" s="25"/>
      <c r="B15" s="29" t="s">
        <v>42</v>
      </c>
      <c r="C15" s="61" t="s">
        <v>941</v>
      </c>
      <c r="D15" s="61"/>
      <c r="E15" s="61"/>
      <c r="F15" s="61"/>
      <c r="G15" s="61"/>
      <c r="H15" s="61"/>
      <c r="I15" s="61" t="s">
        <v>942</v>
      </c>
      <c r="J15" s="61"/>
      <c r="K15" s="61"/>
      <c r="L15" s="61" t="s">
        <v>943</v>
      </c>
      <c r="M15" s="61"/>
      <c r="N15" s="61"/>
      <c r="O15" s="61"/>
      <c r="P15" s="30" t="s">
        <v>40</v>
      </c>
      <c r="Q15" s="30" t="s">
        <v>352</v>
      </c>
      <c r="R15" s="30">
        <v>100</v>
      </c>
      <c r="S15" s="30">
        <v>100</v>
      </c>
      <c r="T15" s="30">
        <v>120</v>
      </c>
      <c r="U15" s="31">
        <f t="shared" si="0"/>
        <v>120</v>
      </c>
    </row>
    <row r="16" spans="1:34" ht="75" customHeight="1">
      <c r="A16" s="25"/>
      <c r="B16" s="29" t="s">
        <v>42</v>
      </c>
      <c r="C16" s="61" t="s">
        <v>944</v>
      </c>
      <c r="D16" s="61"/>
      <c r="E16" s="61"/>
      <c r="F16" s="61"/>
      <c r="G16" s="61"/>
      <c r="H16" s="61"/>
      <c r="I16" s="61" t="s">
        <v>945</v>
      </c>
      <c r="J16" s="61"/>
      <c r="K16" s="61"/>
      <c r="L16" s="61" t="s">
        <v>946</v>
      </c>
      <c r="M16" s="61"/>
      <c r="N16" s="61"/>
      <c r="O16" s="61"/>
      <c r="P16" s="30" t="s">
        <v>40</v>
      </c>
      <c r="Q16" s="30" t="s">
        <v>81</v>
      </c>
      <c r="R16" s="30">
        <v>75</v>
      </c>
      <c r="S16" s="30">
        <v>75</v>
      </c>
      <c r="T16" s="30">
        <v>75</v>
      </c>
      <c r="U16" s="31">
        <f t="shared" si="0"/>
        <v>100</v>
      </c>
    </row>
    <row r="17" spans="1:21" ht="75" customHeight="1">
      <c r="A17" s="25"/>
      <c r="B17" s="29" t="s">
        <v>42</v>
      </c>
      <c r="C17" s="61" t="s">
        <v>42</v>
      </c>
      <c r="D17" s="61"/>
      <c r="E17" s="61"/>
      <c r="F17" s="61"/>
      <c r="G17" s="61"/>
      <c r="H17" s="61"/>
      <c r="I17" s="61" t="s">
        <v>947</v>
      </c>
      <c r="J17" s="61"/>
      <c r="K17" s="61"/>
      <c r="L17" s="61" t="s">
        <v>948</v>
      </c>
      <c r="M17" s="61"/>
      <c r="N17" s="61"/>
      <c r="O17" s="61"/>
      <c r="P17" s="30" t="s">
        <v>40</v>
      </c>
      <c r="Q17" s="30" t="s">
        <v>81</v>
      </c>
      <c r="R17" s="30">
        <v>100</v>
      </c>
      <c r="S17" s="30">
        <v>100</v>
      </c>
      <c r="T17" s="30">
        <v>106.56</v>
      </c>
      <c r="U17" s="31">
        <f t="shared" si="0"/>
        <v>106.56000000000002</v>
      </c>
    </row>
    <row r="18" spans="1:21" ht="75" customHeight="1">
      <c r="A18" s="25"/>
      <c r="B18" s="29" t="s">
        <v>42</v>
      </c>
      <c r="C18" s="61" t="s">
        <v>42</v>
      </c>
      <c r="D18" s="61"/>
      <c r="E18" s="61"/>
      <c r="F18" s="61"/>
      <c r="G18" s="61"/>
      <c r="H18" s="61"/>
      <c r="I18" s="61" t="s">
        <v>949</v>
      </c>
      <c r="J18" s="61"/>
      <c r="K18" s="61"/>
      <c r="L18" s="61" t="s">
        <v>950</v>
      </c>
      <c r="M18" s="61"/>
      <c r="N18" s="61"/>
      <c r="O18" s="61"/>
      <c r="P18" s="30" t="s">
        <v>40</v>
      </c>
      <c r="Q18" s="30" t="s">
        <v>81</v>
      </c>
      <c r="R18" s="30">
        <v>0.82</v>
      </c>
      <c r="S18" s="30">
        <v>0.82</v>
      </c>
      <c r="T18" s="30">
        <v>0.49</v>
      </c>
      <c r="U18" s="31">
        <f t="shared" si="0"/>
        <v>59.756097560975604</v>
      </c>
    </row>
    <row r="19" spans="1:21" ht="75" customHeight="1">
      <c r="A19" s="25"/>
      <c r="B19" s="29" t="s">
        <v>42</v>
      </c>
      <c r="C19" s="61" t="s">
        <v>951</v>
      </c>
      <c r="D19" s="61"/>
      <c r="E19" s="61"/>
      <c r="F19" s="61"/>
      <c r="G19" s="61"/>
      <c r="H19" s="61"/>
      <c r="I19" s="61" t="s">
        <v>952</v>
      </c>
      <c r="J19" s="61"/>
      <c r="K19" s="61"/>
      <c r="L19" s="61" t="s">
        <v>953</v>
      </c>
      <c r="M19" s="61"/>
      <c r="N19" s="61"/>
      <c r="O19" s="61"/>
      <c r="P19" s="30" t="s">
        <v>40</v>
      </c>
      <c r="Q19" s="30" t="s">
        <v>92</v>
      </c>
      <c r="R19" s="30">
        <v>45</v>
      </c>
      <c r="S19" s="30">
        <v>45</v>
      </c>
      <c r="T19" s="30">
        <v>29.69</v>
      </c>
      <c r="U19" s="31">
        <f t="shared" si="0"/>
        <v>65.977777777777774</v>
      </c>
    </row>
    <row r="20" spans="1:21" ht="75" customHeight="1">
      <c r="A20" s="25"/>
      <c r="B20" s="29" t="s">
        <v>42</v>
      </c>
      <c r="C20" s="61" t="s">
        <v>954</v>
      </c>
      <c r="D20" s="61"/>
      <c r="E20" s="61"/>
      <c r="F20" s="61"/>
      <c r="G20" s="61"/>
      <c r="H20" s="61"/>
      <c r="I20" s="61" t="s">
        <v>955</v>
      </c>
      <c r="J20" s="61"/>
      <c r="K20" s="61"/>
      <c r="L20" s="61" t="s">
        <v>956</v>
      </c>
      <c r="M20" s="61"/>
      <c r="N20" s="61"/>
      <c r="O20" s="61"/>
      <c r="P20" s="30" t="s">
        <v>40</v>
      </c>
      <c r="Q20" s="30" t="s">
        <v>352</v>
      </c>
      <c r="R20" s="30">
        <v>32.520000000000003</v>
      </c>
      <c r="S20" s="30">
        <v>32.520000000000003</v>
      </c>
      <c r="T20" s="30">
        <v>31.56</v>
      </c>
      <c r="U20" s="31">
        <f t="shared" si="0"/>
        <v>97.047970479704787</v>
      </c>
    </row>
    <row r="21" spans="1:21" ht="75" customHeight="1">
      <c r="A21" s="25"/>
      <c r="B21" s="29" t="s">
        <v>42</v>
      </c>
      <c r="C21" s="61" t="s">
        <v>42</v>
      </c>
      <c r="D21" s="61"/>
      <c r="E21" s="61"/>
      <c r="F21" s="61"/>
      <c r="G21" s="61"/>
      <c r="H21" s="61"/>
      <c r="I21" s="61" t="s">
        <v>957</v>
      </c>
      <c r="J21" s="61"/>
      <c r="K21" s="61"/>
      <c r="L21" s="61" t="s">
        <v>958</v>
      </c>
      <c r="M21" s="61"/>
      <c r="N21" s="61"/>
      <c r="O21" s="61"/>
      <c r="P21" s="30" t="s">
        <v>40</v>
      </c>
      <c r="Q21" s="30" t="s">
        <v>92</v>
      </c>
      <c r="R21" s="30">
        <v>79.17</v>
      </c>
      <c r="S21" s="30">
        <v>79.17</v>
      </c>
      <c r="T21" s="30">
        <v>119.26</v>
      </c>
      <c r="U21" s="31">
        <f t="shared" si="0"/>
        <v>150.63786787924721</v>
      </c>
    </row>
    <row r="22" spans="1:21" ht="75" customHeight="1">
      <c r="A22" s="25"/>
      <c r="B22" s="29" t="s">
        <v>42</v>
      </c>
      <c r="C22" s="61" t="s">
        <v>42</v>
      </c>
      <c r="D22" s="61"/>
      <c r="E22" s="61"/>
      <c r="F22" s="61"/>
      <c r="G22" s="61"/>
      <c r="H22" s="61"/>
      <c r="I22" s="61" t="s">
        <v>959</v>
      </c>
      <c r="J22" s="61"/>
      <c r="K22" s="61"/>
      <c r="L22" s="61" t="s">
        <v>960</v>
      </c>
      <c r="M22" s="61"/>
      <c r="N22" s="61"/>
      <c r="O22" s="61"/>
      <c r="P22" s="30" t="s">
        <v>40</v>
      </c>
      <c r="Q22" s="30" t="s">
        <v>92</v>
      </c>
      <c r="R22" s="30">
        <v>100</v>
      </c>
      <c r="S22" s="30">
        <v>100</v>
      </c>
      <c r="T22" s="30">
        <v>98.37</v>
      </c>
      <c r="U22" s="31">
        <f t="shared" si="0"/>
        <v>98.37</v>
      </c>
    </row>
    <row r="23" spans="1:21" ht="75" customHeight="1">
      <c r="A23" s="25"/>
      <c r="B23" s="29" t="s">
        <v>42</v>
      </c>
      <c r="C23" s="61" t="s">
        <v>961</v>
      </c>
      <c r="D23" s="61"/>
      <c r="E23" s="61"/>
      <c r="F23" s="61"/>
      <c r="G23" s="61"/>
      <c r="H23" s="61"/>
      <c r="I23" s="61" t="s">
        <v>962</v>
      </c>
      <c r="J23" s="61"/>
      <c r="K23" s="61"/>
      <c r="L23" s="61" t="s">
        <v>963</v>
      </c>
      <c r="M23" s="61"/>
      <c r="N23" s="61"/>
      <c r="O23" s="61"/>
      <c r="P23" s="30" t="s">
        <v>40</v>
      </c>
      <c r="Q23" s="30" t="s">
        <v>352</v>
      </c>
      <c r="R23" s="30">
        <v>20</v>
      </c>
      <c r="S23" s="30">
        <v>20</v>
      </c>
      <c r="T23" s="30">
        <v>20</v>
      </c>
      <c r="U23" s="31">
        <f t="shared" si="0"/>
        <v>100</v>
      </c>
    </row>
    <row r="24" spans="1:21" ht="75" customHeight="1">
      <c r="A24" s="25"/>
      <c r="B24" s="29" t="s">
        <v>42</v>
      </c>
      <c r="C24" s="61" t="s">
        <v>42</v>
      </c>
      <c r="D24" s="61"/>
      <c r="E24" s="61"/>
      <c r="F24" s="61"/>
      <c r="G24" s="61"/>
      <c r="H24" s="61"/>
      <c r="I24" s="61" t="s">
        <v>964</v>
      </c>
      <c r="J24" s="61"/>
      <c r="K24" s="61"/>
      <c r="L24" s="61" t="s">
        <v>965</v>
      </c>
      <c r="M24" s="61"/>
      <c r="N24" s="61"/>
      <c r="O24" s="61"/>
      <c r="P24" s="30" t="s">
        <v>40</v>
      </c>
      <c r="Q24" s="30" t="s">
        <v>352</v>
      </c>
      <c r="R24" s="30">
        <v>11</v>
      </c>
      <c r="S24" s="30">
        <v>11</v>
      </c>
      <c r="T24" s="30">
        <v>11</v>
      </c>
      <c r="U24" s="31">
        <f t="shared" si="0"/>
        <v>100</v>
      </c>
    </row>
    <row r="25" spans="1:21" ht="75" customHeight="1" thickBot="1">
      <c r="A25" s="25"/>
      <c r="B25" s="29" t="s">
        <v>42</v>
      </c>
      <c r="C25" s="61" t="s">
        <v>966</v>
      </c>
      <c r="D25" s="61"/>
      <c r="E25" s="61"/>
      <c r="F25" s="61"/>
      <c r="G25" s="61"/>
      <c r="H25" s="61"/>
      <c r="I25" s="61" t="s">
        <v>967</v>
      </c>
      <c r="J25" s="61"/>
      <c r="K25" s="61"/>
      <c r="L25" s="61" t="s">
        <v>968</v>
      </c>
      <c r="M25" s="61"/>
      <c r="N25" s="61"/>
      <c r="O25" s="61"/>
      <c r="P25" s="30" t="s">
        <v>40</v>
      </c>
      <c r="Q25" s="30" t="s">
        <v>92</v>
      </c>
      <c r="R25" s="30">
        <v>5</v>
      </c>
      <c r="S25" s="30">
        <v>5</v>
      </c>
      <c r="T25" s="30">
        <v>5.43</v>
      </c>
      <c r="U25" s="31">
        <f t="shared" si="0"/>
        <v>108.59999999999998</v>
      </c>
    </row>
    <row r="26" spans="1:21" ht="75" customHeight="1" thickTop="1">
      <c r="A26" s="25"/>
      <c r="B26" s="26" t="s">
        <v>93</v>
      </c>
      <c r="C26" s="69" t="s">
        <v>969</v>
      </c>
      <c r="D26" s="69"/>
      <c r="E26" s="69"/>
      <c r="F26" s="69"/>
      <c r="G26" s="69"/>
      <c r="H26" s="69"/>
      <c r="I26" s="69" t="s">
        <v>970</v>
      </c>
      <c r="J26" s="69"/>
      <c r="K26" s="69"/>
      <c r="L26" s="69" t="s">
        <v>971</v>
      </c>
      <c r="M26" s="69"/>
      <c r="N26" s="69"/>
      <c r="O26" s="69"/>
      <c r="P26" s="27" t="s">
        <v>40</v>
      </c>
      <c r="Q26" s="27" t="s">
        <v>101</v>
      </c>
      <c r="R26" s="27">
        <v>100</v>
      </c>
      <c r="S26" s="27">
        <v>100</v>
      </c>
      <c r="T26" s="27">
        <v>91.56</v>
      </c>
      <c r="U26" s="28">
        <f t="shared" si="0"/>
        <v>91.56</v>
      </c>
    </row>
    <row r="27" spans="1:21" ht="75" customHeight="1">
      <c r="A27" s="25"/>
      <c r="B27" s="29" t="s">
        <v>42</v>
      </c>
      <c r="C27" s="61" t="s">
        <v>972</v>
      </c>
      <c r="D27" s="61"/>
      <c r="E27" s="61"/>
      <c r="F27" s="61"/>
      <c r="G27" s="61"/>
      <c r="H27" s="61"/>
      <c r="I27" s="61" t="s">
        <v>973</v>
      </c>
      <c r="J27" s="61"/>
      <c r="K27" s="61"/>
      <c r="L27" s="61" t="s">
        <v>974</v>
      </c>
      <c r="M27" s="61"/>
      <c r="N27" s="61"/>
      <c r="O27" s="61"/>
      <c r="P27" s="30" t="s">
        <v>40</v>
      </c>
      <c r="Q27" s="30" t="s">
        <v>97</v>
      </c>
      <c r="R27" s="30">
        <v>100</v>
      </c>
      <c r="S27" s="30">
        <v>100</v>
      </c>
      <c r="T27" s="30">
        <v>100</v>
      </c>
      <c r="U27" s="31">
        <f t="shared" si="0"/>
        <v>100</v>
      </c>
    </row>
    <row r="28" spans="1:21" ht="75" customHeight="1">
      <c r="A28" s="25"/>
      <c r="B28" s="29" t="s">
        <v>42</v>
      </c>
      <c r="C28" s="61" t="s">
        <v>975</v>
      </c>
      <c r="D28" s="61"/>
      <c r="E28" s="61"/>
      <c r="F28" s="61"/>
      <c r="G28" s="61"/>
      <c r="H28" s="61"/>
      <c r="I28" s="61" t="s">
        <v>976</v>
      </c>
      <c r="J28" s="61"/>
      <c r="K28" s="61"/>
      <c r="L28" s="61" t="s">
        <v>977</v>
      </c>
      <c r="M28" s="61"/>
      <c r="N28" s="61"/>
      <c r="O28" s="61"/>
      <c r="P28" s="30" t="s">
        <v>40</v>
      </c>
      <c r="Q28" s="30" t="s">
        <v>97</v>
      </c>
      <c r="R28" s="30">
        <v>100</v>
      </c>
      <c r="S28" s="30">
        <v>100</v>
      </c>
      <c r="T28" s="30">
        <v>180</v>
      </c>
      <c r="U28" s="31">
        <f t="shared" si="0"/>
        <v>180</v>
      </c>
    </row>
    <row r="29" spans="1:21" ht="75" customHeight="1">
      <c r="A29" s="25"/>
      <c r="B29" s="29" t="s">
        <v>42</v>
      </c>
      <c r="C29" s="61" t="s">
        <v>978</v>
      </c>
      <c r="D29" s="61"/>
      <c r="E29" s="61"/>
      <c r="F29" s="61"/>
      <c r="G29" s="61"/>
      <c r="H29" s="61"/>
      <c r="I29" s="61" t="s">
        <v>979</v>
      </c>
      <c r="J29" s="61"/>
      <c r="K29" s="61"/>
      <c r="L29" s="61" t="s">
        <v>980</v>
      </c>
      <c r="M29" s="61"/>
      <c r="N29" s="61"/>
      <c r="O29" s="61"/>
      <c r="P29" s="30" t="s">
        <v>40</v>
      </c>
      <c r="Q29" s="30" t="s">
        <v>97</v>
      </c>
      <c r="R29" s="30">
        <v>100</v>
      </c>
      <c r="S29" s="30">
        <v>100</v>
      </c>
      <c r="T29" s="30">
        <v>80</v>
      </c>
      <c r="U29" s="31">
        <f t="shared" si="0"/>
        <v>80</v>
      </c>
    </row>
    <row r="30" spans="1:21" ht="75" customHeight="1">
      <c r="A30" s="25"/>
      <c r="B30" s="29" t="s">
        <v>42</v>
      </c>
      <c r="C30" s="61" t="s">
        <v>981</v>
      </c>
      <c r="D30" s="61"/>
      <c r="E30" s="61"/>
      <c r="F30" s="61"/>
      <c r="G30" s="61"/>
      <c r="H30" s="61"/>
      <c r="I30" s="61" t="s">
        <v>982</v>
      </c>
      <c r="J30" s="61"/>
      <c r="K30" s="61"/>
      <c r="L30" s="61" t="s">
        <v>983</v>
      </c>
      <c r="M30" s="61"/>
      <c r="N30" s="61"/>
      <c r="O30" s="61"/>
      <c r="P30" s="30" t="s">
        <v>40</v>
      </c>
      <c r="Q30" s="30" t="s">
        <v>97</v>
      </c>
      <c r="R30" s="30">
        <v>100</v>
      </c>
      <c r="S30" s="30">
        <v>100</v>
      </c>
      <c r="T30" s="30">
        <v>60</v>
      </c>
      <c r="U30" s="31">
        <f t="shared" si="0"/>
        <v>60</v>
      </c>
    </row>
    <row r="31" spans="1:21" ht="75" customHeight="1">
      <c r="A31" s="25"/>
      <c r="B31" s="29" t="s">
        <v>42</v>
      </c>
      <c r="C31" s="61" t="s">
        <v>984</v>
      </c>
      <c r="D31" s="61"/>
      <c r="E31" s="61"/>
      <c r="F31" s="61"/>
      <c r="G31" s="61"/>
      <c r="H31" s="61"/>
      <c r="I31" s="61" t="s">
        <v>985</v>
      </c>
      <c r="J31" s="61"/>
      <c r="K31" s="61"/>
      <c r="L31" s="61" t="s">
        <v>986</v>
      </c>
      <c r="M31" s="61"/>
      <c r="N31" s="61"/>
      <c r="O31" s="61"/>
      <c r="P31" s="30" t="s">
        <v>40</v>
      </c>
      <c r="Q31" s="30" t="s">
        <v>97</v>
      </c>
      <c r="R31" s="30">
        <v>100</v>
      </c>
      <c r="S31" s="30">
        <v>100</v>
      </c>
      <c r="T31" s="30">
        <v>122.22</v>
      </c>
      <c r="U31" s="31">
        <f t="shared" si="0"/>
        <v>122.22</v>
      </c>
    </row>
    <row r="32" spans="1:21" ht="75" customHeight="1">
      <c r="A32" s="25"/>
      <c r="B32" s="29" t="s">
        <v>42</v>
      </c>
      <c r="C32" s="61" t="s">
        <v>987</v>
      </c>
      <c r="D32" s="61"/>
      <c r="E32" s="61"/>
      <c r="F32" s="61"/>
      <c r="G32" s="61"/>
      <c r="H32" s="61"/>
      <c r="I32" s="61" t="s">
        <v>988</v>
      </c>
      <c r="J32" s="61"/>
      <c r="K32" s="61"/>
      <c r="L32" s="61" t="s">
        <v>989</v>
      </c>
      <c r="M32" s="61"/>
      <c r="N32" s="61"/>
      <c r="O32" s="61"/>
      <c r="P32" s="30" t="s">
        <v>40</v>
      </c>
      <c r="Q32" s="30" t="s">
        <v>101</v>
      </c>
      <c r="R32" s="30">
        <v>100</v>
      </c>
      <c r="S32" s="30">
        <v>100</v>
      </c>
      <c r="T32" s="30">
        <v>53.7</v>
      </c>
      <c r="U32" s="31">
        <f t="shared" si="0"/>
        <v>53.7</v>
      </c>
    </row>
    <row r="33" spans="1:22" ht="75" customHeight="1">
      <c r="A33" s="25"/>
      <c r="B33" s="29" t="s">
        <v>42</v>
      </c>
      <c r="C33" s="61" t="s">
        <v>990</v>
      </c>
      <c r="D33" s="61"/>
      <c r="E33" s="61"/>
      <c r="F33" s="61"/>
      <c r="G33" s="61"/>
      <c r="H33" s="61"/>
      <c r="I33" s="61" t="s">
        <v>991</v>
      </c>
      <c r="J33" s="61"/>
      <c r="K33" s="61"/>
      <c r="L33" s="61" t="s">
        <v>800</v>
      </c>
      <c r="M33" s="61"/>
      <c r="N33" s="61"/>
      <c r="O33" s="61"/>
      <c r="P33" s="30" t="s">
        <v>40</v>
      </c>
      <c r="Q33" s="30" t="s">
        <v>97</v>
      </c>
      <c r="R33" s="30">
        <v>100</v>
      </c>
      <c r="S33" s="30">
        <v>100</v>
      </c>
      <c r="T33" s="30">
        <v>176.15</v>
      </c>
      <c r="U33" s="31">
        <f t="shared" si="0"/>
        <v>176.15</v>
      </c>
    </row>
    <row r="34" spans="1:22" ht="75" customHeight="1">
      <c r="A34" s="25"/>
      <c r="B34" s="29" t="s">
        <v>42</v>
      </c>
      <c r="C34" s="61" t="s">
        <v>992</v>
      </c>
      <c r="D34" s="61"/>
      <c r="E34" s="61"/>
      <c r="F34" s="61"/>
      <c r="G34" s="61"/>
      <c r="H34" s="61"/>
      <c r="I34" s="61" t="s">
        <v>993</v>
      </c>
      <c r="J34" s="61"/>
      <c r="K34" s="61"/>
      <c r="L34" s="61" t="s">
        <v>994</v>
      </c>
      <c r="M34" s="61"/>
      <c r="N34" s="61"/>
      <c r="O34" s="61"/>
      <c r="P34" s="30" t="s">
        <v>40</v>
      </c>
      <c r="Q34" s="30" t="s">
        <v>105</v>
      </c>
      <c r="R34" s="30">
        <v>100</v>
      </c>
      <c r="S34" s="30">
        <v>100</v>
      </c>
      <c r="T34" s="30">
        <v>99.45</v>
      </c>
      <c r="U34" s="31">
        <f t="shared" si="0"/>
        <v>99.45</v>
      </c>
    </row>
    <row r="35" spans="1:22" ht="75" customHeight="1">
      <c r="A35" s="25"/>
      <c r="B35" s="29" t="s">
        <v>42</v>
      </c>
      <c r="C35" s="61" t="s">
        <v>995</v>
      </c>
      <c r="D35" s="61"/>
      <c r="E35" s="61"/>
      <c r="F35" s="61"/>
      <c r="G35" s="61"/>
      <c r="H35" s="61"/>
      <c r="I35" s="61" t="s">
        <v>996</v>
      </c>
      <c r="J35" s="61"/>
      <c r="K35" s="61"/>
      <c r="L35" s="61" t="s">
        <v>997</v>
      </c>
      <c r="M35" s="61"/>
      <c r="N35" s="61"/>
      <c r="O35" s="61"/>
      <c r="P35" s="30" t="s">
        <v>40</v>
      </c>
      <c r="Q35" s="30" t="s">
        <v>97</v>
      </c>
      <c r="R35" s="30">
        <v>96.77</v>
      </c>
      <c r="S35" s="30">
        <v>96.77</v>
      </c>
      <c r="T35" s="30">
        <v>108.06</v>
      </c>
      <c r="U35" s="31">
        <f t="shared" si="0"/>
        <v>111.66683889635219</v>
      </c>
    </row>
    <row r="36" spans="1:22" ht="75" customHeight="1" thickBot="1">
      <c r="A36" s="25"/>
      <c r="B36" s="29" t="s">
        <v>42</v>
      </c>
      <c r="C36" s="61" t="s">
        <v>998</v>
      </c>
      <c r="D36" s="61"/>
      <c r="E36" s="61"/>
      <c r="F36" s="61"/>
      <c r="G36" s="61"/>
      <c r="H36" s="61"/>
      <c r="I36" s="61" t="s">
        <v>999</v>
      </c>
      <c r="J36" s="61"/>
      <c r="K36" s="61"/>
      <c r="L36" s="61" t="s">
        <v>1000</v>
      </c>
      <c r="M36" s="61"/>
      <c r="N36" s="61"/>
      <c r="O36" s="61"/>
      <c r="P36" s="30" t="s">
        <v>40</v>
      </c>
      <c r="Q36" s="30" t="s">
        <v>105</v>
      </c>
      <c r="R36" s="30">
        <v>100</v>
      </c>
      <c r="S36" s="30">
        <v>100</v>
      </c>
      <c r="T36" s="30">
        <v>83.33</v>
      </c>
      <c r="U36" s="31">
        <f t="shared" si="0"/>
        <v>83.33</v>
      </c>
    </row>
    <row r="37" spans="1:22" ht="22.5" customHeight="1" thickTop="1" thickBot="1">
      <c r="B37" s="8" t="s">
        <v>55</v>
      </c>
      <c r="C37" s="9"/>
      <c r="D37" s="9"/>
      <c r="E37" s="9"/>
      <c r="F37" s="9"/>
      <c r="G37" s="9"/>
      <c r="H37" s="10"/>
      <c r="I37" s="10"/>
      <c r="J37" s="10"/>
      <c r="K37" s="10"/>
      <c r="L37" s="10"/>
      <c r="M37" s="10"/>
      <c r="N37" s="10"/>
      <c r="O37" s="10"/>
      <c r="P37" s="10"/>
      <c r="Q37" s="10"/>
      <c r="R37" s="10"/>
      <c r="S37" s="10"/>
      <c r="T37" s="10"/>
      <c r="U37" s="11"/>
      <c r="V37" s="32"/>
    </row>
    <row r="38" spans="1:22" ht="26.25" customHeight="1" thickTop="1">
      <c r="B38" s="33"/>
      <c r="C38" s="34"/>
      <c r="D38" s="34"/>
      <c r="E38" s="34"/>
      <c r="F38" s="34"/>
      <c r="G38" s="34"/>
      <c r="H38" s="35"/>
      <c r="I38" s="35"/>
      <c r="J38" s="35"/>
      <c r="K38" s="35"/>
      <c r="L38" s="35"/>
      <c r="M38" s="35"/>
      <c r="N38" s="35"/>
      <c r="O38" s="35"/>
      <c r="P38" s="36"/>
      <c r="Q38" s="37"/>
      <c r="R38" s="38" t="s">
        <v>56</v>
      </c>
      <c r="S38" s="22" t="s">
        <v>57</v>
      </c>
      <c r="T38" s="38" t="s">
        <v>58</v>
      </c>
      <c r="U38" s="22" t="s">
        <v>59</v>
      </c>
    </row>
    <row r="39" spans="1:22" ht="26.25" customHeight="1" thickBot="1">
      <c r="B39" s="39"/>
      <c r="C39" s="40"/>
      <c r="D39" s="40"/>
      <c r="E39" s="40"/>
      <c r="F39" s="40"/>
      <c r="G39" s="40"/>
      <c r="H39" s="41"/>
      <c r="I39" s="41"/>
      <c r="J39" s="41"/>
      <c r="K39" s="41"/>
      <c r="L39" s="41"/>
      <c r="M39" s="41"/>
      <c r="N39" s="41"/>
      <c r="O39" s="41"/>
      <c r="P39" s="42"/>
      <c r="Q39" s="43"/>
      <c r="R39" s="44" t="s">
        <v>60</v>
      </c>
      <c r="S39" s="43" t="s">
        <v>60</v>
      </c>
      <c r="T39" s="43" t="s">
        <v>60</v>
      </c>
      <c r="U39" s="43" t="s">
        <v>61</v>
      </c>
    </row>
    <row r="40" spans="1:22" ht="13.5" customHeight="1" thickBot="1">
      <c r="B40" s="62" t="s">
        <v>62</v>
      </c>
      <c r="C40" s="63"/>
      <c r="D40" s="63"/>
      <c r="E40" s="45"/>
      <c r="F40" s="45"/>
      <c r="G40" s="45"/>
      <c r="H40" s="46"/>
      <c r="I40" s="46"/>
      <c r="J40" s="46"/>
      <c r="K40" s="46"/>
      <c r="L40" s="46"/>
      <c r="M40" s="46"/>
      <c r="N40" s="46"/>
      <c r="O40" s="46"/>
      <c r="P40" s="47"/>
      <c r="Q40" s="47"/>
      <c r="R40" s="48">
        <f>2410.2017</f>
        <v>2410.2017000000001</v>
      </c>
      <c r="S40" s="48">
        <f>2410.2017</f>
        <v>2410.2017000000001</v>
      </c>
      <c r="T40" s="48">
        <f>1902.75114934999</f>
        <v>1902.7511493499901</v>
      </c>
      <c r="U40" s="49">
        <f>+IF(ISERR(T40/S40*100),"N/A",T40/S40*100)</f>
        <v>78.945722648440182</v>
      </c>
    </row>
    <row r="41" spans="1:22" ht="13.5" customHeight="1" thickBot="1">
      <c r="B41" s="64" t="s">
        <v>63</v>
      </c>
      <c r="C41" s="65"/>
      <c r="D41" s="65"/>
      <c r="E41" s="50"/>
      <c r="F41" s="50"/>
      <c r="G41" s="50"/>
      <c r="H41" s="51"/>
      <c r="I41" s="51"/>
      <c r="J41" s="51"/>
      <c r="K41" s="51"/>
      <c r="L41" s="51"/>
      <c r="M41" s="51"/>
      <c r="N41" s="51"/>
      <c r="O41" s="51"/>
      <c r="P41" s="52"/>
      <c r="Q41" s="52"/>
      <c r="R41" s="48">
        <f>1903.1339789</f>
        <v>1903.1339789000001</v>
      </c>
      <c r="S41" s="48">
        <f>1903.1339789</f>
        <v>1903.1339789000001</v>
      </c>
      <c r="T41" s="48">
        <f>1902.75114934999</f>
        <v>1902.7511493499901</v>
      </c>
      <c r="U41" s="49">
        <f>+IF(ISERR(T41/S41*100),"N/A",T41/S41*100)</f>
        <v>99.979884256481441</v>
      </c>
    </row>
    <row r="42" spans="1:22" ht="14.85" customHeight="1" thickTop="1" thickBot="1">
      <c r="B42" s="8" t="s">
        <v>64</v>
      </c>
      <c r="C42" s="9"/>
      <c r="D42" s="9"/>
      <c r="E42" s="9"/>
      <c r="F42" s="9"/>
      <c r="G42" s="9"/>
      <c r="H42" s="10"/>
      <c r="I42" s="10"/>
      <c r="J42" s="10"/>
      <c r="K42" s="10"/>
      <c r="L42" s="10"/>
      <c r="M42" s="10"/>
      <c r="N42" s="10"/>
      <c r="O42" s="10"/>
      <c r="P42" s="10"/>
      <c r="Q42" s="10"/>
      <c r="R42" s="10"/>
      <c r="S42" s="10"/>
      <c r="T42" s="10"/>
      <c r="U42" s="11"/>
    </row>
    <row r="43" spans="1:22" ht="44.25" customHeight="1" thickTop="1">
      <c r="B43" s="66" t="s">
        <v>65</v>
      </c>
      <c r="C43" s="67"/>
      <c r="D43" s="67"/>
      <c r="E43" s="67"/>
      <c r="F43" s="67"/>
      <c r="G43" s="67"/>
      <c r="H43" s="67"/>
      <c r="I43" s="67"/>
      <c r="J43" s="67"/>
      <c r="K43" s="67"/>
      <c r="L43" s="67"/>
      <c r="M43" s="67"/>
      <c r="N43" s="67"/>
      <c r="O43" s="67"/>
      <c r="P43" s="67"/>
      <c r="Q43" s="67"/>
      <c r="R43" s="67"/>
      <c r="S43" s="67"/>
      <c r="T43" s="67"/>
      <c r="U43" s="68"/>
    </row>
    <row r="44" spans="1:22" ht="36.6" customHeight="1">
      <c r="B44" s="55" t="s">
        <v>1001</v>
      </c>
      <c r="C44" s="56"/>
      <c r="D44" s="56"/>
      <c r="E44" s="56"/>
      <c r="F44" s="56"/>
      <c r="G44" s="56"/>
      <c r="H44" s="56"/>
      <c r="I44" s="56"/>
      <c r="J44" s="56"/>
      <c r="K44" s="56"/>
      <c r="L44" s="56"/>
      <c r="M44" s="56"/>
      <c r="N44" s="56"/>
      <c r="O44" s="56"/>
      <c r="P44" s="56"/>
      <c r="Q44" s="56"/>
      <c r="R44" s="56"/>
      <c r="S44" s="56"/>
      <c r="T44" s="56"/>
      <c r="U44" s="57"/>
    </row>
    <row r="45" spans="1:22" ht="34.5" customHeight="1">
      <c r="B45" s="55" t="s">
        <v>106</v>
      </c>
      <c r="C45" s="56"/>
      <c r="D45" s="56"/>
      <c r="E45" s="56"/>
      <c r="F45" s="56"/>
      <c r="G45" s="56"/>
      <c r="H45" s="56"/>
      <c r="I45" s="56"/>
      <c r="J45" s="56"/>
      <c r="K45" s="56"/>
      <c r="L45" s="56"/>
      <c r="M45" s="56"/>
      <c r="N45" s="56"/>
      <c r="O45" s="56"/>
      <c r="P45" s="56"/>
      <c r="Q45" s="56"/>
      <c r="R45" s="56"/>
      <c r="S45" s="56"/>
      <c r="T45" s="56"/>
      <c r="U45" s="57"/>
    </row>
    <row r="46" spans="1:22" ht="37.5" customHeight="1">
      <c r="B46" s="55" t="s">
        <v>1002</v>
      </c>
      <c r="C46" s="56"/>
      <c r="D46" s="56"/>
      <c r="E46" s="56"/>
      <c r="F46" s="56"/>
      <c r="G46" s="56"/>
      <c r="H46" s="56"/>
      <c r="I46" s="56"/>
      <c r="J46" s="56"/>
      <c r="K46" s="56"/>
      <c r="L46" s="56"/>
      <c r="M46" s="56"/>
      <c r="N46" s="56"/>
      <c r="O46" s="56"/>
      <c r="P46" s="56"/>
      <c r="Q46" s="56"/>
      <c r="R46" s="56"/>
      <c r="S46" s="56"/>
      <c r="T46" s="56"/>
      <c r="U46" s="57"/>
    </row>
    <row r="47" spans="1:22" ht="34.35" customHeight="1">
      <c r="B47" s="55" t="s">
        <v>1003</v>
      </c>
      <c r="C47" s="56"/>
      <c r="D47" s="56"/>
      <c r="E47" s="56"/>
      <c r="F47" s="56"/>
      <c r="G47" s="56"/>
      <c r="H47" s="56"/>
      <c r="I47" s="56"/>
      <c r="J47" s="56"/>
      <c r="K47" s="56"/>
      <c r="L47" s="56"/>
      <c r="M47" s="56"/>
      <c r="N47" s="56"/>
      <c r="O47" s="56"/>
      <c r="P47" s="56"/>
      <c r="Q47" s="56"/>
      <c r="R47" s="56"/>
      <c r="S47" s="56"/>
      <c r="T47" s="56"/>
      <c r="U47" s="57"/>
    </row>
    <row r="48" spans="1:22" ht="32.85" customHeight="1">
      <c r="B48" s="55" t="s">
        <v>1004</v>
      </c>
      <c r="C48" s="56"/>
      <c r="D48" s="56"/>
      <c r="E48" s="56"/>
      <c r="F48" s="56"/>
      <c r="G48" s="56"/>
      <c r="H48" s="56"/>
      <c r="I48" s="56"/>
      <c r="J48" s="56"/>
      <c r="K48" s="56"/>
      <c r="L48" s="56"/>
      <c r="M48" s="56"/>
      <c r="N48" s="56"/>
      <c r="O48" s="56"/>
      <c r="P48" s="56"/>
      <c r="Q48" s="56"/>
      <c r="R48" s="56"/>
      <c r="S48" s="56"/>
      <c r="T48" s="56"/>
      <c r="U48" s="57"/>
    </row>
    <row r="49" spans="2:21" ht="34.5" customHeight="1">
      <c r="B49" s="55" t="s">
        <v>1005</v>
      </c>
      <c r="C49" s="56"/>
      <c r="D49" s="56"/>
      <c r="E49" s="56"/>
      <c r="F49" s="56"/>
      <c r="G49" s="56"/>
      <c r="H49" s="56"/>
      <c r="I49" s="56"/>
      <c r="J49" s="56"/>
      <c r="K49" s="56"/>
      <c r="L49" s="56"/>
      <c r="M49" s="56"/>
      <c r="N49" s="56"/>
      <c r="O49" s="56"/>
      <c r="P49" s="56"/>
      <c r="Q49" s="56"/>
      <c r="R49" s="56"/>
      <c r="S49" s="56"/>
      <c r="T49" s="56"/>
      <c r="U49" s="57"/>
    </row>
    <row r="50" spans="2:21" ht="39.9" customHeight="1">
      <c r="B50" s="55" t="s">
        <v>1006</v>
      </c>
      <c r="C50" s="56"/>
      <c r="D50" s="56"/>
      <c r="E50" s="56"/>
      <c r="F50" s="56"/>
      <c r="G50" s="56"/>
      <c r="H50" s="56"/>
      <c r="I50" s="56"/>
      <c r="J50" s="56"/>
      <c r="K50" s="56"/>
      <c r="L50" s="56"/>
      <c r="M50" s="56"/>
      <c r="N50" s="56"/>
      <c r="O50" s="56"/>
      <c r="P50" s="56"/>
      <c r="Q50" s="56"/>
      <c r="R50" s="56"/>
      <c r="S50" s="56"/>
      <c r="T50" s="56"/>
      <c r="U50" s="57"/>
    </row>
    <row r="51" spans="2:21" ht="45.75" customHeight="1">
      <c r="B51" s="55" t="s">
        <v>1007</v>
      </c>
      <c r="C51" s="56"/>
      <c r="D51" s="56"/>
      <c r="E51" s="56"/>
      <c r="F51" s="56"/>
      <c r="G51" s="56"/>
      <c r="H51" s="56"/>
      <c r="I51" s="56"/>
      <c r="J51" s="56"/>
      <c r="K51" s="56"/>
      <c r="L51" s="56"/>
      <c r="M51" s="56"/>
      <c r="N51" s="56"/>
      <c r="O51" s="56"/>
      <c r="P51" s="56"/>
      <c r="Q51" s="56"/>
      <c r="R51" s="56"/>
      <c r="S51" s="56"/>
      <c r="T51" s="56"/>
      <c r="U51" s="57"/>
    </row>
    <row r="52" spans="2:21" ht="41.85" customHeight="1">
      <c r="B52" s="55" t="s">
        <v>1008</v>
      </c>
      <c r="C52" s="56"/>
      <c r="D52" s="56"/>
      <c r="E52" s="56"/>
      <c r="F52" s="56"/>
      <c r="G52" s="56"/>
      <c r="H52" s="56"/>
      <c r="I52" s="56"/>
      <c r="J52" s="56"/>
      <c r="K52" s="56"/>
      <c r="L52" s="56"/>
      <c r="M52" s="56"/>
      <c r="N52" s="56"/>
      <c r="O52" s="56"/>
      <c r="P52" s="56"/>
      <c r="Q52" s="56"/>
      <c r="R52" s="56"/>
      <c r="S52" s="56"/>
      <c r="T52" s="56"/>
      <c r="U52" s="57"/>
    </row>
    <row r="53" spans="2:21" ht="116.1" customHeight="1">
      <c r="B53" s="55" t="s">
        <v>1009</v>
      </c>
      <c r="C53" s="56"/>
      <c r="D53" s="56"/>
      <c r="E53" s="56"/>
      <c r="F53" s="56"/>
      <c r="G53" s="56"/>
      <c r="H53" s="56"/>
      <c r="I53" s="56"/>
      <c r="J53" s="56"/>
      <c r="K53" s="56"/>
      <c r="L53" s="56"/>
      <c r="M53" s="56"/>
      <c r="N53" s="56"/>
      <c r="O53" s="56"/>
      <c r="P53" s="56"/>
      <c r="Q53" s="56"/>
      <c r="R53" s="56"/>
      <c r="S53" s="56"/>
      <c r="T53" s="56"/>
      <c r="U53" s="57"/>
    </row>
    <row r="54" spans="2:21" ht="32.4" customHeight="1">
      <c r="B54" s="55" t="s">
        <v>1010</v>
      </c>
      <c r="C54" s="56"/>
      <c r="D54" s="56"/>
      <c r="E54" s="56"/>
      <c r="F54" s="56"/>
      <c r="G54" s="56"/>
      <c r="H54" s="56"/>
      <c r="I54" s="56"/>
      <c r="J54" s="56"/>
      <c r="K54" s="56"/>
      <c r="L54" s="56"/>
      <c r="M54" s="56"/>
      <c r="N54" s="56"/>
      <c r="O54" s="56"/>
      <c r="P54" s="56"/>
      <c r="Q54" s="56"/>
      <c r="R54" s="56"/>
      <c r="S54" s="56"/>
      <c r="T54" s="56"/>
      <c r="U54" s="57"/>
    </row>
    <row r="55" spans="2:21" ht="31.35" customHeight="1">
      <c r="B55" s="55" t="s">
        <v>1011</v>
      </c>
      <c r="C55" s="56"/>
      <c r="D55" s="56"/>
      <c r="E55" s="56"/>
      <c r="F55" s="56"/>
      <c r="G55" s="56"/>
      <c r="H55" s="56"/>
      <c r="I55" s="56"/>
      <c r="J55" s="56"/>
      <c r="K55" s="56"/>
      <c r="L55" s="56"/>
      <c r="M55" s="56"/>
      <c r="N55" s="56"/>
      <c r="O55" s="56"/>
      <c r="P55" s="56"/>
      <c r="Q55" s="56"/>
      <c r="R55" s="56"/>
      <c r="S55" s="56"/>
      <c r="T55" s="56"/>
      <c r="U55" s="57"/>
    </row>
    <row r="56" spans="2:21" ht="34.5" customHeight="1">
      <c r="B56" s="55" t="s">
        <v>1012</v>
      </c>
      <c r="C56" s="56"/>
      <c r="D56" s="56"/>
      <c r="E56" s="56"/>
      <c r="F56" s="56"/>
      <c r="G56" s="56"/>
      <c r="H56" s="56"/>
      <c r="I56" s="56"/>
      <c r="J56" s="56"/>
      <c r="K56" s="56"/>
      <c r="L56" s="56"/>
      <c r="M56" s="56"/>
      <c r="N56" s="56"/>
      <c r="O56" s="56"/>
      <c r="P56" s="56"/>
      <c r="Q56" s="56"/>
      <c r="R56" s="56"/>
      <c r="S56" s="56"/>
      <c r="T56" s="56"/>
      <c r="U56" s="57"/>
    </row>
    <row r="57" spans="2:21" ht="34.5" customHeight="1">
      <c r="B57" s="55" t="s">
        <v>1013</v>
      </c>
      <c r="C57" s="56"/>
      <c r="D57" s="56"/>
      <c r="E57" s="56"/>
      <c r="F57" s="56"/>
      <c r="G57" s="56"/>
      <c r="H57" s="56"/>
      <c r="I57" s="56"/>
      <c r="J57" s="56"/>
      <c r="K57" s="56"/>
      <c r="L57" s="56"/>
      <c r="M57" s="56"/>
      <c r="N57" s="56"/>
      <c r="O57" s="56"/>
      <c r="P57" s="56"/>
      <c r="Q57" s="56"/>
      <c r="R57" s="56"/>
      <c r="S57" s="56"/>
      <c r="T57" s="56"/>
      <c r="U57" s="57"/>
    </row>
    <row r="58" spans="2:21" ht="41.25" customHeight="1">
      <c r="B58" s="55" t="s">
        <v>1014</v>
      </c>
      <c r="C58" s="56"/>
      <c r="D58" s="56"/>
      <c r="E58" s="56"/>
      <c r="F58" s="56"/>
      <c r="G58" s="56"/>
      <c r="H58" s="56"/>
      <c r="I58" s="56"/>
      <c r="J58" s="56"/>
      <c r="K58" s="56"/>
      <c r="L58" s="56"/>
      <c r="M58" s="56"/>
      <c r="N58" s="56"/>
      <c r="O58" s="56"/>
      <c r="P58" s="56"/>
      <c r="Q58" s="56"/>
      <c r="R58" s="56"/>
      <c r="S58" s="56"/>
      <c r="T58" s="56"/>
      <c r="U58" s="57"/>
    </row>
    <row r="59" spans="2:21" ht="46.35" customHeight="1">
      <c r="B59" s="55" t="s">
        <v>1015</v>
      </c>
      <c r="C59" s="56"/>
      <c r="D59" s="56"/>
      <c r="E59" s="56"/>
      <c r="F59" s="56"/>
      <c r="G59" s="56"/>
      <c r="H59" s="56"/>
      <c r="I59" s="56"/>
      <c r="J59" s="56"/>
      <c r="K59" s="56"/>
      <c r="L59" s="56"/>
      <c r="M59" s="56"/>
      <c r="N59" s="56"/>
      <c r="O59" s="56"/>
      <c r="P59" s="56"/>
      <c r="Q59" s="56"/>
      <c r="R59" s="56"/>
      <c r="S59" s="56"/>
      <c r="T59" s="56"/>
      <c r="U59" s="57"/>
    </row>
    <row r="60" spans="2:21" ht="24.15" customHeight="1">
      <c r="B60" s="55" t="s">
        <v>1016</v>
      </c>
      <c r="C60" s="56"/>
      <c r="D60" s="56"/>
      <c r="E60" s="56"/>
      <c r="F60" s="56"/>
      <c r="G60" s="56"/>
      <c r="H60" s="56"/>
      <c r="I60" s="56"/>
      <c r="J60" s="56"/>
      <c r="K60" s="56"/>
      <c r="L60" s="56"/>
      <c r="M60" s="56"/>
      <c r="N60" s="56"/>
      <c r="O60" s="56"/>
      <c r="P60" s="56"/>
      <c r="Q60" s="56"/>
      <c r="R60" s="56"/>
      <c r="S60" s="56"/>
      <c r="T60" s="56"/>
      <c r="U60" s="57"/>
    </row>
    <row r="61" spans="2:21" ht="59.85" customHeight="1">
      <c r="B61" s="55" t="s">
        <v>1017</v>
      </c>
      <c r="C61" s="56"/>
      <c r="D61" s="56"/>
      <c r="E61" s="56"/>
      <c r="F61" s="56"/>
      <c r="G61" s="56"/>
      <c r="H61" s="56"/>
      <c r="I61" s="56"/>
      <c r="J61" s="56"/>
      <c r="K61" s="56"/>
      <c r="L61" s="56"/>
      <c r="M61" s="56"/>
      <c r="N61" s="56"/>
      <c r="O61" s="56"/>
      <c r="P61" s="56"/>
      <c r="Q61" s="56"/>
      <c r="R61" s="56"/>
      <c r="S61" s="56"/>
      <c r="T61" s="56"/>
      <c r="U61" s="57"/>
    </row>
    <row r="62" spans="2:21" ht="35.85" customHeight="1">
      <c r="B62" s="55" t="s">
        <v>1018</v>
      </c>
      <c r="C62" s="56"/>
      <c r="D62" s="56"/>
      <c r="E62" s="56"/>
      <c r="F62" s="56"/>
      <c r="G62" s="56"/>
      <c r="H62" s="56"/>
      <c r="I62" s="56"/>
      <c r="J62" s="56"/>
      <c r="K62" s="56"/>
      <c r="L62" s="56"/>
      <c r="M62" s="56"/>
      <c r="N62" s="56"/>
      <c r="O62" s="56"/>
      <c r="P62" s="56"/>
      <c r="Q62" s="56"/>
      <c r="R62" s="56"/>
      <c r="S62" s="56"/>
      <c r="T62" s="56"/>
      <c r="U62" s="57"/>
    </row>
    <row r="63" spans="2:21" ht="44.1" customHeight="1">
      <c r="B63" s="55" t="s">
        <v>1019</v>
      </c>
      <c r="C63" s="56"/>
      <c r="D63" s="56"/>
      <c r="E63" s="56"/>
      <c r="F63" s="56"/>
      <c r="G63" s="56"/>
      <c r="H63" s="56"/>
      <c r="I63" s="56"/>
      <c r="J63" s="56"/>
      <c r="K63" s="56"/>
      <c r="L63" s="56"/>
      <c r="M63" s="56"/>
      <c r="N63" s="56"/>
      <c r="O63" s="56"/>
      <c r="P63" s="56"/>
      <c r="Q63" s="56"/>
      <c r="R63" s="56"/>
      <c r="S63" s="56"/>
      <c r="T63" s="56"/>
      <c r="U63" s="57"/>
    </row>
    <row r="64" spans="2:21" ht="31.65" customHeight="1">
      <c r="B64" s="55" t="s">
        <v>1020</v>
      </c>
      <c r="C64" s="56"/>
      <c r="D64" s="56"/>
      <c r="E64" s="56"/>
      <c r="F64" s="56"/>
      <c r="G64" s="56"/>
      <c r="H64" s="56"/>
      <c r="I64" s="56"/>
      <c r="J64" s="56"/>
      <c r="K64" s="56"/>
      <c r="L64" s="56"/>
      <c r="M64" s="56"/>
      <c r="N64" s="56"/>
      <c r="O64" s="56"/>
      <c r="P64" s="56"/>
      <c r="Q64" s="56"/>
      <c r="R64" s="56"/>
      <c r="S64" s="56"/>
      <c r="T64" s="56"/>
      <c r="U64" s="57"/>
    </row>
    <row r="65" spans="2:21" ht="47.25" customHeight="1">
      <c r="B65" s="55" t="s">
        <v>1021</v>
      </c>
      <c r="C65" s="56"/>
      <c r="D65" s="56"/>
      <c r="E65" s="56"/>
      <c r="F65" s="56"/>
      <c r="G65" s="56"/>
      <c r="H65" s="56"/>
      <c r="I65" s="56"/>
      <c r="J65" s="56"/>
      <c r="K65" s="56"/>
      <c r="L65" s="56"/>
      <c r="M65" s="56"/>
      <c r="N65" s="56"/>
      <c r="O65" s="56"/>
      <c r="P65" s="56"/>
      <c r="Q65" s="56"/>
      <c r="R65" s="56"/>
      <c r="S65" s="56"/>
      <c r="T65" s="56"/>
      <c r="U65" s="57"/>
    </row>
    <row r="66" spans="2:21" ht="68.099999999999994" customHeight="1">
      <c r="B66" s="55" t="s">
        <v>1022</v>
      </c>
      <c r="C66" s="56"/>
      <c r="D66" s="56"/>
      <c r="E66" s="56"/>
      <c r="F66" s="56"/>
      <c r="G66" s="56"/>
      <c r="H66" s="56"/>
      <c r="I66" s="56"/>
      <c r="J66" s="56"/>
      <c r="K66" s="56"/>
      <c r="L66" s="56"/>
      <c r="M66" s="56"/>
      <c r="N66" s="56"/>
      <c r="O66" s="56"/>
      <c r="P66" s="56"/>
      <c r="Q66" s="56"/>
      <c r="R66" s="56"/>
      <c r="S66" s="56"/>
      <c r="T66" s="56"/>
      <c r="U66" s="57"/>
    </row>
    <row r="67" spans="2:21" ht="31.35" customHeight="1">
      <c r="B67" s="55" t="s">
        <v>1023</v>
      </c>
      <c r="C67" s="56"/>
      <c r="D67" s="56"/>
      <c r="E67" s="56"/>
      <c r="F67" s="56"/>
      <c r="G67" s="56"/>
      <c r="H67" s="56"/>
      <c r="I67" s="56"/>
      <c r="J67" s="56"/>
      <c r="K67" s="56"/>
      <c r="L67" s="56"/>
      <c r="M67" s="56"/>
      <c r="N67" s="56"/>
      <c r="O67" s="56"/>
      <c r="P67" s="56"/>
      <c r="Q67" s="56"/>
      <c r="R67" s="56"/>
      <c r="S67" s="56"/>
      <c r="T67" s="56"/>
      <c r="U67" s="57"/>
    </row>
    <row r="68" spans="2:21" ht="47.25" customHeight="1">
      <c r="B68" s="55" t="s">
        <v>1024</v>
      </c>
      <c r="C68" s="56"/>
      <c r="D68" s="56"/>
      <c r="E68" s="56"/>
      <c r="F68" s="56"/>
      <c r="G68" s="56"/>
      <c r="H68" s="56"/>
      <c r="I68" s="56"/>
      <c r="J68" s="56"/>
      <c r="K68" s="56"/>
      <c r="L68" s="56"/>
      <c r="M68" s="56"/>
      <c r="N68" s="56"/>
      <c r="O68" s="56"/>
      <c r="P68" s="56"/>
      <c r="Q68" s="56"/>
      <c r="R68" s="56"/>
      <c r="S68" s="56"/>
      <c r="T68" s="56"/>
      <c r="U68" s="57"/>
    </row>
    <row r="69" spans="2:21" ht="30.15" customHeight="1" thickBot="1">
      <c r="B69" s="58" t="s">
        <v>1025</v>
      </c>
      <c r="C69" s="59"/>
      <c r="D69" s="59"/>
      <c r="E69" s="59"/>
      <c r="F69" s="59"/>
      <c r="G69" s="59"/>
      <c r="H69" s="59"/>
      <c r="I69" s="59"/>
      <c r="J69" s="59"/>
      <c r="K69" s="59"/>
      <c r="L69" s="59"/>
      <c r="M69" s="59"/>
      <c r="N69" s="59"/>
      <c r="O69" s="59"/>
      <c r="P69" s="59"/>
      <c r="Q69" s="59"/>
      <c r="R69" s="59"/>
      <c r="S69" s="59"/>
      <c r="T69" s="59"/>
      <c r="U69" s="60"/>
    </row>
  </sheetData>
  <mergeCells count="128">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C33:H33"/>
    <mergeCell ref="I33:K33"/>
    <mergeCell ref="L33:O33"/>
    <mergeCell ref="C30:H30"/>
    <mergeCell ref="I30:K30"/>
    <mergeCell ref="L30:O30"/>
    <mergeCell ref="C31:H31"/>
    <mergeCell ref="I31:K31"/>
    <mergeCell ref="L31:O31"/>
    <mergeCell ref="C36:H36"/>
    <mergeCell ref="I36:K36"/>
    <mergeCell ref="L36:O36"/>
    <mergeCell ref="B40:D40"/>
    <mergeCell ref="B41:D41"/>
    <mergeCell ref="B43:U43"/>
    <mergeCell ref="C34:H34"/>
    <mergeCell ref="I34:K34"/>
    <mergeCell ref="L34:O34"/>
    <mergeCell ref="C35:H35"/>
    <mergeCell ref="I35:K35"/>
    <mergeCell ref="L35:O35"/>
    <mergeCell ref="B50:U50"/>
    <mergeCell ref="B51:U51"/>
    <mergeCell ref="B52:U52"/>
    <mergeCell ref="B53:U53"/>
    <mergeCell ref="B54:U54"/>
    <mergeCell ref="B55:U55"/>
    <mergeCell ref="B44:U44"/>
    <mergeCell ref="B45:U45"/>
    <mergeCell ref="B46:U46"/>
    <mergeCell ref="B47:U47"/>
    <mergeCell ref="B48:U48"/>
    <mergeCell ref="B49:U49"/>
    <mergeCell ref="B68:U68"/>
    <mergeCell ref="B69:U69"/>
    <mergeCell ref="B62:U62"/>
    <mergeCell ref="B63:U63"/>
    <mergeCell ref="B64:U64"/>
    <mergeCell ref="B65:U65"/>
    <mergeCell ref="B66:U66"/>
    <mergeCell ref="B67:U67"/>
    <mergeCell ref="B56:U56"/>
    <mergeCell ref="B57:U57"/>
    <mergeCell ref="B58:U58"/>
    <mergeCell ref="B59:U59"/>
    <mergeCell ref="B60:U60"/>
    <mergeCell ref="B61:U61"/>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71"/>
  <sheetViews>
    <sheetView view="pageBreakPreview" zoomScale="80" zoomScaleNormal="80" zoomScaleSheetLayoutView="80" workbookViewId="0">
      <selection activeCell="I11" sqref="I11:K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 style="1" customWidth="1"/>
    <col min="9" max="9" width="7.5546875" style="1" customWidth="1"/>
    <col min="10" max="10" width="9" style="1" customWidth="1"/>
    <col min="11" max="11" width="24.88671875" style="1" customWidth="1"/>
    <col min="12" max="12" width="8.88671875" style="1" customWidth="1"/>
    <col min="13" max="13" width="7" style="1" customWidth="1"/>
    <col min="14" max="14" width="9.44140625" style="1" customWidth="1"/>
    <col min="15" max="15" width="25.77734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1026</v>
      </c>
      <c r="D4" s="95" t="s">
        <v>1027</v>
      </c>
      <c r="E4" s="95"/>
      <c r="F4" s="95"/>
      <c r="G4" s="95"/>
      <c r="H4" s="95"/>
      <c r="I4" s="14"/>
      <c r="J4" s="15" t="s">
        <v>6</v>
      </c>
      <c r="K4" s="16" t="s">
        <v>7</v>
      </c>
      <c r="L4" s="96" t="s">
        <v>8</v>
      </c>
      <c r="M4" s="96"/>
      <c r="N4" s="96"/>
      <c r="O4" s="96"/>
      <c r="P4" s="15" t="s">
        <v>9</v>
      </c>
      <c r="Q4" s="96" t="s">
        <v>1028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1029</v>
      </c>
      <c r="D11" s="69"/>
      <c r="E11" s="69"/>
      <c r="F11" s="69"/>
      <c r="G11" s="69"/>
      <c r="H11" s="69"/>
      <c r="I11" s="69" t="s">
        <v>1030</v>
      </c>
      <c r="J11" s="69"/>
      <c r="K11" s="69"/>
      <c r="L11" s="69" t="s">
        <v>1031</v>
      </c>
      <c r="M11" s="69"/>
      <c r="N11" s="69"/>
      <c r="O11" s="69"/>
      <c r="P11" s="27" t="s">
        <v>40</v>
      </c>
      <c r="Q11" s="27" t="s">
        <v>81</v>
      </c>
      <c r="R11" s="27">
        <v>8.1</v>
      </c>
      <c r="S11" s="27">
        <v>8.1</v>
      </c>
      <c r="T11" s="27">
        <v>8.4700000000000006</v>
      </c>
      <c r="U11" s="28">
        <f t="shared" ref="U11:U37" si="0">IF(ISERR(T11/S11*100),"N/A",T11/S11*100)</f>
        <v>104.56790123456791</v>
      </c>
    </row>
    <row r="12" spans="1:34" ht="75" customHeight="1">
      <c r="A12" s="25"/>
      <c r="B12" s="29" t="s">
        <v>42</v>
      </c>
      <c r="C12" s="61" t="s">
        <v>42</v>
      </c>
      <c r="D12" s="61"/>
      <c r="E12" s="61"/>
      <c r="F12" s="61"/>
      <c r="G12" s="61"/>
      <c r="H12" s="61"/>
      <c r="I12" s="61" t="s">
        <v>1546</v>
      </c>
      <c r="J12" s="61"/>
      <c r="K12" s="61"/>
      <c r="L12" s="61" t="s">
        <v>1032</v>
      </c>
      <c r="M12" s="61"/>
      <c r="N12" s="61"/>
      <c r="O12" s="61"/>
      <c r="P12" s="30" t="s">
        <v>40</v>
      </c>
      <c r="Q12" s="30" t="s">
        <v>81</v>
      </c>
      <c r="R12" s="54">
        <v>83.7</v>
      </c>
      <c r="S12" s="54" t="s">
        <v>82</v>
      </c>
      <c r="T12" s="54" t="s">
        <v>82</v>
      </c>
      <c r="U12" s="31" t="str">
        <f t="shared" si="0"/>
        <v>N/A</v>
      </c>
    </row>
    <row r="13" spans="1:34" ht="114" customHeight="1" thickBot="1">
      <c r="A13" s="25"/>
      <c r="B13" s="29" t="s">
        <v>42</v>
      </c>
      <c r="C13" s="61" t="s">
        <v>42</v>
      </c>
      <c r="D13" s="61"/>
      <c r="E13" s="61"/>
      <c r="F13" s="61"/>
      <c r="G13" s="61"/>
      <c r="H13" s="61"/>
      <c r="I13" s="61" t="s">
        <v>1033</v>
      </c>
      <c r="J13" s="61"/>
      <c r="K13" s="61"/>
      <c r="L13" s="61" t="s">
        <v>1034</v>
      </c>
      <c r="M13" s="61"/>
      <c r="N13" s="61"/>
      <c r="O13" s="61"/>
      <c r="P13" s="30" t="s">
        <v>40</v>
      </c>
      <c r="Q13" s="30" t="s">
        <v>81</v>
      </c>
      <c r="R13" s="30">
        <v>5</v>
      </c>
      <c r="S13" s="30">
        <v>5</v>
      </c>
      <c r="T13" s="30">
        <v>9.33</v>
      </c>
      <c r="U13" s="31">
        <f t="shared" si="0"/>
        <v>186.60000000000002</v>
      </c>
    </row>
    <row r="14" spans="1:34" ht="75" customHeight="1" thickTop="1">
      <c r="A14" s="25"/>
      <c r="B14" s="26" t="s">
        <v>45</v>
      </c>
      <c r="C14" s="69" t="s">
        <v>1035</v>
      </c>
      <c r="D14" s="69"/>
      <c r="E14" s="69"/>
      <c r="F14" s="69"/>
      <c r="G14" s="69"/>
      <c r="H14" s="69"/>
      <c r="I14" s="69" t="s">
        <v>1036</v>
      </c>
      <c r="J14" s="69"/>
      <c r="K14" s="69"/>
      <c r="L14" s="69" t="s">
        <v>1037</v>
      </c>
      <c r="M14" s="69"/>
      <c r="N14" s="69"/>
      <c r="O14" s="69"/>
      <c r="P14" s="27" t="s">
        <v>40</v>
      </c>
      <c r="Q14" s="27" t="s">
        <v>81</v>
      </c>
      <c r="R14" s="27">
        <v>38.71</v>
      </c>
      <c r="S14" s="27">
        <v>38.71</v>
      </c>
      <c r="T14" s="27">
        <v>56.72</v>
      </c>
      <c r="U14" s="28">
        <f t="shared" si="0"/>
        <v>146.52544562128648</v>
      </c>
    </row>
    <row r="15" spans="1:34" ht="75" customHeight="1">
      <c r="A15" s="25"/>
      <c r="B15" s="29" t="s">
        <v>42</v>
      </c>
      <c r="C15" s="61" t="s">
        <v>42</v>
      </c>
      <c r="D15" s="61"/>
      <c r="E15" s="61"/>
      <c r="F15" s="61"/>
      <c r="G15" s="61"/>
      <c r="H15" s="61"/>
      <c r="I15" s="61" t="s">
        <v>1038</v>
      </c>
      <c r="J15" s="61"/>
      <c r="K15" s="61"/>
      <c r="L15" s="61" t="s">
        <v>1039</v>
      </c>
      <c r="M15" s="61"/>
      <c r="N15" s="61"/>
      <c r="O15" s="61"/>
      <c r="P15" s="30" t="s">
        <v>40</v>
      </c>
      <c r="Q15" s="30" t="s">
        <v>81</v>
      </c>
      <c r="R15" s="30">
        <v>73.36</v>
      </c>
      <c r="S15" s="30">
        <v>73.36</v>
      </c>
      <c r="T15" s="30">
        <v>83.25</v>
      </c>
      <c r="U15" s="31">
        <f t="shared" si="0"/>
        <v>113.4814612868048</v>
      </c>
    </row>
    <row r="16" spans="1:34" ht="75" customHeight="1" thickBot="1">
      <c r="A16" s="25"/>
      <c r="B16" s="29" t="s">
        <v>42</v>
      </c>
      <c r="C16" s="61" t="s">
        <v>42</v>
      </c>
      <c r="D16" s="61"/>
      <c r="E16" s="61"/>
      <c r="F16" s="61"/>
      <c r="G16" s="61"/>
      <c r="H16" s="61"/>
      <c r="I16" s="61" t="s">
        <v>1040</v>
      </c>
      <c r="J16" s="61"/>
      <c r="K16" s="61"/>
      <c r="L16" s="61" t="s">
        <v>1041</v>
      </c>
      <c r="M16" s="61"/>
      <c r="N16" s="61"/>
      <c r="O16" s="61"/>
      <c r="P16" s="30" t="s">
        <v>40</v>
      </c>
      <c r="Q16" s="30" t="s">
        <v>81</v>
      </c>
      <c r="R16" s="30">
        <v>40.659999999999997</v>
      </c>
      <c r="S16" s="30">
        <v>40.659999999999997</v>
      </c>
      <c r="T16" s="30">
        <v>47.51</v>
      </c>
      <c r="U16" s="31">
        <f t="shared" si="0"/>
        <v>116.84702410231186</v>
      </c>
    </row>
    <row r="17" spans="1:21" ht="125.4" customHeight="1" thickTop="1">
      <c r="A17" s="25"/>
      <c r="B17" s="26" t="s">
        <v>49</v>
      </c>
      <c r="C17" s="69" t="s">
        <v>1042</v>
      </c>
      <c r="D17" s="69"/>
      <c r="E17" s="69"/>
      <c r="F17" s="69"/>
      <c r="G17" s="69"/>
      <c r="H17" s="69"/>
      <c r="I17" s="69" t="s">
        <v>1043</v>
      </c>
      <c r="J17" s="69"/>
      <c r="K17" s="69"/>
      <c r="L17" s="69" t="s">
        <v>1044</v>
      </c>
      <c r="M17" s="69"/>
      <c r="N17" s="69"/>
      <c r="O17" s="69"/>
      <c r="P17" s="27" t="s">
        <v>40</v>
      </c>
      <c r="Q17" s="27" t="s">
        <v>352</v>
      </c>
      <c r="R17" s="27">
        <v>4.3</v>
      </c>
      <c r="S17" s="27">
        <v>4.3</v>
      </c>
      <c r="T17" s="27">
        <v>3.39</v>
      </c>
      <c r="U17" s="28">
        <f t="shared" si="0"/>
        <v>78.83720930232559</v>
      </c>
    </row>
    <row r="18" spans="1:21" ht="75" customHeight="1">
      <c r="A18" s="25"/>
      <c r="B18" s="29" t="s">
        <v>42</v>
      </c>
      <c r="C18" s="61" t="s">
        <v>42</v>
      </c>
      <c r="D18" s="61"/>
      <c r="E18" s="61"/>
      <c r="F18" s="61"/>
      <c r="G18" s="61"/>
      <c r="H18" s="61"/>
      <c r="I18" s="61" t="s">
        <v>1045</v>
      </c>
      <c r="J18" s="61"/>
      <c r="K18" s="61"/>
      <c r="L18" s="61" t="s">
        <v>1046</v>
      </c>
      <c r="M18" s="61"/>
      <c r="N18" s="61"/>
      <c r="O18" s="61"/>
      <c r="P18" s="30" t="s">
        <v>40</v>
      </c>
      <c r="Q18" s="30" t="s">
        <v>352</v>
      </c>
      <c r="R18" s="30">
        <v>1.74</v>
      </c>
      <c r="S18" s="30">
        <v>1.74</v>
      </c>
      <c r="T18" s="30">
        <v>0.85</v>
      </c>
      <c r="U18" s="31">
        <f t="shared" si="0"/>
        <v>48.850574712643677</v>
      </c>
    </row>
    <row r="19" spans="1:21" ht="75" customHeight="1">
      <c r="A19" s="25"/>
      <c r="B19" s="29" t="s">
        <v>42</v>
      </c>
      <c r="C19" s="61" t="s">
        <v>42</v>
      </c>
      <c r="D19" s="61"/>
      <c r="E19" s="61"/>
      <c r="F19" s="61"/>
      <c r="G19" s="61"/>
      <c r="H19" s="61"/>
      <c r="I19" s="61" t="s">
        <v>1047</v>
      </c>
      <c r="J19" s="61"/>
      <c r="K19" s="61"/>
      <c r="L19" s="61" t="s">
        <v>1048</v>
      </c>
      <c r="M19" s="61"/>
      <c r="N19" s="61"/>
      <c r="O19" s="61"/>
      <c r="P19" s="30" t="s">
        <v>40</v>
      </c>
      <c r="Q19" s="30" t="s">
        <v>352</v>
      </c>
      <c r="R19" s="30">
        <v>39.17</v>
      </c>
      <c r="S19" s="30">
        <v>39.17</v>
      </c>
      <c r="T19" s="30">
        <v>52.34</v>
      </c>
      <c r="U19" s="31">
        <f t="shared" si="0"/>
        <v>133.62267041102885</v>
      </c>
    </row>
    <row r="20" spans="1:21" ht="75" customHeight="1">
      <c r="A20" s="25"/>
      <c r="B20" s="29" t="s">
        <v>42</v>
      </c>
      <c r="C20" s="61" t="s">
        <v>42</v>
      </c>
      <c r="D20" s="61"/>
      <c r="E20" s="61"/>
      <c r="F20" s="61"/>
      <c r="G20" s="61"/>
      <c r="H20" s="61"/>
      <c r="I20" s="61" t="s">
        <v>1049</v>
      </c>
      <c r="J20" s="61"/>
      <c r="K20" s="61"/>
      <c r="L20" s="61" t="s">
        <v>1050</v>
      </c>
      <c r="M20" s="61"/>
      <c r="N20" s="61"/>
      <c r="O20" s="61"/>
      <c r="P20" s="30" t="s">
        <v>40</v>
      </c>
      <c r="Q20" s="30" t="s">
        <v>92</v>
      </c>
      <c r="R20" s="30">
        <v>0.78</v>
      </c>
      <c r="S20" s="30">
        <v>0.78</v>
      </c>
      <c r="T20" s="30">
        <v>0</v>
      </c>
      <c r="U20" s="31">
        <f t="shared" si="0"/>
        <v>0</v>
      </c>
    </row>
    <row r="21" spans="1:21" ht="75" customHeight="1">
      <c r="A21" s="25"/>
      <c r="B21" s="29" t="s">
        <v>42</v>
      </c>
      <c r="C21" s="61" t="s">
        <v>42</v>
      </c>
      <c r="D21" s="61"/>
      <c r="E21" s="61"/>
      <c r="F21" s="61"/>
      <c r="G21" s="61"/>
      <c r="H21" s="61"/>
      <c r="I21" s="61" t="s">
        <v>1051</v>
      </c>
      <c r="J21" s="61"/>
      <c r="K21" s="61"/>
      <c r="L21" s="61" t="s">
        <v>1052</v>
      </c>
      <c r="M21" s="61"/>
      <c r="N21" s="61"/>
      <c r="O21" s="61"/>
      <c r="P21" s="30" t="s">
        <v>40</v>
      </c>
      <c r="Q21" s="30" t="s">
        <v>92</v>
      </c>
      <c r="R21" s="30">
        <v>0.62</v>
      </c>
      <c r="S21" s="30">
        <v>0.62</v>
      </c>
      <c r="T21" s="30">
        <v>0</v>
      </c>
      <c r="U21" s="31">
        <f t="shared" si="0"/>
        <v>0</v>
      </c>
    </row>
    <row r="22" spans="1:21" ht="75" customHeight="1">
      <c r="A22" s="25"/>
      <c r="B22" s="29" t="s">
        <v>42</v>
      </c>
      <c r="C22" s="61" t="s">
        <v>42</v>
      </c>
      <c r="D22" s="61"/>
      <c r="E22" s="61"/>
      <c r="F22" s="61"/>
      <c r="G22" s="61"/>
      <c r="H22" s="61"/>
      <c r="I22" s="61" t="s">
        <v>1053</v>
      </c>
      <c r="J22" s="61"/>
      <c r="K22" s="61"/>
      <c r="L22" s="61" t="s">
        <v>1054</v>
      </c>
      <c r="M22" s="61"/>
      <c r="N22" s="61"/>
      <c r="O22" s="61"/>
      <c r="P22" s="30" t="s">
        <v>40</v>
      </c>
      <c r="Q22" s="30" t="s">
        <v>352</v>
      </c>
      <c r="R22" s="30">
        <v>22.22</v>
      </c>
      <c r="S22" s="30">
        <v>22.22</v>
      </c>
      <c r="T22" s="30">
        <v>35.020000000000003</v>
      </c>
      <c r="U22" s="31">
        <f t="shared" si="0"/>
        <v>157.60576057605761</v>
      </c>
    </row>
    <row r="23" spans="1:21" ht="75" customHeight="1">
      <c r="A23" s="25"/>
      <c r="B23" s="29" t="s">
        <v>42</v>
      </c>
      <c r="C23" s="61" t="s">
        <v>42</v>
      </c>
      <c r="D23" s="61"/>
      <c r="E23" s="61"/>
      <c r="F23" s="61"/>
      <c r="G23" s="61"/>
      <c r="H23" s="61"/>
      <c r="I23" s="61" t="s">
        <v>1055</v>
      </c>
      <c r="J23" s="61"/>
      <c r="K23" s="61"/>
      <c r="L23" s="61" t="s">
        <v>1056</v>
      </c>
      <c r="M23" s="61"/>
      <c r="N23" s="61"/>
      <c r="O23" s="61"/>
      <c r="P23" s="30" t="s">
        <v>40</v>
      </c>
      <c r="Q23" s="30" t="s">
        <v>92</v>
      </c>
      <c r="R23" s="30">
        <v>0.15</v>
      </c>
      <c r="S23" s="30">
        <v>0.15</v>
      </c>
      <c r="T23" s="30">
        <v>0</v>
      </c>
      <c r="U23" s="31">
        <f t="shared" si="0"/>
        <v>0</v>
      </c>
    </row>
    <row r="24" spans="1:21" ht="75" customHeight="1">
      <c r="A24" s="25"/>
      <c r="B24" s="29" t="s">
        <v>42</v>
      </c>
      <c r="C24" s="61" t="s">
        <v>42</v>
      </c>
      <c r="D24" s="61"/>
      <c r="E24" s="61"/>
      <c r="F24" s="61"/>
      <c r="G24" s="61"/>
      <c r="H24" s="61"/>
      <c r="I24" s="61" t="s">
        <v>1057</v>
      </c>
      <c r="J24" s="61"/>
      <c r="K24" s="61"/>
      <c r="L24" s="61" t="s">
        <v>1058</v>
      </c>
      <c r="M24" s="61"/>
      <c r="N24" s="61"/>
      <c r="O24" s="61"/>
      <c r="P24" s="30" t="s">
        <v>40</v>
      </c>
      <c r="Q24" s="30" t="s">
        <v>352</v>
      </c>
      <c r="R24" s="30">
        <v>20.27</v>
      </c>
      <c r="S24" s="30">
        <v>20.27</v>
      </c>
      <c r="T24" s="30">
        <v>19.559999999999999</v>
      </c>
      <c r="U24" s="31">
        <f t="shared" si="0"/>
        <v>96.497286630488404</v>
      </c>
    </row>
    <row r="25" spans="1:21" ht="75" customHeight="1">
      <c r="A25" s="25"/>
      <c r="B25" s="29" t="s">
        <v>42</v>
      </c>
      <c r="C25" s="61" t="s">
        <v>1059</v>
      </c>
      <c r="D25" s="61"/>
      <c r="E25" s="61"/>
      <c r="F25" s="61"/>
      <c r="G25" s="61"/>
      <c r="H25" s="61"/>
      <c r="I25" s="61" t="s">
        <v>1060</v>
      </c>
      <c r="J25" s="61"/>
      <c r="K25" s="61"/>
      <c r="L25" s="61" t="s">
        <v>1061</v>
      </c>
      <c r="M25" s="61"/>
      <c r="N25" s="61"/>
      <c r="O25" s="61"/>
      <c r="P25" s="30" t="s">
        <v>149</v>
      </c>
      <c r="Q25" s="30" t="s">
        <v>352</v>
      </c>
      <c r="R25" s="30">
        <v>5</v>
      </c>
      <c r="S25" s="30">
        <v>5</v>
      </c>
      <c r="T25" s="30">
        <v>7.5</v>
      </c>
      <c r="U25" s="31">
        <f t="shared" si="0"/>
        <v>150</v>
      </c>
    </row>
    <row r="26" spans="1:21" ht="75" customHeight="1">
      <c r="A26" s="25"/>
      <c r="B26" s="29" t="s">
        <v>42</v>
      </c>
      <c r="C26" s="61" t="s">
        <v>42</v>
      </c>
      <c r="D26" s="61"/>
      <c r="E26" s="61"/>
      <c r="F26" s="61"/>
      <c r="G26" s="61"/>
      <c r="H26" s="61"/>
      <c r="I26" s="61" t="s">
        <v>1062</v>
      </c>
      <c r="J26" s="61"/>
      <c r="K26" s="61"/>
      <c r="L26" s="61" t="s">
        <v>1063</v>
      </c>
      <c r="M26" s="61"/>
      <c r="N26" s="61"/>
      <c r="O26" s="61"/>
      <c r="P26" s="30" t="s">
        <v>40</v>
      </c>
      <c r="Q26" s="30" t="s">
        <v>92</v>
      </c>
      <c r="R26" s="30">
        <v>61.9</v>
      </c>
      <c r="S26" s="30">
        <v>61.9</v>
      </c>
      <c r="T26" s="30">
        <v>26.19</v>
      </c>
      <c r="U26" s="31">
        <f t="shared" si="0"/>
        <v>42.310177705977388</v>
      </c>
    </row>
    <row r="27" spans="1:21" ht="108" customHeight="1">
      <c r="A27" s="25"/>
      <c r="B27" s="29" t="s">
        <v>42</v>
      </c>
      <c r="C27" s="61" t="s">
        <v>42</v>
      </c>
      <c r="D27" s="61"/>
      <c r="E27" s="61"/>
      <c r="F27" s="61"/>
      <c r="G27" s="61"/>
      <c r="H27" s="61"/>
      <c r="I27" s="61" t="s">
        <v>1064</v>
      </c>
      <c r="J27" s="61"/>
      <c r="K27" s="61"/>
      <c r="L27" s="61" t="s">
        <v>1065</v>
      </c>
      <c r="M27" s="61"/>
      <c r="N27" s="61"/>
      <c r="O27" s="61"/>
      <c r="P27" s="30" t="s">
        <v>40</v>
      </c>
      <c r="Q27" s="30" t="s">
        <v>81</v>
      </c>
      <c r="R27" s="30">
        <v>3.06</v>
      </c>
      <c r="S27" s="30" t="s">
        <v>82</v>
      </c>
      <c r="T27" s="30">
        <v>70.290000000000006</v>
      </c>
      <c r="U27" s="31" t="str">
        <f t="shared" si="0"/>
        <v>N/A</v>
      </c>
    </row>
    <row r="28" spans="1:21" ht="75" customHeight="1" thickBot="1">
      <c r="A28" s="25"/>
      <c r="B28" s="29" t="s">
        <v>42</v>
      </c>
      <c r="C28" s="61" t="s">
        <v>42</v>
      </c>
      <c r="D28" s="61"/>
      <c r="E28" s="61"/>
      <c r="F28" s="61"/>
      <c r="G28" s="61"/>
      <c r="H28" s="61"/>
      <c r="I28" s="61" t="s">
        <v>1066</v>
      </c>
      <c r="J28" s="61"/>
      <c r="K28" s="61"/>
      <c r="L28" s="61" t="s">
        <v>1067</v>
      </c>
      <c r="M28" s="61"/>
      <c r="N28" s="61"/>
      <c r="O28" s="61"/>
      <c r="P28" s="30" t="s">
        <v>40</v>
      </c>
      <c r="Q28" s="30" t="s">
        <v>92</v>
      </c>
      <c r="R28" s="30">
        <v>19.190000000000001</v>
      </c>
      <c r="S28" s="30">
        <v>19.190000000000001</v>
      </c>
      <c r="T28" s="30">
        <v>11.7</v>
      </c>
      <c r="U28" s="31">
        <f t="shared" si="0"/>
        <v>60.969254820218858</v>
      </c>
    </row>
    <row r="29" spans="1:21" ht="75" customHeight="1" thickTop="1">
      <c r="A29" s="25"/>
      <c r="B29" s="26" t="s">
        <v>93</v>
      </c>
      <c r="C29" s="69" t="s">
        <v>1068</v>
      </c>
      <c r="D29" s="69"/>
      <c r="E29" s="69"/>
      <c r="F29" s="69"/>
      <c r="G29" s="69"/>
      <c r="H29" s="69"/>
      <c r="I29" s="69" t="s">
        <v>1069</v>
      </c>
      <c r="J29" s="69"/>
      <c r="K29" s="69"/>
      <c r="L29" s="69" t="s">
        <v>1070</v>
      </c>
      <c r="M29" s="69"/>
      <c r="N29" s="69"/>
      <c r="O29" s="69"/>
      <c r="P29" s="27" t="s">
        <v>40</v>
      </c>
      <c r="Q29" s="27" t="s">
        <v>97</v>
      </c>
      <c r="R29" s="27">
        <v>72.64</v>
      </c>
      <c r="S29" s="27">
        <v>72.64</v>
      </c>
      <c r="T29" s="27">
        <v>98.2</v>
      </c>
      <c r="U29" s="28">
        <f t="shared" si="0"/>
        <v>135.18722466960352</v>
      </c>
    </row>
    <row r="30" spans="1:21" ht="75" customHeight="1">
      <c r="A30" s="25"/>
      <c r="B30" s="29" t="s">
        <v>42</v>
      </c>
      <c r="C30" s="61" t="s">
        <v>42</v>
      </c>
      <c r="D30" s="61"/>
      <c r="E30" s="61"/>
      <c r="F30" s="61"/>
      <c r="G30" s="61"/>
      <c r="H30" s="61"/>
      <c r="I30" s="61" t="s">
        <v>1071</v>
      </c>
      <c r="J30" s="61"/>
      <c r="K30" s="61"/>
      <c r="L30" s="61" t="s">
        <v>1072</v>
      </c>
      <c r="M30" s="61"/>
      <c r="N30" s="61"/>
      <c r="O30" s="61"/>
      <c r="P30" s="30" t="s">
        <v>40</v>
      </c>
      <c r="Q30" s="30" t="s">
        <v>97</v>
      </c>
      <c r="R30" s="30">
        <v>96.47</v>
      </c>
      <c r="S30" s="30">
        <v>96.47</v>
      </c>
      <c r="T30" s="30">
        <v>139.30000000000001</v>
      </c>
      <c r="U30" s="31">
        <f t="shared" si="0"/>
        <v>144.39722193428011</v>
      </c>
    </row>
    <row r="31" spans="1:21" ht="75" customHeight="1">
      <c r="A31" s="25"/>
      <c r="B31" s="29" t="s">
        <v>42</v>
      </c>
      <c r="C31" s="61" t="s">
        <v>42</v>
      </c>
      <c r="D31" s="61"/>
      <c r="E31" s="61"/>
      <c r="F31" s="61"/>
      <c r="G31" s="61"/>
      <c r="H31" s="61"/>
      <c r="I31" s="61" t="s">
        <v>1073</v>
      </c>
      <c r="J31" s="61"/>
      <c r="K31" s="61"/>
      <c r="L31" s="61" t="s">
        <v>1074</v>
      </c>
      <c r="M31" s="61"/>
      <c r="N31" s="61"/>
      <c r="O31" s="61"/>
      <c r="P31" s="30" t="s">
        <v>40</v>
      </c>
      <c r="Q31" s="30" t="s">
        <v>97</v>
      </c>
      <c r="R31" s="30">
        <v>22.22</v>
      </c>
      <c r="S31" s="30">
        <v>22.22</v>
      </c>
      <c r="T31" s="30">
        <v>0</v>
      </c>
      <c r="U31" s="31">
        <f t="shared" si="0"/>
        <v>0</v>
      </c>
    </row>
    <row r="32" spans="1:21" ht="75" customHeight="1">
      <c r="A32" s="25"/>
      <c r="B32" s="29" t="s">
        <v>42</v>
      </c>
      <c r="C32" s="61" t="s">
        <v>42</v>
      </c>
      <c r="D32" s="61"/>
      <c r="E32" s="61"/>
      <c r="F32" s="61"/>
      <c r="G32" s="61"/>
      <c r="H32" s="61"/>
      <c r="I32" s="61" t="s">
        <v>1075</v>
      </c>
      <c r="J32" s="61"/>
      <c r="K32" s="61"/>
      <c r="L32" s="61" t="s">
        <v>1076</v>
      </c>
      <c r="M32" s="61"/>
      <c r="N32" s="61"/>
      <c r="O32" s="61"/>
      <c r="P32" s="30" t="s">
        <v>40</v>
      </c>
      <c r="Q32" s="30" t="s">
        <v>97</v>
      </c>
      <c r="R32" s="30">
        <v>17.78</v>
      </c>
      <c r="S32" s="30">
        <v>17.78</v>
      </c>
      <c r="T32" s="30">
        <v>0</v>
      </c>
      <c r="U32" s="31">
        <f t="shared" si="0"/>
        <v>0</v>
      </c>
    </row>
    <row r="33" spans="1:22" ht="75" customHeight="1">
      <c r="A33" s="25"/>
      <c r="B33" s="29" t="s">
        <v>42</v>
      </c>
      <c r="C33" s="61" t="s">
        <v>42</v>
      </c>
      <c r="D33" s="61"/>
      <c r="E33" s="61"/>
      <c r="F33" s="61"/>
      <c r="G33" s="61"/>
      <c r="H33" s="61"/>
      <c r="I33" s="61" t="s">
        <v>1077</v>
      </c>
      <c r="J33" s="61"/>
      <c r="K33" s="61"/>
      <c r="L33" s="61" t="s">
        <v>1078</v>
      </c>
      <c r="M33" s="61"/>
      <c r="N33" s="61"/>
      <c r="O33" s="61"/>
      <c r="P33" s="30" t="s">
        <v>40</v>
      </c>
      <c r="Q33" s="30" t="s">
        <v>97</v>
      </c>
      <c r="R33" s="30">
        <v>97.24</v>
      </c>
      <c r="S33" s="30">
        <v>97.24</v>
      </c>
      <c r="T33" s="30">
        <v>99.98</v>
      </c>
      <c r="U33" s="31">
        <f t="shared" si="0"/>
        <v>102.81777046482929</v>
      </c>
    </row>
    <row r="34" spans="1:22" ht="75" customHeight="1">
      <c r="A34" s="25"/>
      <c r="B34" s="29" t="s">
        <v>42</v>
      </c>
      <c r="C34" s="61" t="s">
        <v>42</v>
      </c>
      <c r="D34" s="61"/>
      <c r="E34" s="61"/>
      <c r="F34" s="61"/>
      <c r="G34" s="61"/>
      <c r="H34" s="61"/>
      <c r="I34" s="61" t="s">
        <v>1079</v>
      </c>
      <c r="J34" s="61"/>
      <c r="K34" s="61"/>
      <c r="L34" s="61" t="s">
        <v>1080</v>
      </c>
      <c r="M34" s="61"/>
      <c r="N34" s="61"/>
      <c r="O34" s="61"/>
      <c r="P34" s="30" t="s">
        <v>40</v>
      </c>
      <c r="Q34" s="30" t="s">
        <v>97</v>
      </c>
      <c r="R34" s="30">
        <v>90</v>
      </c>
      <c r="S34" s="30">
        <v>90</v>
      </c>
      <c r="T34" s="30">
        <v>102.13</v>
      </c>
      <c r="U34" s="31">
        <f t="shared" si="0"/>
        <v>113.47777777777776</v>
      </c>
    </row>
    <row r="35" spans="1:22" ht="75" customHeight="1">
      <c r="A35" s="25"/>
      <c r="B35" s="29" t="s">
        <v>42</v>
      </c>
      <c r="C35" s="61" t="s">
        <v>1081</v>
      </c>
      <c r="D35" s="61"/>
      <c r="E35" s="61"/>
      <c r="F35" s="61"/>
      <c r="G35" s="61"/>
      <c r="H35" s="61"/>
      <c r="I35" s="61" t="s">
        <v>1082</v>
      </c>
      <c r="J35" s="61"/>
      <c r="K35" s="61"/>
      <c r="L35" s="61" t="s">
        <v>1083</v>
      </c>
      <c r="M35" s="61"/>
      <c r="N35" s="61"/>
      <c r="O35" s="61"/>
      <c r="P35" s="30" t="s">
        <v>40</v>
      </c>
      <c r="Q35" s="30" t="s">
        <v>105</v>
      </c>
      <c r="R35" s="30">
        <v>14.66</v>
      </c>
      <c r="S35" s="30">
        <v>14.66</v>
      </c>
      <c r="T35" s="30">
        <v>42.56</v>
      </c>
      <c r="U35" s="31">
        <f t="shared" si="0"/>
        <v>290.31377899045026</v>
      </c>
    </row>
    <row r="36" spans="1:22" ht="75" customHeight="1">
      <c r="A36" s="25"/>
      <c r="B36" s="29" t="s">
        <v>42</v>
      </c>
      <c r="C36" s="61" t="s">
        <v>42</v>
      </c>
      <c r="D36" s="61"/>
      <c r="E36" s="61"/>
      <c r="F36" s="61"/>
      <c r="G36" s="61"/>
      <c r="H36" s="61"/>
      <c r="I36" s="61" t="s">
        <v>1084</v>
      </c>
      <c r="J36" s="61"/>
      <c r="K36" s="61"/>
      <c r="L36" s="61" t="s">
        <v>1085</v>
      </c>
      <c r="M36" s="61"/>
      <c r="N36" s="61"/>
      <c r="O36" s="61"/>
      <c r="P36" s="30" t="s">
        <v>40</v>
      </c>
      <c r="Q36" s="30" t="s">
        <v>97</v>
      </c>
      <c r="R36" s="30">
        <v>90.12</v>
      </c>
      <c r="S36" s="30">
        <v>90.12</v>
      </c>
      <c r="T36" s="30">
        <v>95.99</v>
      </c>
      <c r="U36" s="31">
        <f t="shared" si="0"/>
        <v>106.51353750554816</v>
      </c>
    </row>
    <row r="37" spans="1:22" ht="75" customHeight="1" thickBot="1">
      <c r="A37" s="25"/>
      <c r="B37" s="29" t="s">
        <v>42</v>
      </c>
      <c r="C37" s="61" t="s">
        <v>42</v>
      </c>
      <c r="D37" s="61"/>
      <c r="E37" s="61"/>
      <c r="F37" s="61"/>
      <c r="G37" s="61"/>
      <c r="H37" s="61"/>
      <c r="I37" s="61" t="s">
        <v>1086</v>
      </c>
      <c r="J37" s="61"/>
      <c r="K37" s="61"/>
      <c r="L37" s="61" t="s">
        <v>1087</v>
      </c>
      <c r="M37" s="61"/>
      <c r="N37" s="61"/>
      <c r="O37" s="61"/>
      <c r="P37" s="30" t="s">
        <v>40</v>
      </c>
      <c r="Q37" s="30" t="s">
        <v>97</v>
      </c>
      <c r="R37" s="30">
        <v>87.5</v>
      </c>
      <c r="S37" s="30">
        <v>87.5</v>
      </c>
      <c r="T37" s="30">
        <v>84.38</v>
      </c>
      <c r="U37" s="31">
        <f t="shared" si="0"/>
        <v>96.434285714285707</v>
      </c>
    </row>
    <row r="38" spans="1:22" ht="22.5" customHeight="1" thickTop="1" thickBot="1">
      <c r="B38" s="8" t="s">
        <v>55</v>
      </c>
      <c r="C38" s="9"/>
      <c r="D38" s="9"/>
      <c r="E38" s="9"/>
      <c r="F38" s="9"/>
      <c r="G38" s="9"/>
      <c r="H38" s="10"/>
      <c r="I38" s="10"/>
      <c r="J38" s="10"/>
      <c r="K38" s="10"/>
      <c r="L38" s="10"/>
      <c r="M38" s="10"/>
      <c r="N38" s="10"/>
      <c r="O38" s="10"/>
      <c r="P38" s="10"/>
      <c r="Q38" s="10"/>
      <c r="R38" s="10"/>
      <c r="S38" s="10"/>
      <c r="T38" s="10"/>
      <c r="U38" s="11"/>
      <c r="V38" s="32"/>
    </row>
    <row r="39" spans="1:22" ht="26.25" customHeight="1" thickTop="1">
      <c r="B39" s="33"/>
      <c r="C39" s="34"/>
      <c r="D39" s="34"/>
      <c r="E39" s="34"/>
      <c r="F39" s="34"/>
      <c r="G39" s="34"/>
      <c r="H39" s="35"/>
      <c r="I39" s="35"/>
      <c r="J39" s="35"/>
      <c r="K39" s="35"/>
      <c r="L39" s="35"/>
      <c r="M39" s="35"/>
      <c r="N39" s="35"/>
      <c r="O39" s="35"/>
      <c r="P39" s="36"/>
      <c r="Q39" s="37"/>
      <c r="R39" s="38" t="s">
        <v>56</v>
      </c>
      <c r="S39" s="22" t="s">
        <v>57</v>
      </c>
      <c r="T39" s="38" t="s">
        <v>58</v>
      </c>
      <c r="U39" s="22" t="s">
        <v>59</v>
      </c>
    </row>
    <row r="40" spans="1:22" ht="26.25" customHeight="1" thickBot="1">
      <c r="B40" s="39"/>
      <c r="C40" s="40"/>
      <c r="D40" s="40"/>
      <c r="E40" s="40"/>
      <c r="F40" s="40"/>
      <c r="G40" s="40"/>
      <c r="H40" s="41"/>
      <c r="I40" s="41"/>
      <c r="J40" s="41"/>
      <c r="K40" s="41"/>
      <c r="L40" s="41"/>
      <c r="M40" s="41"/>
      <c r="N40" s="41"/>
      <c r="O40" s="41"/>
      <c r="P40" s="42"/>
      <c r="Q40" s="43"/>
      <c r="R40" s="44" t="s">
        <v>60</v>
      </c>
      <c r="S40" s="43" t="s">
        <v>60</v>
      </c>
      <c r="T40" s="43" t="s">
        <v>60</v>
      </c>
      <c r="U40" s="43" t="s">
        <v>61</v>
      </c>
    </row>
    <row r="41" spans="1:22" ht="13.5" customHeight="1" thickBot="1">
      <c r="B41" s="62" t="s">
        <v>62</v>
      </c>
      <c r="C41" s="63"/>
      <c r="D41" s="63"/>
      <c r="E41" s="45"/>
      <c r="F41" s="45"/>
      <c r="G41" s="45"/>
      <c r="H41" s="46"/>
      <c r="I41" s="46"/>
      <c r="J41" s="46"/>
      <c r="K41" s="46"/>
      <c r="L41" s="46"/>
      <c r="M41" s="46"/>
      <c r="N41" s="46"/>
      <c r="O41" s="46"/>
      <c r="P41" s="47"/>
      <c r="Q41" s="47"/>
      <c r="R41" s="48">
        <f>12007.125598</f>
        <v>12007.125598000001</v>
      </c>
      <c r="S41" s="48">
        <f>12007.125598</f>
        <v>12007.125598000001</v>
      </c>
      <c r="T41" s="48">
        <f>12883.11354729</f>
        <v>12883.11354729</v>
      </c>
      <c r="U41" s="49">
        <f>+IF(ISERR(T41/S41*100),"N/A",T41/S41*100)</f>
        <v>107.2955674706685</v>
      </c>
    </row>
    <row r="42" spans="1:22" ht="13.5" customHeight="1" thickBot="1">
      <c r="B42" s="64" t="s">
        <v>63</v>
      </c>
      <c r="C42" s="65"/>
      <c r="D42" s="65"/>
      <c r="E42" s="50"/>
      <c r="F42" s="50"/>
      <c r="G42" s="50"/>
      <c r="H42" s="51"/>
      <c r="I42" s="51"/>
      <c r="J42" s="51"/>
      <c r="K42" s="51"/>
      <c r="L42" s="51"/>
      <c r="M42" s="51"/>
      <c r="N42" s="51"/>
      <c r="O42" s="51"/>
      <c r="P42" s="52"/>
      <c r="Q42" s="52"/>
      <c r="R42" s="48">
        <f>15263.13439415</f>
        <v>15263.13439415</v>
      </c>
      <c r="S42" s="48">
        <f>15263.13439415</f>
        <v>15263.13439415</v>
      </c>
      <c r="T42" s="48">
        <f>12883.11354729</f>
        <v>12883.11354729</v>
      </c>
      <c r="U42" s="49">
        <f>+IF(ISERR(T42/S42*100),"N/A",T42/S42*100)</f>
        <v>84.406735959999111</v>
      </c>
    </row>
    <row r="43" spans="1:22" ht="14.85" customHeight="1" thickTop="1" thickBot="1">
      <c r="B43" s="8" t="s">
        <v>64</v>
      </c>
      <c r="C43" s="9"/>
      <c r="D43" s="9"/>
      <c r="E43" s="9"/>
      <c r="F43" s="9"/>
      <c r="G43" s="9"/>
      <c r="H43" s="10"/>
      <c r="I43" s="10"/>
      <c r="J43" s="10"/>
      <c r="K43" s="10"/>
      <c r="L43" s="10"/>
      <c r="M43" s="10"/>
      <c r="N43" s="10"/>
      <c r="O43" s="10"/>
      <c r="P43" s="10"/>
      <c r="Q43" s="10"/>
      <c r="R43" s="10"/>
      <c r="S43" s="10"/>
      <c r="T43" s="10"/>
      <c r="U43" s="11"/>
    </row>
    <row r="44" spans="1:22" ht="44.25" customHeight="1" thickTop="1">
      <c r="B44" s="66" t="s">
        <v>65</v>
      </c>
      <c r="C44" s="67"/>
      <c r="D44" s="67"/>
      <c r="E44" s="67"/>
      <c r="F44" s="67"/>
      <c r="G44" s="67"/>
      <c r="H44" s="67"/>
      <c r="I44" s="67"/>
      <c r="J44" s="67"/>
      <c r="K44" s="67"/>
      <c r="L44" s="67"/>
      <c r="M44" s="67"/>
      <c r="N44" s="67"/>
      <c r="O44" s="67"/>
      <c r="P44" s="67"/>
      <c r="Q44" s="67"/>
      <c r="R44" s="67"/>
      <c r="S44" s="67"/>
      <c r="T44" s="67"/>
      <c r="U44" s="68"/>
    </row>
    <row r="45" spans="1:22" ht="47.25" customHeight="1">
      <c r="B45" s="55" t="s">
        <v>1088</v>
      </c>
      <c r="C45" s="56"/>
      <c r="D45" s="56"/>
      <c r="E45" s="56"/>
      <c r="F45" s="56"/>
      <c r="G45" s="56"/>
      <c r="H45" s="56"/>
      <c r="I45" s="56"/>
      <c r="J45" s="56"/>
      <c r="K45" s="56"/>
      <c r="L45" s="56"/>
      <c r="M45" s="56"/>
      <c r="N45" s="56"/>
      <c r="O45" s="56"/>
      <c r="P45" s="56"/>
      <c r="Q45" s="56"/>
      <c r="R45" s="56"/>
      <c r="S45" s="56"/>
      <c r="T45" s="56"/>
      <c r="U45" s="57"/>
    </row>
    <row r="46" spans="1:22" ht="34.5" customHeight="1">
      <c r="B46" s="55" t="s">
        <v>1089</v>
      </c>
      <c r="C46" s="56"/>
      <c r="D46" s="56"/>
      <c r="E46" s="56"/>
      <c r="F46" s="56"/>
      <c r="G46" s="56"/>
      <c r="H46" s="56"/>
      <c r="I46" s="56"/>
      <c r="J46" s="56"/>
      <c r="K46" s="56"/>
      <c r="L46" s="56"/>
      <c r="M46" s="56"/>
      <c r="N46" s="56"/>
      <c r="O46" s="56"/>
      <c r="P46" s="56"/>
      <c r="Q46" s="56"/>
      <c r="R46" s="56"/>
      <c r="S46" s="56"/>
      <c r="T46" s="56"/>
      <c r="U46" s="57"/>
    </row>
    <row r="47" spans="1:22" ht="67.650000000000006" customHeight="1">
      <c r="B47" s="55" t="s">
        <v>1090</v>
      </c>
      <c r="C47" s="56"/>
      <c r="D47" s="56"/>
      <c r="E47" s="56"/>
      <c r="F47" s="56"/>
      <c r="G47" s="56"/>
      <c r="H47" s="56"/>
      <c r="I47" s="56"/>
      <c r="J47" s="56"/>
      <c r="K47" s="56"/>
      <c r="L47" s="56"/>
      <c r="M47" s="56"/>
      <c r="N47" s="56"/>
      <c r="O47" s="56"/>
      <c r="P47" s="56"/>
      <c r="Q47" s="56"/>
      <c r="R47" s="56"/>
      <c r="S47" s="56"/>
      <c r="T47" s="56"/>
      <c r="U47" s="57"/>
    </row>
    <row r="48" spans="1:22" ht="45.75" customHeight="1">
      <c r="B48" s="55" t="s">
        <v>1091</v>
      </c>
      <c r="C48" s="56"/>
      <c r="D48" s="56"/>
      <c r="E48" s="56"/>
      <c r="F48" s="56"/>
      <c r="G48" s="56"/>
      <c r="H48" s="56"/>
      <c r="I48" s="56"/>
      <c r="J48" s="56"/>
      <c r="K48" s="56"/>
      <c r="L48" s="56"/>
      <c r="M48" s="56"/>
      <c r="N48" s="56"/>
      <c r="O48" s="56"/>
      <c r="P48" s="56"/>
      <c r="Q48" s="56"/>
      <c r="R48" s="56"/>
      <c r="S48" s="56"/>
      <c r="T48" s="56"/>
      <c r="U48" s="57"/>
    </row>
    <row r="49" spans="2:21" ht="50.85" customHeight="1">
      <c r="B49" s="55" t="s">
        <v>1092</v>
      </c>
      <c r="C49" s="56"/>
      <c r="D49" s="56"/>
      <c r="E49" s="56"/>
      <c r="F49" s="56"/>
      <c r="G49" s="56"/>
      <c r="H49" s="56"/>
      <c r="I49" s="56"/>
      <c r="J49" s="56"/>
      <c r="K49" s="56"/>
      <c r="L49" s="56"/>
      <c r="M49" s="56"/>
      <c r="N49" s="56"/>
      <c r="O49" s="56"/>
      <c r="P49" s="56"/>
      <c r="Q49" s="56"/>
      <c r="R49" s="56"/>
      <c r="S49" s="56"/>
      <c r="T49" s="56"/>
      <c r="U49" s="57"/>
    </row>
    <row r="50" spans="2:21" ht="66.900000000000006" customHeight="1">
      <c r="B50" s="55" t="s">
        <v>1093</v>
      </c>
      <c r="C50" s="56"/>
      <c r="D50" s="56"/>
      <c r="E50" s="56"/>
      <c r="F50" s="56"/>
      <c r="G50" s="56"/>
      <c r="H50" s="56"/>
      <c r="I50" s="56"/>
      <c r="J50" s="56"/>
      <c r="K50" s="56"/>
      <c r="L50" s="56"/>
      <c r="M50" s="56"/>
      <c r="N50" s="56"/>
      <c r="O50" s="56"/>
      <c r="P50" s="56"/>
      <c r="Q50" s="56"/>
      <c r="R50" s="56"/>
      <c r="S50" s="56"/>
      <c r="T50" s="56"/>
      <c r="U50" s="57"/>
    </row>
    <row r="51" spans="2:21" ht="55.35" customHeight="1">
      <c r="B51" s="55" t="s">
        <v>1094</v>
      </c>
      <c r="C51" s="56"/>
      <c r="D51" s="56"/>
      <c r="E51" s="56"/>
      <c r="F51" s="56"/>
      <c r="G51" s="56"/>
      <c r="H51" s="56"/>
      <c r="I51" s="56"/>
      <c r="J51" s="56"/>
      <c r="K51" s="56"/>
      <c r="L51" s="56"/>
      <c r="M51" s="56"/>
      <c r="N51" s="56"/>
      <c r="O51" s="56"/>
      <c r="P51" s="56"/>
      <c r="Q51" s="56"/>
      <c r="R51" s="56"/>
      <c r="S51" s="56"/>
      <c r="T51" s="56"/>
      <c r="U51" s="57"/>
    </row>
    <row r="52" spans="2:21" ht="72.150000000000006" customHeight="1">
      <c r="B52" s="55" t="s">
        <v>1095</v>
      </c>
      <c r="C52" s="56"/>
      <c r="D52" s="56"/>
      <c r="E52" s="56"/>
      <c r="F52" s="56"/>
      <c r="G52" s="56"/>
      <c r="H52" s="56"/>
      <c r="I52" s="56"/>
      <c r="J52" s="56"/>
      <c r="K52" s="56"/>
      <c r="L52" s="56"/>
      <c r="M52" s="56"/>
      <c r="N52" s="56"/>
      <c r="O52" s="56"/>
      <c r="P52" s="56"/>
      <c r="Q52" s="56"/>
      <c r="R52" s="56"/>
      <c r="S52" s="56"/>
      <c r="T52" s="56"/>
      <c r="U52" s="57"/>
    </row>
    <row r="53" spans="2:21" ht="72" customHeight="1">
      <c r="B53" s="55" t="s">
        <v>1096</v>
      </c>
      <c r="C53" s="56"/>
      <c r="D53" s="56"/>
      <c r="E53" s="56"/>
      <c r="F53" s="56"/>
      <c r="G53" s="56"/>
      <c r="H53" s="56"/>
      <c r="I53" s="56"/>
      <c r="J53" s="56"/>
      <c r="K53" s="56"/>
      <c r="L53" s="56"/>
      <c r="M53" s="56"/>
      <c r="N53" s="56"/>
      <c r="O53" s="56"/>
      <c r="P53" s="56"/>
      <c r="Q53" s="56"/>
      <c r="R53" s="56"/>
      <c r="S53" s="56"/>
      <c r="T53" s="56"/>
      <c r="U53" s="57"/>
    </row>
    <row r="54" spans="2:21" ht="62.1" customHeight="1">
      <c r="B54" s="55" t="s">
        <v>1097</v>
      </c>
      <c r="C54" s="56"/>
      <c r="D54" s="56"/>
      <c r="E54" s="56"/>
      <c r="F54" s="56"/>
      <c r="G54" s="56"/>
      <c r="H54" s="56"/>
      <c r="I54" s="56"/>
      <c r="J54" s="56"/>
      <c r="K54" s="56"/>
      <c r="L54" s="56"/>
      <c r="M54" s="56"/>
      <c r="N54" s="56"/>
      <c r="O54" s="56"/>
      <c r="P54" s="56"/>
      <c r="Q54" s="56"/>
      <c r="R54" s="56"/>
      <c r="S54" s="56"/>
      <c r="T54" s="56"/>
      <c r="U54" s="57"/>
    </row>
    <row r="55" spans="2:21" ht="60.6" customHeight="1">
      <c r="B55" s="55" t="s">
        <v>1098</v>
      </c>
      <c r="C55" s="56"/>
      <c r="D55" s="56"/>
      <c r="E55" s="56"/>
      <c r="F55" s="56"/>
      <c r="G55" s="56"/>
      <c r="H55" s="56"/>
      <c r="I55" s="56"/>
      <c r="J55" s="56"/>
      <c r="K55" s="56"/>
      <c r="L55" s="56"/>
      <c r="M55" s="56"/>
      <c r="N55" s="56"/>
      <c r="O55" s="56"/>
      <c r="P55" s="56"/>
      <c r="Q55" s="56"/>
      <c r="R55" s="56"/>
      <c r="S55" s="56"/>
      <c r="T55" s="56"/>
      <c r="U55" s="57"/>
    </row>
    <row r="56" spans="2:21" ht="52.35" customHeight="1">
      <c r="B56" s="55" t="s">
        <v>1099</v>
      </c>
      <c r="C56" s="56"/>
      <c r="D56" s="56"/>
      <c r="E56" s="56"/>
      <c r="F56" s="56"/>
      <c r="G56" s="56"/>
      <c r="H56" s="56"/>
      <c r="I56" s="56"/>
      <c r="J56" s="56"/>
      <c r="K56" s="56"/>
      <c r="L56" s="56"/>
      <c r="M56" s="56"/>
      <c r="N56" s="56"/>
      <c r="O56" s="56"/>
      <c r="P56" s="56"/>
      <c r="Q56" s="56"/>
      <c r="R56" s="56"/>
      <c r="S56" s="56"/>
      <c r="T56" s="56"/>
      <c r="U56" s="57"/>
    </row>
    <row r="57" spans="2:21" ht="60.75" customHeight="1">
      <c r="B57" s="55" t="s">
        <v>1100</v>
      </c>
      <c r="C57" s="56"/>
      <c r="D57" s="56"/>
      <c r="E57" s="56"/>
      <c r="F57" s="56"/>
      <c r="G57" s="56"/>
      <c r="H57" s="56"/>
      <c r="I57" s="56"/>
      <c r="J57" s="56"/>
      <c r="K57" s="56"/>
      <c r="L57" s="56"/>
      <c r="M57" s="56"/>
      <c r="N57" s="56"/>
      <c r="O57" s="56"/>
      <c r="P57" s="56"/>
      <c r="Q57" s="56"/>
      <c r="R57" s="56"/>
      <c r="S57" s="56"/>
      <c r="T57" s="56"/>
      <c r="U57" s="57"/>
    </row>
    <row r="58" spans="2:21" ht="63.9" customHeight="1">
      <c r="B58" s="55" t="s">
        <v>1101</v>
      </c>
      <c r="C58" s="56"/>
      <c r="D58" s="56"/>
      <c r="E58" s="56"/>
      <c r="F58" s="56"/>
      <c r="G58" s="56"/>
      <c r="H58" s="56"/>
      <c r="I58" s="56"/>
      <c r="J58" s="56"/>
      <c r="K58" s="56"/>
      <c r="L58" s="56"/>
      <c r="M58" s="56"/>
      <c r="N58" s="56"/>
      <c r="O58" s="56"/>
      <c r="P58" s="56"/>
      <c r="Q58" s="56"/>
      <c r="R58" s="56"/>
      <c r="S58" s="56"/>
      <c r="T58" s="56"/>
      <c r="U58" s="57"/>
    </row>
    <row r="59" spans="2:21" ht="87" customHeight="1">
      <c r="B59" s="55" t="s">
        <v>1102</v>
      </c>
      <c r="C59" s="56"/>
      <c r="D59" s="56"/>
      <c r="E59" s="56"/>
      <c r="F59" s="56"/>
      <c r="G59" s="56"/>
      <c r="H59" s="56"/>
      <c r="I59" s="56"/>
      <c r="J59" s="56"/>
      <c r="K59" s="56"/>
      <c r="L59" s="56"/>
      <c r="M59" s="56"/>
      <c r="N59" s="56"/>
      <c r="O59" s="56"/>
      <c r="P59" s="56"/>
      <c r="Q59" s="56"/>
      <c r="R59" s="56"/>
      <c r="S59" s="56"/>
      <c r="T59" s="56"/>
      <c r="U59" s="57"/>
    </row>
    <row r="60" spans="2:21" ht="78" customHeight="1">
      <c r="B60" s="55" t="s">
        <v>1103</v>
      </c>
      <c r="C60" s="56"/>
      <c r="D60" s="56"/>
      <c r="E60" s="56"/>
      <c r="F60" s="56"/>
      <c r="G60" s="56"/>
      <c r="H60" s="56"/>
      <c r="I60" s="56"/>
      <c r="J60" s="56"/>
      <c r="K60" s="56"/>
      <c r="L60" s="56"/>
      <c r="M60" s="56"/>
      <c r="N60" s="56"/>
      <c r="O60" s="56"/>
      <c r="P60" s="56"/>
      <c r="Q60" s="56"/>
      <c r="R60" s="56"/>
      <c r="S60" s="56"/>
      <c r="T60" s="56"/>
      <c r="U60" s="57"/>
    </row>
    <row r="61" spans="2:21" ht="142.35" customHeight="1">
      <c r="B61" s="55" t="s">
        <v>1104</v>
      </c>
      <c r="C61" s="56"/>
      <c r="D61" s="56"/>
      <c r="E61" s="56"/>
      <c r="F61" s="56"/>
      <c r="G61" s="56"/>
      <c r="H61" s="56"/>
      <c r="I61" s="56"/>
      <c r="J61" s="56"/>
      <c r="K61" s="56"/>
      <c r="L61" s="56"/>
      <c r="M61" s="56"/>
      <c r="N61" s="56"/>
      <c r="O61" s="56"/>
      <c r="P61" s="56"/>
      <c r="Q61" s="56"/>
      <c r="R61" s="56"/>
      <c r="S61" s="56"/>
      <c r="T61" s="56"/>
      <c r="U61" s="57"/>
    </row>
    <row r="62" spans="2:21" ht="81.150000000000006" customHeight="1">
      <c r="B62" s="55" t="s">
        <v>1105</v>
      </c>
      <c r="C62" s="56"/>
      <c r="D62" s="56"/>
      <c r="E62" s="56"/>
      <c r="F62" s="56"/>
      <c r="G62" s="56"/>
      <c r="H62" s="56"/>
      <c r="I62" s="56"/>
      <c r="J62" s="56"/>
      <c r="K62" s="56"/>
      <c r="L62" s="56"/>
      <c r="M62" s="56"/>
      <c r="N62" s="56"/>
      <c r="O62" s="56"/>
      <c r="P62" s="56"/>
      <c r="Q62" s="56"/>
      <c r="R62" s="56"/>
      <c r="S62" s="56"/>
      <c r="T62" s="56"/>
      <c r="U62" s="57"/>
    </row>
    <row r="63" spans="2:21" ht="41.85" customHeight="1">
      <c r="B63" s="55" t="s">
        <v>1106</v>
      </c>
      <c r="C63" s="56"/>
      <c r="D63" s="56"/>
      <c r="E63" s="56"/>
      <c r="F63" s="56"/>
      <c r="G63" s="56"/>
      <c r="H63" s="56"/>
      <c r="I63" s="56"/>
      <c r="J63" s="56"/>
      <c r="K63" s="56"/>
      <c r="L63" s="56"/>
      <c r="M63" s="56"/>
      <c r="N63" s="56"/>
      <c r="O63" s="56"/>
      <c r="P63" s="56"/>
      <c r="Q63" s="56"/>
      <c r="R63" s="56"/>
      <c r="S63" s="56"/>
      <c r="T63" s="56"/>
      <c r="U63" s="57"/>
    </row>
    <row r="64" spans="2:21" ht="42.9" customHeight="1">
      <c r="B64" s="55" t="s">
        <v>1107</v>
      </c>
      <c r="C64" s="56"/>
      <c r="D64" s="56"/>
      <c r="E64" s="56"/>
      <c r="F64" s="56"/>
      <c r="G64" s="56"/>
      <c r="H64" s="56"/>
      <c r="I64" s="56"/>
      <c r="J64" s="56"/>
      <c r="K64" s="56"/>
      <c r="L64" s="56"/>
      <c r="M64" s="56"/>
      <c r="N64" s="56"/>
      <c r="O64" s="56"/>
      <c r="P64" s="56"/>
      <c r="Q64" s="56"/>
      <c r="R64" s="56"/>
      <c r="S64" s="56"/>
      <c r="T64" s="56"/>
      <c r="U64" s="57"/>
    </row>
    <row r="65" spans="2:21" ht="65.25" customHeight="1">
      <c r="B65" s="55" t="s">
        <v>1108</v>
      </c>
      <c r="C65" s="56"/>
      <c r="D65" s="56"/>
      <c r="E65" s="56"/>
      <c r="F65" s="56"/>
      <c r="G65" s="56"/>
      <c r="H65" s="56"/>
      <c r="I65" s="56"/>
      <c r="J65" s="56"/>
      <c r="K65" s="56"/>
      <c r="L65" s="56"/>
      <c r="M65" s="56"/>
      <c r="N65" s="56"/>
      <c r="O65" s="56"/>
      <c r="P65" s="56"/>
      <c r="Q65" s="56"/>
      <c r="R65" s="56"/>
      <c r="S65" s="56"/>
      <c r="T65" s="56"/>
      <c r="U65" s="57"/>
    </row>
    <row r="66" spans="2:21" ht="66" customHeight="1">
      <c r="B66" s="55" t="s">
        <v>1109</v>
      </c>
      <c r="C66" s="56"/>
      <c r="D66" s="56"/>
      <c r="E66" s="56"/>
      <c r="F66" s="56"/>
      <c r="G66" s="56"/>
      <c r="H66" s="56"/>
      <c r="I66" s="56"/>
      <c r="J66" s="56"/>
      <c r="K66" s="56"/>
      <c r="L66" s="56"/>
      <c r="M66" s="56"/>
      <c r="N66" s="56"/>
      <c r="O66" s="56"/>
      <c r="P66" s="56"/>
      <c r="Q66" s="56"/>
      <c r="R66" s="56"/>
      <c r="S66" s="56"/>
      <c r="T66" s="56"/>
      <c r="U66" s="57"/>
    </row>
    <row r="67" spans="2:21" ht="61.65" customHeight="1">
      <c r="B67" s="55" t="s">
        <v>1110</v>
      </c>
      <c r="C67" s="56"/>
      <c r="D67" s="56"/>
      <c r="E67" s="56"/>
      <c r="F67" s="56"/>
      <c r="G67" s="56"/>
      <c r="H67" s="56"/>
      <c r="I67" s="56"/>
      <c r="J67" s="56"/>
      <c r="K67" s="56"/>
      <c r="L67" s="56"/>
      <c r="M67" s="56"/>
      <c r="N67" s="56"/>
      <c r="O67" s="56"/>
      <c r="P67" s="56"/>
      <c r="Q67" s="56"/>
      <c r="R67" s="56"/>
      <c r="S67" s="56"/>
      <c r="T67" s="56"/>
      <c r="U67" s="57"/>
    </row>
    <row r="68" spans="2:21" ht="50.4" customHeight="1">
      <c r="B68" s="55" t="s">
        <v>1111</v>
      </c>
      <c r="C68" s="56"/>
      <c r="D68" s="56"/>
      <c r="E68" s="56"/>
      <c r="F68" s="56"/>
      <c r="G68" s="56"/>
      <c r="H68" s="56"/>
      <c r="I68" s="56"/>
      <c r="J68" s="56"/>
      <c r="K68" s="56"/>
      <c r="L68" s="56"/>
      <c r="M68" s="56"/>
      <c r="N68" s="56"/>
      <c r="O68" s="56"/>
      <c r="P68" s="56"/>
      <c r="Q68" s="56"/>
      <c r="R68" s="56"/>
      <c r="S68" s="56"/>
      <c r="T68" s="56"/>
      <c r="U68" s="57"/>
    </row>
    <row r="69" spans="2:21" ht="106.65" customHeight="1">
      <c r="B69" s="55" t="s">
        <v>1112</v>
      </c>
      <c r="C69" s="56"/>
      <c r="D69" s="56"/>
      <c r="E69" s="56"/>
      <c r="F69" s="56"/>
      <c r="G69" s="56"/>
      <c r="H69" s="56"/>
      <c r="I69" s="56"/>
      <c r="J69" s="56"/>
      <c r="K69" s="56"/>
      <c r="L69" s="56"/>
      <c r="M69" s="56"/>
      <c r="N69" s="56"/>
      <c r="O69" s="56"/>
      <c r="P69" s="56"/>
      <c r="Q69" s="56"/>
      <c r="R69" s="56"/>
      <c r="S69" s="56"/>
      <c r="T69" s="56"/>
      <c r="U69" s="57"/>
    </row>
    <row r="70" spans="2:21" ht="65.849999999999994" customHeight="1">
      <c r="B70" s="55" t="s">
        <v>1113</v>
      </c>
      <c r="C70" s="56"/>
      <c r="D70" s="56"/>
      <c r="E70" s="56"/>
      <c r="F70" s="56"/>
      <c r="G70" s="56"/>
      <c r="H70" s="56"/>
      <c r="I70" s="56"/>
      <c r="J70" s="56"/>
      <c r="K70" s="56"/>
      <c r="L70" s="56"/>
      <c r="M70" s="56"/>
      <c r="N70" s="56"/>
      <c r="O70" s="56"/>
      <c r="P70" s="56"/>
      <c r="Q70" s="56"/>
      <c r="R70" s="56"/>
      <c r="S70" s="56"/>
      <c r="T70" s="56"/>
      <c r="U70" s="57"/>
    </row>
    <row r="71" spans="2:21" ht="59.1" customHeight="1" thickBot="1">
      <c r="B71" s="58" t="s">
        <v>1114</v>
      </c>
      <c r="C71" s="59"/>
      <c r="D71" s="59"/>
      <c r="E71" s="59"/>
      <c r="F71" s="59"/>
      <c r="G71" s="59"/>
      <c r="H71" s="59"/>
      <c r="I71" s="59"/>
      <c r="J71" s="59"/>
      <c r="K71" s="59"/>
      <c r="L71" s="59"/>
      <c r="M71" s="59"/>
      <c r="N71" s="59"/>
      <c r="O71" s="59"/>
      <c r="P71" s="59"/>
      <c r="Q71" s="59"/>
      <c r="R71" s="59"/>
      <c r="S71" s="59"/>
      <c r="T71" s="59"/>
      <c r="U71" s="60"/>
    </row>
  </sheetData>
  <mergeCells count="132">
    <mergeCell ref="B8:B10"/>
    <mergeCell ref="C8:H10"/>
    <mergeCell ref="I8:S8"/>
    <mergeCell ref="T8:U8"/>
    <mergeCell ref="I9:K10"/>
    <mergeCell ref="L9:O10"/>
    <mergeCell ref="B1:L1"/>
    <mergeCell ref="D4:H4"/>
    <mergeCell ref="L4:O4"/>
    <mergeCell ref="Q4:R4"/>
    <mergeCell ref="T4:U4"/>
    <mergeCell ref="B5:U5"/>
    <mergeCell ref="P9:P10"/>
    <mergeCell ref="Q9:Q10"/>
    <mergeCell ref="R9:S9"/>
    <mergeCell ref="T9:T10"/>
    <mergeCell ref="U9:U10"/>
    <mergeCell ref="C11:H11"/>
    <mergeCell ref="I11:K11"/>
    <mergeCell ref="L11:O11"/>
    <mergeCell ref="C6:G6"/>
    <mergeCell ref="K6:M6"/>
    <mergeCell ref="P6:Q6"/>
    <mergeCell ref="T6:U6"/>
    <mergeCell ref="C14:H14"/>
    <mergeCell ref="I14:K14"/>
    <mergeCell ref="L14:O14"/>
    <mergeCell ref="C15:H15"/>
    <mergeCell ref="I15:K15"/>
    <mergeCell ref="L15:O15"/>
    <mergeCell ref="C12:H12"/>
    <mergeCell ref="I12:K12"/>
    <mergeCell ref="L12:O12"/>
    <mergeCell ref="C13:H13"/>
    <mergeCell ref="I13:K13"/>
    <mergeCell ref="L13:O13"/>
    <mergeCell ref="C18:H18"/>
    <mergeCell ref="I18:K18"/>
    <mergeCell ref="L18:O18"/>
    <mergeCell ref="C19:H19"/>
    <mergeCell ref="I19:K19"/>
    <mergeCell ref="L19:O19"/>
    <mergeCell ref="C16:H16"/>
    <mergeCell ref="I16:K16"/>
    <mergeCell ref="L16:O16"/>
    <mergeCell ref="C17:H17"/>
    <mergeCell ref="I17:K17"/>
    <mergeCell ref="L17:O17"/>
    <mergeCell ref="C22:H22"/>
    <mergeCell ref="I22:K22"/>
    <mergeCell ref="L22:O22"/>
    <mergeCell ref="C23:H23"/>
    <mergeCell ref="I23:K23"/>
    <mergeCell ref="L23:O23"/>
    <mergeCell ref="C20:H20"/>
    <mergeCell ref="I20:K20"/>
    <mergeCell ref="L20:O20"/>
    <mergeCell ref="C21:H21"/>
    <mergeCell ref="I21:K21"/>
    <mergeCell ref="L21:O21"/>
    <mergeCell ref="C26:H26"/>
    <mergeCell ref="I26:K26"/>
    <mergeCell ref="L26:O26"/>
    <mergeCell ref="C27:H27"/>
    <mergeCell ref="I27:K27"/>
    <mergeCell ref="L27:O27"/>
    <mergeCell ref="C24:H24"/>
    <mergeCell ref="I24:K24"/>
    <mergeCell ref="L24:O24"/>
    <mergeCell ref="C25:H25"/>
    <mergeCell ref="I25:K25"/>
    <mergeCell ref="L25:O25"/>
    <mergeCell ref="C30:H30"/>
    <mergeCell ref="I30:K30"/>
    <mergeCell ref="L30:O30"/>
    <mergeCell ref="C31:H31"/>
    <mergeCell ref="I31:K31"/>
    <mergeCell ref="L31:O31"/>
    <mergeCell ref="C28:H28"/>
    <mergeCell ref="I28:K28"/>
    <mergeCell ref="L28:O28"/>
    <mergeCell ref="C29:H29"/>
    <mergeCell ref="I29:K29"/>
    <mergeCell ref="L29:O29"/>
    <mergeCell ref="C34:H34"/>
    <mergeCell ref="I34:K34"/>
    <mergeCell ref="L34:O34"/>
    <mergeCell ref="C35:H35"/>
    <mergeCell ref="I35:K35"/>
    <mergeCell ref="L35:O35"/>
    <mergeCell ref="C32:H32"/>
    <mergeCell ref="I32:K32"/>
    <mergeCell ref="L32:O32"/>
    <mergeCell ref="C33:H33"/>
    <mergeCell ref="I33:K33"/>
    <mergeCell ref="L33:O33"/>
    <mergeCell ref="B41:D41"/>
    <mergeCell ref="B42:D42"/>
    <mergeCell ref="B44:U44"/>
    <mergeCell ref="B45:U45"/>
    <mergeCell ref="B46:U46"/>
    <mergeCell ref="B47:U47"/>
    <mergeCell ref="C36:H36"/>
    <mergeCell ref="I36:K36"/>
    <mergeCell ref="L36:O36"/>
    <mergeCell ref="C37:H37"/>
    <mergeCell ref="I37:K37"/>
    <mergeCell ref="L37:O37"/>
    <mergeCell ref="B54:U54"/>
    <mergeCell ref="B55:U55"/>
    <mergeCell ref="B56:U56"/>
    <mergeCell ref="B57:U57"/>
    <mergeCell ref="B58:U58"/>
    <mergeCell ref="B59:U59"/>
    <mergeCell ref="B48:U48"/>
    <mergeCell ref="B49:U49"/>
    <mergeCell ref="B50:U50"/>
    <mergeCell ref="B51:U51"/>
    <mergeCell ref="B52:U52"/>
    <mergeCell ref="B53:U53"/>
    <mergeCell ref="B66:U66"/>
    <mergeCell ref="B67:U67"/>
    <mergeCell ref="B68:U68"/>
    <mergeCell ref="B69:U69"/>
    <mergeCell ref="B70:U70"/>
    <mergeCell ref="B71:U71"/>
    <mergeCell ref="B60:U60"/>
    <mergeCell ref="B61:U61"/>
    <mergeCell ref="B62:U62"/>
    <mergeCell ref="B63:U63"/>
    <mergeCell ref="B64:U64"/>
    <mergeCell ref="B65:U65"/>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3"/>
  <sheetViews>
    <sheetView view="pageBreakPreview" zoomScale="80" zoomScaleNormal="80" zoomScaleSheetLayoutView="80" workbookViewId="0">
      <selection activeCell="O1" sqref="O1:O104857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0.6640625" style="1" customWidth="1"/>
    <col min="9" max="9" width="7.5546875" style="1" customWidth="1"/>
    <col min="10" max="10" width="9" style="1" customWidth="1"/>
    <col min="11" max="11" width="22.6640625" style="1" customWidth="1"/>
    <col min="12" max="12" width="8.88671875" style="1" customWidth="1"/>
    <col min="13" max="13" width="7" style="1" customWidth="1"/>
    <col min="14" max="14" width="9.44140625" style="1" customWidth="1"/>
    <col min="15" max="15" width="24.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1115</v>
      </c>
      <c r="D4" s="95" t="s">
        <v>1116</v>
      </c>
      <c r="E4" s="95"/>
      <c r="F4" s="95"/>
      <c r="G4" s="95"/>
      <c r="H4" s="95"/>
      <c r="I4" s="14"/>
      <c r="J4" s="15" t="s">
        <v>6</v>
      </c>
      <c r="K4" s="16" t="s">
        <v>7</v>
      </c>
      <c r="L4" s="96" t="s">
        <v>8</v>
      </c>
      <c r="M4" s="96"/>
      <c r="N4" s="96"/>
      <c r="O4" s="96"/>
      <c r="P4" s="15" t="s">
        <v>9</v>
      </c>
      <c r="Q4" s="96" t="s">
        <v>1117</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2.6" customHeight="1" thickTop="1" thickBot="1">
      <c r="A11" s="25"/>
      <c r="B11" s="26" t="s">
        <v>36</v>
      </c>
      <c r="C11" s="69" t="s">
        <v>1118</v>
      </c>
      <c r="D11" s="69"/>
      <c r="E11" s="69"/>
      <c r="F11" s="69"/>
      <c r="G11" s="69"/>
      <c r="H11" s="69"/>
      <c r="I11" s="69" t="s">
        <v>1547</v>
      </c>
      <c r="J11" s="69"/>
      <c r="K11" s="69"/>
      <c r="L11" s="69" t="s">
        <v>1119</v>
      </c>
      <c r="M11" s="69"/>
      <c r="N11" s="69"/>
      <c r="O11" s="69"/>
      <c r="P11" s="27" t="s">
        <v>40</v>
      </c>
      <c r="Q11" s="27" t="s">
        <v>81</v>
      </c>
      <c r="R11" s="53">
        <v>51.4</v>
      </c>
      <c r="S11" s="53" t="s">
        <v>82</v>
      </c>
      <c r="T11" s="53" t="s">
        <v>82</v>
      </c>
      <c r="U11" s="28" t="str">
        <f t="shared" ref="U11:U28" si="0">IF(ISERR(T11/S11*100),"N/A",T11/S11*100)</f>
        <v>N/A</v>
      </c>
    </row>
    <row r="12" spans="1:34" ht="75" customHeight="1" thickTop="1">
      <c r="A12" s="25"/>
      <c r="B12" s="26" t="s">
        <v>45</v>
      </c>
      <c r="C12" s="69" t="s">
        <v>1120</v>
      </c>
      <c r="D12" s="69"/>
      <c r="E12" s="69"/>
      <c r="F12" s="69"/>
      <c r="G12" s="69"/>
      <c r="H12" s="69"/>
      <c r="I12" s="69" t="s">
        <v>1121</v>
      </c>
      <c r="J12" s="69"/>
      <c r="K12" s="69"/>
      <c r="L12" s="69" t="s">
        <v>1122</v>
      </c>
      <c r="M12" s="69"/>
      <c r="N12" s="69"/>
      <c r="O12" s="69"/>
      <c r="P12" s="27" t="s">
        <v>40</v>
      </c>
      <c r="Q12" s="27" t="s">
        <v>81</v>
      </c>
      <c r="R12" s="27">
        <v>100</v>
      </c>
      <c r="S12" s="27">
        <v>100</v>
      </c>
      <c r="T12" s="27">
        <v>100</v>
      </c>
      <c r="U12" s="28">
        <f t="shared" si="0"/>
        <v>100</v>
      </c>
    </row>
    <row r="13" spans="1:34" ht="75" customHeight="1">
      <c r="A13" s="25"/>
      <c r="B13" s="29" t="s">
        <v>42</v>
      </c>
      <c r="C13" s="61" t="s">
        <v>42</v>
      </c>
      <c r="D13" s="61"/>
      <c r="E13" s="61"/>
      <c r="F13" s="61"/>
      <c r="G13" s="61"/>
      <c r="H13" s="61"/>
      <c r="I13" s="61" t="s">
        <v>1123</v>
      </c>
      <c r="J13" s="61"/>
      <c r="K13" s="61"/>
      <c r="L13" s="61" t="s">
        <v>1124</v>
      </c>
      <c r="M13" s="61"/>
      <c r="N13" s="61"/>
      <c r="O13" s="61"/>
      <c r="P13" s="30" t="s">
        <v>40</v>
      </c>
      <c r="Q13" s="30" t="s">
        <v>81</v>
      </c>
      <c r="R13" s="30">
        <v>100</v>
      </c>
      <c r="S13" s="30">
        <v>100</v>
      </c>
      <c r="T13" s="30">
        <v>100</v>
      </c>
      <c r="U13" s="31">
        <f t="shared" si="0"/>
        <v>100</v>
      </c>
    </row>
    <row r="14" spans="1:34" ht="75" customHeight="1">
      <c r="A14" s="25"/>
      <c r="B14" s="29" t="s">
        <v>42</v>
      </c>
      <c r="C14" s="61" t="s">
        <v>42</v>
      </c>
      <c r="D14" s="61"/>
      <c r="E14" s="61"/>
      <c r="F14" s="61"/>
      <c r="G14" s="61"/>
      <c r="H14" s="61"/>
      <c r="I14" s="61" t="s">
        <v>1125</v>
      </c>
      <c r="J14" s="61"/>
      <c r="K14" s="61"/>
      <c r="L14" s="61" t="s">
        <v>1126</v>
      </c>
      <c r="M14" s="61"/>
      <c r="N14" s="61"/>
      <c r="O14" s="61"/>
      <c r="P14" s="30" t="s">
        <v>40</v>
      </c>
      <c r="Q14" s="30" t="s">
        <v>81</v>
      </c>
      <c r="R14" s="30">
        <v>31.43</v>
      </c>
      <c r="S14" s="30">
        <v>31.43</v>
      </c>
      <c r="T14" s="30">
        <v>54.29</v>
      </c>
      <c r="U14" s="31">
        <f t="shared" si="0"/>
        <v>172.73305758829144</v>
      </c>
    </row>
    <row r="15" spans="1:34" ht="75" customHeight="1">
      <c r="A15" s="25"/>
      <c r="B15" s="29" t="s">
        <v>42</v>
      </c>
      <c r="C15" s="61" t="s">
        <v>42</v>
      </c>
      <c r="D15" s="61"/>
      <c r="E15" s="61"/>
      <c r="F15" s="61"/>
      <c r="G15" s="61"/>
      <c r="H15" s="61"/>
      <c r="I15" s="61" t="s">
        <v>1127</v>
      </c>
      <c r="J15" s="61"/>
      <c r="K15" s="61"/>
      <c r="L15" s="61" t="s">
        <v>1128</v>
      </c>
      <c r="M15" s="61"/>
      <c r="N15" s="61"/>
      <c r="O15" s="61"/>
      <c r="P15" s="30" t="s">
        <v>40</v>
      </c>
      <c r="Q15" s="30" t="s">
        <v>81</v>
      </c>
      <c r="R15" s="30">
        <v>100</v>
      </c>
      <c r="S15" s="30">
        <v>100</v>
      </c>
      <c r="T15" s="30">
        <v>100</v>
      </c>
      <c r="U15" s="31">
        <f t="shared" si="0"/>
        <v>100</v>
      </c>
    </row>
    <row r="16" spans="1:34" ht="75" customHeight="1" thickBot="1">
      <c r="A16" s="25"/>
      <c r="B16" s="29" t="s">
        <v>42</v>
      </c>
      <c r="C16" s="61" t="s">
        <v>42</v>
      </c>
      <c r="D16" s="61"/>
      <c r="E16" s="61"/>
      <c r="F16" s="61"/>
      <c r="G16" s="61"/>
      <c r="H16" s="61"/>
      <c r="I16" s="61" t="s">
        <v>1129</v>
      </c>
      <c r="J16" s="61"/>
      <c r="K16" s="61"/>
      <c r="L16" s="61" t="s">
        <v>1130</v>
      </c>
      <c r="M16" s="61"/>
      <c r="N16" s="61"/>
      <c r="O16" s="61"/>
      <c r="P16" s="30" t="s">
        <v>40</v>
      </c>
      <c r="Q16" s="30" t="s">
        <v>81</v>
      </c>
      <c r="R16" s="30">
        <v>75</v>
      </c>
      <c r="S16" s="30">
        <v>75</v>
      </c>
      <c r="T16" s="30">
        <v>85.1</v>
      </c>
      <c r="U16" s="31">
        <f t="shared" si="0"/>
        <v>113.46666666666665</v>
      </c>
    </row>
    <row r="17" spans="1:22" ht="75" customHeight="1" thickTop="1">
      <c r="A17" s="25"/>
      <c r="B17" s="26" t="s">
        <v>49</v>
      </c>
      <c r="C17" s="69" t="s">
        <v>1131</v>
      </c>
      <c r="D17" s="69"/>
      <c r="E17" s="69"/>
      <c r="F17" s="69"/>
      <c r="G17" s="69"/>
      <c r="H17" s="69"/>
      <c r="I17" s="69" t="s">
        <v>1132</v>
      </c>
      <c r="J17" s="69"/>
      <c r="K17" s="69"/>
      <c r="L17" s="69" t="s">
        <v>1133</v>
      </c>
      <c r="M17" s="69"/>
      <c r="N17" s="69"/>
      <c r="O17" s="69"/>
      <c r="P17" s="27" t="s">
        <v>40</v>
      </c>
      <c r="Q17" s="27" t="s">
        <v>105</v>
      </c>
      <c r="R17" s="27">
        <v>40.729999999999997</v>
      </c>
      <c r="S17" s="27">
        <v>40.729999999999997</v>
      </c>
      <c r="T17" s="27">
        <v>7.04</v>
      </c>
      <c r="U17" s="28">
        <f t="shared" si="0"/>
        <v>17.284556837711762</v>
      </c>
    </row>
    <row r="18" spans="1:22" ht="75" customHeight="1">
      <c r="A18" s="25"/>
      <c r="B18" s="29" t="s">
        <v>42</v>
      </c>
      <c r="C18" s="61" t="s">
        <v>42</v>
      </c>
      <c r="D18" s="61"/>
      <c r="E18" s="61"/>
      <c r="F18" s="61"/>
      <c r="G18" s="61"/>
      <c r="H18" s="61"/>
      <c r="I18" s="61" t="s">
        <v>1134</v>
      </c>
      <c r="J18" s="61"/>
      <c r="K18" s="61"/>
      <c r="L18" s="61" t="s">
        <v>1135</v>
      </c>
      <c r="M18" s="61"/>
      <c r="N18" s="61"/>
      <c r="O18" s="61"/>
      <c r="P18" s="30" t="s">
        <v>40</v>
      </c>
      <c r="Q18" s="30" t="s">
        <v>105</v>
      </c>
      <c r="R18" s="30">
        <v>37.79</v>
      </c>
      <c r="S18" s="30">
        <v>37.79</v>
      </c>
      <c r="T18" s="30">
        <v>9.17</v>
      </c>
      <c r="U18" s="31">
        <f t="shared" si="0"/>
        <v>24.265678750992326</v>
      </c>
    </row>
    <row r="19" spans="1:22" ht="75" customHeight="1">
      <c r="A19" s="25"/>
      <c r="B19" s="29" t="s">
        <v>42</v>
      </c>
      <c r="C19" s="61" t="s">
        <v>1136</v>
      </c>
      <c r="D19" s="61"/>
      <c r="E19" s="61"/>
      <c r="F19" s="61"/>
      <c r="G19" s="61"/>
      <c r="H19" s="61"/>
      <c r="I19" s="61" t="s">
        <v>1137</v>
      </c>
      <c r="J19" s="61"/>
      <c r="K19" s="61"/>
      <c r="L19" s="61" t="s">
        <v>1138</v>
      </c>
      <c r="M19" s="61"/>
      <c r="N19" s="61"/>
      <c r="O19" s="61"/>
      <c r="P19" s="30" t="s">
        <v>40</v>
      </c>
      <c r="Q19" s="30" t="s">
        <v>92</v>
      </c>
      <c r="R19" s="30">
        <v>0</v>
      </c>
      <c r="S19" s="30">
        <v>0</v>
      </c>
      <c r="T19" s="30">
        <v>3.99</v>
      </c>
      <c r="U19" s="31" t="str">
        <f t="shared" si="0"/>
        <v>N/A</v>
      </c>
    </row>
    <row r="20" spans="1:22" ht="75" customHeight="1">
      <c r="A20" s="25"/>
      <c r="B20" s="29" t="s">
        <v>42</v>
      </c>
      <c r="C20" s="61" t="s">
        <v>1139</v>
      </c>
      <c r="D20" s="61"/>
      <c r="E20" s="61"/>
      <c r="F20" s="61"/>
      <c r="G20" s="61"/>
      <c r="H20" s="61"/>
      <c r="I20" s="61" t="s">
        <v>1140</v>
      </c>
      <c r="J20" s="61"/>
      <c r="K20" s="61"/>
      <c r="L20" s="61" t="s">
        <v>1141</v>
      </c>
      <c r="M20" s="61"/>
      <c r="N20" s="61"/>
      <c r="O20" s="61"/>
      <c r="P20" s="30" t="s">
        <v>40</v>
      </c>
      <c r="Q20" s="30" t="s">
        <v>92</v>
      </c>
      <c r="R20" s="30">
        <v>100</v>
      </c>
      <c r="S20" s="30">
        <v>100</v>
      </c>
      <c r="T20" s="30">
        <v>100</v>
      </c>
      <c r="U20" s="31">
        <f t="shared" si="0"/>
        <v>100</v>
      </c>
    </row>
    <row r="21" spans="1:22" ht="75" customHeight="1">
      <c r="A21" s="25"/>
      <c r="B21" s="29" t="s">
        <v>42</v>
      </c>
      <c r="C21" s="61" t="s">
        <v>42</v>
      </c>
      <c r="D21" s="61"/>
      <c r="E21" s="61"/>
      <c r="F21" s="61"/>
      <c r="G21" s="61"/>
      <c r="H21" s="61"/>
      <c r="I21" s="61" t="s">
        <v>1142</v>
      </c>
      <c r="J21" s="61"/>
      <c r="K21" s="61"/>
      <c r="L21" s="61" t="s">
        <v>1143</v>
      </c>
      <c r="M21" s="61"/>
      <c r="N21" s="61"/>
      <c r="O21" s="61"/>
      <c r="P21" s="30" t="s">
        <v>40</v>
      </c>
      <c r="Q21" s="30" t="s">
        <v>92</v>
      </c>
      <c r="R21" s="30">
        <v>100</v>
      </c>
      <c r="S21" s="30">
        <v>100</v>
      </c>
      <c r="T21" s="30">
        <v>94.65</v>
      </c>
      <c r="U21" s="31">
        <f t="shared" si="0"/>
        <v>94.65</v>
      </c>
    </row>
    <row r="22" spans="1:22" ht="75" customHeight="1" thickBot="1">
      <c r="A22" s="25"/>
      <c r="B22" s="29" t="s">
        <v>42</v>
      </c>
      <c r="C22" s="61" t="s">
        <v>1144</v>
      </c>
      <c r="D22" s="61"/>
      <c r="E22" s="61"/>
      <c r="F22" s="61"/>
      <c r="G22" s="61"/>
      <c r="H22" s="61"/>
      <c r="I22" s="61" t="s">
        <v>1145</v>
      </c>
      <c r="J22" s="61"/>
      <c r="K22" s="61"/>
      <c r="L22" s="61" t="s">
        <v>1146</v>
      </c>
      <c r="M22" s="61"/>
      <c r="N22" s="61"/>
      <c r="O22" s="61"/>
      <c r="P22" s="30" t="s">
        <v>40</v>
      </c>
      <c r="Q22" s="30" t="s">
        <v>92</v>
      </c>
      <c r="R22" s="30">
        <v>100</v>
      </c>
      <c r="S22" s="30">
        <v>100</v>
      </c>
      <c r="T22" s="30">
        <v>100</v>
      </c>
      <c r="U22" s="31">
        <f t="shared" si="0"/>
        <v>100</v>
      </c>
    </row>
    <row r="23" spans="1:22" ht="75" customHeight="1" thickTop="1">
      <c r="A23" s="25"/>
      <c r="B23" s="26" t="s">
        <v>93</v>
      </c>
      <c r="C23" s="69" t="s">
        <v>1147</v>
      </c>
      <c r="D23" s="69"/>
      <c r="E23" s="69"/>
      <c r="F23" s="69"/>
      <c r="G23" s="69"/>
      <c r="H23" s="69"/>
      <c r="I23" s="69" t="s">
        <v>1148</v>
      </c>
      <c r="J23" s="69"/>
      <c r="K23" s="69"/>
      <c r="L23" s="69" t="s">
        <v>1149</v>
      </c>
      <c r="M23" s="69"/>
      <c r="N23" s="69"/>
      <c r="O23" s="69"/>
      <c r="P23" s="27" t="s">
        <v>40</v>
      </c>
      <c r="Q23" s="27" t="s">
        <v>97</v>
      </c>
      <c r="R23" s="27">
        <v>75</v>
      </c>
      <c r="S23" s="27">
        <v>75</v>
      </c>
      <c r="T23" s="27">
        <v>15.8</v>
      </c>
      <c r="U23" s="28">
        <f t="shared" si="0"/>
        <v>21.066666666666666</v>
      </c>
    </row>
    <row r="24" spans="1:22" ht="75" customHeight="1">
      <c r="A24" s="25"/>
      <c r="B24" s="29" t="s">
        <v>42</v>
      </c>
      <c r="C24" s="61" t="s">
        <v>1150</v>
      </c>
      <c r="D24" s="61"/>
      <c r="E24" s="61"/>
      <c r="F24" s="61"/>
      <c r="G24" s="61"/>
      <c r="H24" s="61"/>
      <c r="I24" s="61" t="s">
        <v>1151</v>
      </c>
      <c r="J24" s="61"/>
      <c r="K24" s="61"/>
      <c r="L24" s="61" t="s">
        <v>1152</v>
      </c>
      <c r="M24" s="61"/>
      <c r="N24" s="61"/>
      <c r="O24" s="61"/>
      <c r="P24" s="30" t="s">
        <v>40</v>
      </c>
      <c r="Q24" s="30" t="s">
        <v>97</v>
      </c>
      <c r="R24" s="30">
        <v>100</v>
      </c>
      <c r="S24" s="30">
        <v>100</v>
      </c>
      <c r="T24" s="30">
        <v>100</v>
      </c>
      <c r="U24" s="31">
        <f t="shared" si="0"/>
        <v>100</v>
      </c>
    </row>
    <row r="25" spans="1:22" ht="75" customHeight="1">
      <c r="A25" s="25"/>
      <c r="B25" s="29" t="s">
        <v>42</v>
      </c>
      <c r="C25" s="61" t="s">
        <v>1153</v>
      </c>
      <c r="D25" s="61"/>
      <c r="E25" s="61"/>
      <c r="F25" s="61"/>
      <c r="G25" s="61"/>
      <c r="H25" s="61"/>
      <c r="I25" s="61" t="s">
        <v>1154</v>
      </c>
      <c r="J25" s="61"/>
      <c r="K25" s="61"/>
      <c r="L25" s="61" t="s">
        <v>1155</v>
      </c>
      <c r="M25" s="61"/>
      <c r="N25" s="61"/>
      <c r="O25" s="61"/>
      <c r="P25" s="30" t="s">
        <v>40</v>
      </c>
      <c r="Q25" s="30" t="s">
        <v>97</v>
      </c>
      <c r="R25" s="30">
        <v>100</v>
      </c>
      <c r="S25" s="30">
        <v>100</v>
      </c>
      <c r="T25" s="30">
        <v>98.9</v>
      </c>
      <c r="U25" s="31">
        <f t="shared" si="0"/>
        <v>98.9</v>
      </c>
    </row>
    <row r="26" spans="1:22" ht="75" customHeight="1">
      <c r="A26" s="25"/>
      <c r="B26" s="29" t="s">
        <v>42</v>
      </c>
      <c r="C26" s="61" t="s">
        <v>1156</v>
      </c>
      <c r="D26" s="61"/>
      <c r="E26" s="61"/>
      <c r="F26" s="61"/>
      <c r="G26" s="61"/>
      <c r="H26" s="61"/>
      <c r="I26" s="61" t="s">
        <v>1157</v>
      </c>
      <c r="J26" s="61"/>
      <c r="K26" s="61"/>
      <c r="L26" s="61" t="s">
        <v>1158</v>
      </c>
      <c r="M26" s="61"/>
      <c r="N26" s="61"/>
      <c r="O26" s="61"/>
      <c r="P26" s="30" t="s">
        <v>40</v>
      </c>
      <c r="Q26" s="30" t="s">
        <v>97</v>
      </c>
      <c r="R26" s="30">
        <v>100</v>
      </c>
      <c r="S26" s="30">
        <v>100</v>
      </c>
      <c r="T26" s="30">
        <v>98.88</v>
      </c>
      <c r="U26" s="31">
        <f t="shared" si="0"/>
        <v>98.88</v>
      </c>
    </row>
    <row r="27" spans="1:22" ht="75" customHeight="1">
      <c r="A27" s="25"/>
      <c r="B27" s="29" t="s">
        <v>42</v>
      </c>
      <c r="C27" s="61" t="s">
        <v>1159</v>
      </c>
      <c r="D27" s="61"/>
      <c r="E27" s="61"/>
      <c r="F27" s="61"/>
      <c r="G27" s="61"/>
      <c r="H27" s="61"/>
      <c r="I27" s="61" t="s">
        <v>1160</v>
      </c>
      <c r="J27" s="61"/>
      <c r="K27" s="61"/>
      <c r="L27" s="61" t="s">
        <v>1161</v>
      </c>
      <c r="M27" s="61"/>
      <c r="N27" s="61"/>
      <c r="O27" s="61"/>
      <c r="P27" s="30" t="s">
        <v>40</v>
      </c>
      <c r="Q27" s="30" t="s">
        <v>97</v>
      </c>
      <c r="R27" s="30">
        <v>100</v>
      </c>
      <c r="S27" s="30">
        <v>100</v>
      </c>
      <c r="T27" s="30">
        <v>100</v>
      </c>
      <c r="U27" s="31">
        <f t="shared" si="0"/>
        <v>100</v>
      </c>
    </row>
    <row r="28" spans="1:22" ht="75" customHeight="1" thickBot="1">
      <c r="A28" s="25"/>
      <c r="B28" s="29" t="s">
        <v>42</v>
      </c>
      <c r="C28" s="61" t="s">
        <v>42</v>
      </c>
      <c r="D28" s="61"/>
      <c r="E28" s="61"/>
      <c r="F28" s="61"/>
      <c r="G28" s="61"/>
      <c r="H28" s="61"/>
      <c r="I28" s="61" t="s">
        <v>1162</v>
      </c>
      <c r="J28" s="61"/>
      <c r="K28" s="61"/>
      <c r="L28" s="61" t="s">
        <v>1163</v>
      </c>
      <c r="M28" s="61"/>
      <c r="N28" s="61"/>
      <c r="O28" s="61"/>
      <c r="P28" s="30" t="s">
        <v>40</v>
      </c>
      <c r="Q28" s="30" t="s">
        <v>97</v>
      </c>
      <c r="R28" s="30">
        <v>100</v>
      </c>
      <c r="S28" s="30">
        <v>100</v>
      </c>
      <c r="T28" s="30">
        <v>100</v>
      </c>
      <c r="U28" s="31">
        <f t="shared" si="0"/>
        <v>100</v>
      </c>
    </row>
    <row r="29" spans="1:22" ht="22.5" customHeight="1" thickTop="1" thickBot="1">
      <c r="B29" s="8" t="s">
        <v>55</v>
      </c>
      <c r="C29" s="9"/>
      <c r="D29" s="9"/>
      <c r="E29" s="9"/>
      <c r="F29" s="9"/>
      <c r="G29" s="9"/>
      <c r="H29" s="10"/>
      <c r="I29" s="10"/>
      <c r="J29" s="10"/>
      <c r="K29" s="10"/>
      <c r="L29" s="10"/>
      <c r="M29" s="10"/>
      <c r="N29" s="10"/>
      <c r="O29" s="10"/>
      <c r="P29" s="10"/>
      <c r="Q29" s="10"/>
      <c r="R29" s="10"/>
      <c r="S29" s="10"/>
      <c r="T29" s="10"/>
      <c r="U29" s="11"/>
      <c r="V29" s="32"/>
    </row>
    <row r="30" spans="1:22" ht="26.25" customHeight="1" thickTop="1">
      <c r="B30" s="33"/>
      <c r="C30" s="34"/>
      <c r="D30" s="34"/>
      <c r="E30" s="34"/>
      <c r="F30" s="34"/>
      <c r="G30" s="34"/>
      <c r="H30" s="35"/>
      <c r="I30" s="35"/>
      <c r="J30" s="35"/>
      <c r="K30" s="35"/>
      <c r="L30" s="35"/>
      <c r="M30" s="35"/>
      <c r="N30" s="35"/>
      <c r="O30" s="35"/>
      <c r="P30" s="36"/>
      <c r="Q30" s="37"/>
      <c r="R30" s="38" t="s">
        <v>56</v>
      </c>
      <c r="S30" s="22" t="s">
        <v>57</v>
      </c>
      <c r="T30" s="38" t="s">
        <v>58</v>
      </c>
      <c r="U30" s="22" t="s">
        <v>59</v>
      </c>
    </row>
    <row r="31" spans="1:22" ht="26.25" customHeight="1" thickBot="1">
      <c r="B31" s="39"/>
      <c r="C31" s="40"/>
      <c r="D31" s="40"/>
      <c r="E31" s="40"/>
      <c r="F31" s="40"/>
      <c r="G31" s="40"/>
      <c r="H31" s="41"/>
      <c r="I31" s="41"/>
      <c r="J31" s="41"/>
      <c r="K31" s="41"/>
      <c r="L31" s="41"/>
      <c r="M31" s="41"/>
      <c r="N31" s="41"/>
      <c r="O31" s="41"/>
      <c r="P31" s="42"/>
      <c r="Q31" s="43"/>
      <c r="R31" s="44" t="s">
        <v>60</v>
      </c>
      <c r="S31" s="43" t="s">
        <v>60</v>
      </c>
      <c r="T31" s="43" t="s">
        <v>60</v>
      </c>
      <c r="U31" s="43" t="s">
        <v>61</v>
      </c>
    </row>
    <row r="32" spans="1:22" ht="13.5" customHeight="1" thickBot="1">
      <c r="B32" s="62" t="s">
        <v>62</v>
      </c>
      <c r="C32" s="63"/>
      <c r="D32" s="63"/>
      <c r="E32" s="45"/>
      <c r="F32" s="45"/>
      <c r="G32" s="45"/>
      <c r="H32" s="46"/>
      <c r="I32" s="46"/>
      <c r="J32" s="46"/>
      <c r="K32" s="46"/>
      <c r="L32" s="46"/>
      <c r="M32" s="46"/>
      <c r="N32" s="46"/>
      <c r="O32" s="46"/>
      <c r="P32" s="47"/>
      <c r="Q32" s="47"/>
      <c r="R32" s="48">
        <f>2064.626</f>
        <v>2064.6260000000002</v>
      </c>
      <c r="S32" s="48">
        <f>2064.626</f>
        <v>2064.6260000000002</v>
      </c>
      <c r="T32" s="48">
        <f>2128.43022588</f>
        <v>2128.4302258799999</v>
      </c>
      <c r="U32" s="49">
        <f>+IF(ISERR(T32/S32*100),"N/A",T32/S32*100)</f>
        <v>103.09035272635332</v>
      </c>
    </row>
    <row r="33" spans="2:21" ht="13.5" customHeight="1" thickBot="1">
      <c r="B33" s="64" t="s">
        <v>63</v>
      </c>
      <c r="C33" s="65"/>
      <c r="D33" s="65"/>
      <c r="E33" s="50"/>
      <c r="F33" s="50"/>
      <c r="G33" s="50"/>
      <c r="H33" s="51"/>
      <c r="I33" s="51"/>
      <c r="J33" s="51"/>
      <c r="K33" s="51"/>
      <c r="L33" s="51"/>
      <c r="M33" s="51"/>
      <c r="N33" s="51"/>
      <c r="O33" s="51"/>
      <c r="P33" s="52"/>
      <c r="Q33" s="52"/>
      <c r="R33" s="48">
        <f>2328.43022588</f>
        <v>2328.4302258799999</v>
      </c>
      <c r="S33" s="48">
        <f>2328.43022588</f>
        <v>2328.4302258799999</v>
      </c>
      <c r="T33" s="48">
        <f>2128.43022588</f>
        <v>2128.4302258799999</v>
      </c>
      <c r="U33" s="49">
        <f>+IF(ISERR(T33/S33*100),"N/A",T33/S33*100)</f>
        <v>91.410522085779377</v>
      </c>
    </row>
    <row r="34" spans="2:21" ht="14.85" customHeight="1" thickTop="1" thickBot="1">
      <c r="B34" s="8" t="s">
        <v>64</v>
      </c>
      <c r="C34" s="9"/>
      <c r="D34" s="9"/>
      <c r="E34" s="9"/>
      <c r="F34" s="9"/>
      <c r="G34" s="9"/>
      <c r="H34" s="10"/>
      <c r="I34" s="10"/>
      <c r="J34" s="10"/>
      <c r="K34" s="10"/>
      <c r="L34" s="10"/>
      <c r="M34" s="10"/>
      <c r="N34" s="10"/>
      <c r="O34" s="10"/>
      <c r="P34" s="10"/>
      <c r="Q34" s="10"/>
      <c r="R34" s="10"/>
      <c r="S34" s="10"/>
      <c r="T34" s="10"/>
      <c r="U34" s="11"/>
    </row>
    <row r="35" spans="2:21" ht="44.25" customHeight="1" thickTop="1">
      <c r="B35" s="66" t="s">
        <v>65</v>
      </c>
      <c r="C35" s="67"/>
      <c r="D35" s="67"/>
      <c r="E35" s="67"/>
      <c r="F35" s="67"/>
      <c r="G35" s="67"/>
      <c r="H35" s="67"/>
      <c r="I35" s="67"/>
      <c r="J35" s="67"/>
      <c r="K35" s="67"/>
      <c r="L35" s="67"/>
      <c r="M35" s="67"/>
      <c r="N35" s="67"/>
      <c r="O35" s="67"/>
      <c r="P35" s="67"/>
      <c r="Q35" s="67"/>
      <c r="R35" s="67"/>
      <c r="S35" s="67"/>
      <c r="T35" s="67"/>
      <c r="U35" s="68"/>
    </row>
    <row r="36" spans="2:21" ht="34.5" customHeight="1">
      <c r="B36" s="55" t="s">
        <v>1164</v>
      </c>
      <c r="C36" s="56"/>
      <c r="D36" s="56"/>
      <c r="E36" s="56"/>
      <c r="F36" s="56"/>
      <c r="G36" s="56"/>
      <c r="H36" s="56"/>
      <c r="I36" s="56"/>
      <c r="J36" s="56"/>
      <c r="K36" s="56"/>
      <c r="L36" s="56"/>
      <c r="M36" s="56"/>
      <c r="N36" s="56"/>
      <c r="O36" s="56"/>
      <c r="P36" s="56"/>
      <c r="Q36" s="56"/>
      <c r="R36" s="56"/>
      <c r="S36" s="56"/>
      <c r="T36" s="56"/>
      <c r="U36" s="57"/>
    </row>
    <row r="37" spans="2:21" ht="50.25" customHeight="1">
      <c r="B37" s="55" t="s">
        <v>1165</v>
      </c>
      <c r="C37" s="56"/>
      <c r="D37" s="56"/>
      <c r="E37" s="56"/>
      <c r="F37" s="56"/>
      <c r="G37" s="56"/>
      <c r="H37" s="56"/>
      <c r="I37" s="56"/>
      <c r="J37" s="56"/>
      <c r="K37" s="56"/>
      <c r="L37" s="56"/>
      <c r="M37" s="56"/>
      <c r="N37" s="56"/>
      <c r="O37" s="56"/>
      <c r="P37" s="56"/>
      <c r="Q37" s="56"/>
      <c r="R37" s="56"/>
      <c r="S37" s="56"/>
      <c r="T37" s="56"/>
      <c r="U37" s="57"/>
    </row>
    <row r="38" spans="2:21" ht="34.5" customHeight="1">
      <c r="B38" s="55" t="s">
        <v>1166</v>
      </c>
      <c r="C38" s="56"/>
      <c r="D38" s="56"/>
      <c r="E38" s="56"/>
      <c r="F38" s="56"/>
      <c r="G38" s="56"/>
      <c r="H38" s="56"/>
      <c r="I38" s="56"/>
      <c r="J38" s="56"/>
      <c r="K38" s="56"/>
      <c r="L38" s="56"/>
      <c r="M38" s="56"/>
      <c r="N38" s="56"/>
      <c r="O38" s="56"/>
      <c r="P38" s="56"/>
      <c r="Q38" s="56"/>
      <c r="R38" s="56"/>
      <c r="S38" s="56"/>
      <c r="T38" s="56"/>
      <c r="U38" s="57"/>
    </row>
    <row r="39" spans="2:21" ht="78.900000000000006" customHeight="1">
      <c r="B39" s="55" t="s">
        <v>1167</v>
      </c>
      <c r="C39" s="56"/>
      <c r="D39" s="56"/>
      <c r="E39" s="56"/>
      <c r="F39" s="56"/>
      <c r="G39" s="56"/>
      <c r="H39" s="56"/>
      <c r="I39" s="56"/>
      <c r="J39" s="56"/>
      <c r="K39" s="56"/>
      <c r="L39" s="56"/>
      <c r="M39" s="56"/>
      <c r="N39" s="56"/>
      <c r="O39" s="56"/>
      <c r="P39" s="56"/>
      <c r="Q39" s="56"/>
      <c r="R39" s="56"/>
      <c r="S39" s="56"/>
      <c r="T39" s="56"/>
      <c r="U39" s="57"/>
    </row>
    <row r="40" spans="2:21" ht="34.5" customHeight="1">
      <c r="B40" s="55" t="s">
        <v>1168</v>
      </c>
      <c r="C40" s="56"/>
      <c r="D40" s="56"/>
      <c r="E40" s="56"/>
      <c r="F40" s="56"/>
      <c r="G40" s="56"/>
      <c r="H40" s="56"/>
      <c r="I40" s="56"/>
      <c r="J40" s="56"/>
      <c r="K40" s="56"/>
      <c r="L40" s="56"/>
      <c r="M40" s="56"/>
      <c r="N40" s="56"/>
      <c r="O40" s="56"/>
      <c r="P40" s="56"/>
      <c r="Q40" s="56"/>
      <c r="R40" s="56"/>
      <c r="S40" s="56"/>
      <c r="T40" s="56"/>
      <c r="U40" s="57"/>
    </row>
    <row r="41" spans="2:21" ht="96.15" customHeight="1">
      <c r="B41" s="55" t="s">
        <v>1169</v>
      </c>
      <c r="C41" s="56"/>
      <c r="D41" s="56"/>
      <c r="E41" s="56"/>
      <c r="F41" s="56"/>
      <c r="G41" s="56"/>
      <c r="H41" s="56"/>
      <c r="I41" s="56"/>
      <c r="J41" s="56"/>
      <c r="K41" s="56"/>
      <c r="L41" s="56"/>
      <c r="M41" s="56"/>
      <c r="N41" s="56"/>
      <c r="O41" s="56"/>
      <c r="P41" s="56"/>
      <c r="Q41" s="56"/>
      <c r="R41" s="56"/>
      <c r="S41" s="56"/>
      <c r="T41" s="56"/>
      <c r="U41" s="57"/>
    </row>
    <row r="42" spans="2:21" ht="59.1" customHeight="1">
      <c r="B42" s="55" t="s">
        <v>1170</v>
      </c>
      <c r="C42" s="56"/>
      <c r="D42" s="56"/>
      <c r="E42" s="56"/>
      <c r="F42" s="56"/>
      <c r="G42" s="56"/>
      <c r="H42" s="56"/>
      <c r="I42" s="56"/>
      <c r="J42" s="56"/>
      <c r="K42" s="56"/>
      <c r="L42" s="56"/>
      <c r="M42" s="56"/>
      <c r="N42" s="56"/>
      <c r="O42" s="56"/>
      <c r="P42" s="56"/>
      <c r="Q42" s="56"/>
      <c r="R42" s="56"/>
      <c r="S42" s="56"/>
      <c r="T42" s="56"/>
      <c r="U42" s="57"/>
    </row>
    <row r="43" spans="2:21" ht="53.85" customHeight="1">
      <c r="B43" s="55" t="s">
        <v>1171</v>
      </c>
      <c r="C43" s="56"/>
      <c r="D43" s="56"/>
      <c r="E43" s="56"/>
      <c r="F43" s="56"/>
      <c r="G43" s="56"/>
      <c r="H43" s="56"/>
      <c r="I43" s="56"/>
      <c r="J43" s="56"/>
      <c r="K43" s="56"/>
      <c r="L43" s="56"/>
      <c r="M43" s="56"/>
      <c r="N43" s="56"/>
      <c r="O43" s="56"/>
      <c r="P43" s="56"/>
      <c r="Q43" s="56"/>
      <c r="R43" s="56"/>
      <c r="S43" s="56"/>
      <c r="T43" s="56"/>
      <c r="U43" s="57"/>
    </row>
    <row r="44" spans="2:21" ht="59.85" customHeight="1">
      <c r="B44" s="55" t="s">
        <v>1172</v>
      </c>
      <c r="C44" s="56"/>
      <c r="D44" s="56"/>
      <c r="E44" s="56"/>
      <c r="F44" s="56"/>
      <c r="G44" s="56"/>
      <c r="H44" s="56"/>
      <c r="I44" s="56"/>
      <c r="J44" s="56"/>
      <c r="K44" s="56"/>
      <c r="L44" s="56"/>
      <c r="M44" s="56"/>
      <c r="N44" s="56"/>
      <c r="O44" s="56"/>
      <c r="P44" s="56"/>
      <c r="Q44" s="56"/>
      <c r="R44" s="56"/>
      <c r="S44" s="56"/>
      <c r="T44" s="56"/>
      <c r="U44" s="57"/>
    </row>
    <row r="45" spans="2:21" ht="34.35" customHeight="1">
      <c r="B45" s="55" t="s">
        <v>1173</v>
      </c>
      <c r="C45" s="56"/>
      <c r="D45" s="56"/>
      <c r="E45" s="56"/>
      <c r="F45" s="56"/>
      <c r="G45" s="56"/>
      <c r="H45" s="56"/>
      <c r="I45" s="56"/>
      <c r="J45" s="56"/>
      <c r="K45" s="56"/>
      <c r="L45" s="56"/>
      <c r="M45" s="56"/>
      <c r="N45" s="56"/>
      <c r="O45" s="56"/>
      <c r="P45" s="56"/>
      <c r="Q45" s="56"/>
      <c r="R45" s="56"/>
      <c r="S45" s="56"/>
      <c r="T45" s="56"/>
      <c r="U45" s="57"/>
    </row>
    <row r="46" spans="2:21" ht="57.9" customHeight="1">
      <c r="B46" s="55" t="s">
        <v>1174</v>
      </c>
      <c r="C46" s="56"/>
      <c r="D46" s="56"/>
      <c r="E46" s="56"/>
      <c r="F46" s="56"/>
      <c r="G46" s="56"/>
      <c r="H46" s="56"/>
      <c r="I46" s="56"/>
      <c r="J46" s="56"/>
      <c r="K46" s="56"/>
      <c r="L46" s="56"/>
      <c r="M46" s="56"/>
      <c r="N46" s="56"/>
      <c r="O46" s="56"/>
      <c r="P46" s="56"/>
      <c r="Q46" s="56"/>
      <c r="R46" s="56"/>
      <c r="S46" s="56"/>
      <c r="T46" s="56"/>
      <c r="U46" s="57"/>
    </row>
    <row r="47" spans="2:21" ht="84.75" customHeight="1">
      <c r="B47" s="55" t="s">
        <v>1175</v>
      </c>
      <c r="C47" s="56"/>
      <c r="D47" s="56"/>
      <c r="E47" s="56"/>
      <c r="F47" s="56"/>
      <c r="G47" s="56"/>
      <c r="H47" s="56"/>
      <c r="I47" s="56"/>
      <c r="J47" s="56"/>
      <c r="K47" s="56"/>
      <c r="L47" s="56"/>
      <c r="M47" s="56"/>
      <c r="N47" s="56"/>
      <c r="O47" s="56"/>
      <c r="P47" s="56"/>
      <c r="Q47" s="56"/>
      <c r="R47" s="56"/>
      <c r="S47" s="56"/>
      <c r="T47" s="56"/>
      <c r="U47" s="57"/>
    </row>
    <row r="48" spans="2:21" ht="60.75" customHeight="1">
      <c r="B48" s="55" t="s">
        <v>1176</v>
      </c>
      <c r="C48" s="56"/>
      <c r="D48" s="56"/>
      <c r="E48" s="56"/>
      <c r="F48" s="56"/>
      <c r="G48" s="56"/>
      <c r="H48" s="56"/>
      <c r="I48" s="56"/>
      <c r="J48" s="56"/>
      <c r="K48" s="56"/>
      <c r="L48" s="56"/>
      <c r="M48" s="56"/>
      <c r="N48" s="56"/>
      <c r="O48" s="56"/>
      <c r="P48" s="56"/>
      <c r="Q48" s="56"/>
      <c r="R48" s="56"/>
      <c r="S48" s="56"/>
      <c r="T48" s="56"/>
      <c r="U48" s="57"/>
    </row>
    <row r="49" spans="2:21" ht="34.5" customHeight="1">
      <c r="B49" s="55" t="s">
        <v>1177</v>
      </c>
      <c r="C49" s="56"/>
      <c r="D49" s="56"/>
      <c r="E49" s="56"/>
      <c r="F49" s="56"/>
      <c r="G49" s="56"/>
      <c r="H49" s="56"/>
      <c r="I49" s="56"/>
      <c r="J49" s="56"/>
      <c r="K49" s="56"/>
      <c r="L49" s="56"/>
      <c r="M49" s="56"/>
      <c r="N49" s="56"/>
      <c r="O49" s="56"/>
      <c r="P49" s="56"/>
      <c r="Q49" s="56"/>
      <c r="R49" s="56"/>
      <c r="S49" s="56"/>
      <c r="T49" s="56"/>
      <c r="U49" s="57"/>
    </row>
    <row r="50" spans="2:21" ht="51.75" customHeight="1">
      <c r="B50" s="55" t="s">
        <v>1178</v>
      </c>
      <c r="C50" s="56"/>
      <c r="D50" s="56"/>
      <c r="E50" s="56"/>
      <c r="F50" s="56"/>
      <c r="G50" s="56"/>
      <c r="H50" s="56"/>
      <c r="I50" s="56"/>
      <c r="J50" s="56"/>
      <c r="K50" s="56"/>
      <c r="L50" s="56"/>
      <c r="M50" s="56"/>
      <c r="N50" s="56"/>
      <c r="O50" s="56"/>
      <c r="P50" s="56"/>
      <c r="Q50" s="56"/>
      <c r="R50" s="56"/>
      <c r="S50" s="56"/>
      <c r="T50" s="56"/>
      <c r="U50" s="57"/>
    </row>
    <row r="51" spans="2:21" ht="42.9" customHeight="1">
      <c r="B51" s="55" t="s">
        <v>1179</v>
      </c>
      <c r="C51" s="56"/>
      <c r="D51" s="56"/>
      <c r="E51" s="56"/>
      <c r="F51" s="56"/>
      <c r="G51" s="56"/>
      <c r="H51" s="56"/>
      <c r="I51" s="56"/>
      <c r="J51" s="56"/>
      <c r="K51" s="56"/>
      <c r="L51" s="56"/>
      <c r="M51" s="56"/>
      <c r="N51" s="56"/>
      <c r="O51" s="56"/>
      <c r="P51" s="56"/>
      <c r="Q51" s="56"/>
      <c r="R51" s="56"/>
      <c r="S51" s="56"/>
      <c r="T51" s="56"/>
      <c r="U51" s="57"/>
    </row>
    <row r="52" spans="2:21" ht="75" customHeight="1">
      <c r="B52" s="55" t="s">
        <v>1180</v>
      </c>
      <c r="C52" s="56"/>
      <c r="D52" s="56"/>
      <c r="E52" s="56"/>
      <c r="F52" s="56"/>
      <c r="G52" s="56"/>
      <c r="H52" s="56"/>
      <c r="I52" s="56"/>
      <c r="J52" s="56"/>
      <c r="K52" s="56"/>
      <c r="L52" s="56"/>
      <c r="M52" s="56"/>
      <c r="N52" s="56"/>
      <c r="O52" s="56"/>
      <c r="P52" s="56"/>
      <c r="Q52" s="56"/>
      <c r="R52" s="56"/>
      <c r="S52" s="56"/>
      <c r="T52" s="56"/>
      <c r="U52" s="57"/>
    </row>
    <row r="53" spans="2:21" ht="75.900000000000006" customHeight="1" thickBot="1">
      <c r="B53" s="58" t="s">
        <v>1181</v>
      </c>
      <c r="C53" s="59"/>
      <c r="D53" s="59"/>
      <c r="E53" s="59"/>
      <c r="F53" s="59"/>
      <c r="G53" s="59"/>
      <c r="H53" s="59"/>
      <c r="I53" s="59"/>
      <c r="J53" s="59"/>
      <c r="K53" s="59"/>
      <c r="L53" s="59"/>
      <c r="M53" s="59"/>
      <c r="N53" s="59"/>
      <c r="O53" s="59"/>
      <c r="P53" s="59"/>
      <c r="Q53" s="59"/>
      <c r="R53" s="59"/>
      <c r="S53" s="59"/>
      <c r="T53" s="59"/>
      <c r="U53" s="60"/>
    </row>
  </sheetData>
  <mergeCells count="9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1:U41"/>
    <mergeCell ref="C28:H28"/>
    <mergeCell ref="I28:K28"/>
    <mergeCell ref="L28:O28"/>
    <mergeCell ref="B32:D32"/>
    <mergeCell ref="B33:D33"/>
    <mergeCell ref="B35:U35"/>
    <mergeCell ref="B36:U36"/>
    <mergeCell ref="B37:U37"/>
    <mergeCell ref="B38:U38"/>
    <mergeCell ref="B39:U39"/>
    <mergeCell ref="B40:U40"/>
    <mergeCell ref="B53:U53"/>
    <mergeCell ref="B42:U42"/>
    <mergeCell ref="B43:U43"/>
    <mergeCell ref="B44:U44"/>
    <mergeCell ref="B45:U45"/>
    <mergeCell ref="B46:U46"/>
    <mergeCell ref="B47:U47"/>
    <mergeCell ref="B48:U48"/>
    <mergeCell ref="B49:U49"/>
    <mergeCell ref="B50:U50"/>
    <mergeCell ref="B51:U51"/>
    <mergeCell ref="B52:U52"/>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C12" sqref="C12:H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21875" style="1" customWidth="1"/>
    <col min="9" max="9" width="7.5546875" style="1" customWidth="1"/>
    <col min="10" max="10" width="9" style="1" customWidth="1"/>
    <col min="11" max="11" width="17.33203125" style="1" customWidth="1"/>
    <col min="12" max="12" width="8.88671875" style="1" customWidth="1"/>
    <col min="13" max="13" width="7" style="1" customWidth="1"/>
    <col min="14" max="14" width="9.44140625" style="1" customWidth="1"/>
    <col min="15" max="15" width="21.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70</v>
      </c>
      <c r="D4" s="95" t="s">
        <v>71</v>
      </c>
      <c r="E4" s="95"/>
      <c r="F4" s="95"/>
      <c r="G4" s="95"/>
      <c r="H4" s="95"/>
      <c r="I4" s="14"/>
      <c r="J4" s="15" t="s">
        <v>6</v>
      </c>
      <c r="K4" s="16" t="s">
        <v>7</v>
      </c>
      <c r="L4" s="96" t="s">
        <v>8</v>
      </c>
      <c r="M4" s="96"/>
      <c r="N4" s="96"/>
      <c r="O4" s="96"/>
      <c r="P4" s="15" t="s">
        <v>9</v>
      </c>
      <c r="Q4" s="96" t="s">
        <v>72</v>
      </c>
      <c r="R4" s="96"/>
      <c r="S4" s="15" t="s">
        <v>11</v>
      </c>
      <c r="T4" s="96" t="s">
        <v>73</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76</v>
      </c>
      <c r="Q6" s="76"/>
      <c r="R6" s="21"/>
      <c r="S6" s="20" t="s">
        <v>20</v>
      </c>
      <c r="T6" s="76" t="s">
        <v>77</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8.6" customHeight="1" thickTop="1" thickBot="1">
      <c r="A11" s="25"/>
      <c r="B11" s="26" t="s">
        <v>36</v>
      </c>
      <c r="C11" s="69" t="s">
        <v>78</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17" si="0">IF(ISERR(T11/S11*100),"N/A",T11/S11*100)</f>
        <v>N/A</v>
      </c>
    </row>
    <row r="12" spans="1:34" ht="75" customHeight="1" thickTop="1" thickBot="1">
      <c r="A12" s="25"/>
      <c r="B12" s="26" t="s">
        <v>45</v>
      </c>
      <c r="C12" s="69" t="s">
        <v>83</v>
      </c>
      <c r="D12" s="69"/>
      <c r="E12" s="69"/>
      <c r="F12" s="69"/>
      <c r="G12" s="69"/>
      <c r="H12" s="69"/>
      <c r="I12" s="69" t="s">
        <v>84</v>
      </c>
      <c r="J12" s="69"/>
      <c r="K12" s="69"/>
      <c r="L12" s="69" t="s">
        <v>85</v>
      </c>
      <c r="M12" s="69"/>
      <c r="N12" s="69"/>
      <c r="O12" s="69"/>
      <c r="P12" s="27" t="s">
        <v>40</v>
      </c>
      <c r="Q12" s="27" t="s">
        <v>81</v>
      </c>
      <c r="R12" s="27">
        <v>53.9</v>
      </c>
      <c r="S12" s="27">
        <v>53.9</v>
      </c>
      <c r="T12" s="27">
        <v>53.19</v>
      </c>
      <c r="U12" s="28">
        <f t="shared" si="0"/>
        <v>98.682745825602964</v>
      </c>
    </row>
    <row r="13" spans="1:34" ht="75" customHeight="1" thickTop="1">
      <c r="A13" s="25"/>
      <c r="B13" s="26" t="s">
        <v>49</v>
      </c>
      <c r="C13" s="69" t="s">
        <v>86</v>
      </c>
      <c r="D13" s="69"/>
      <c r="E13" s="69"/>
      <c r="F13" s="69"/>
      <c r="G13" s="69"/>
      <c r="H13" s="69"/>
      <c r="I13" s="69" t="s">
        <v>87</v>
      </c>
      <c r="J13" s="69"/>
      <c r="K13" s="69"/>
      <c r="L13" s="69" t="s">
        <v>88</v>
      </c>
      <c r="M13" s="69"/>
      <c r="N13" s="69"/>
      <c r="O13" s="69"/>
      <c r="P13" s="27" t="s">
        <v>40</v>
      </c>
      <c r="Q13" s="27" t="s">
        <v>81</v>
      </c>
      <c r="R13" s="27">
        <v>23.53</v>
      </c>
      <c r="S13" s="27">
        <v>23.53</v>
      </c>
      <c r="T13" s="27">
        <v>23.06</v>
      </c>
      <c r="U13" s="28">
        <f t="shared" si="0"/>
        <v>98.002549936251583</v>
      </c>
    </row>
    <row r="14" spans="1:34" ht="75" customHeight="1" thickBot="1">
      <c r="A14" s="25"/>
      <c r="B14" s="29" t="s">
        <v>42</v>
      </c>
      <c r="C14" s="61" t="s">
        <v>89</v>
      </c>
      <c r="D14" s="61"/>
      <c r="E14" s="61"/>
      <c r="F14" s="61"/>
      <c r="G14" s="61"/>
      <c r="H14" s="61"/>
      <c r="I14" s="61" t="s">
        <v>90</v>
      </c>
      <c r="J14" s="61"/>
      <c r="K14" s="61"/>
      <c r="L14" s="61" t="s">
        <v>91</v>
      </c>
      <c r="M14" s="61"/>
      <c r="N14" s="61"/>
      <c r="O14" s="61"/>
      <c r="P14" s="30" t="s">
        <v>40</v>
      </c>
      <c r="Q14" s="30" t="s">
        <v>92</v>
      </c>
      <c r="R14" s="30">
        <v>47.06</v>
      </c>
      <c r="S14" s="30">
        <v>47.06</v>
      </c>
      <c r="T14" s="30">
        <v>47.06</v>
      </c>
      <c r="U14" s="31">
        <f t="shared" si="0"/>
        <v>100</v>
      </c>
    </row>
    <row r="15" spans="1:34" ht="75" customHeight="1" thickTop="1">
      <c r="A15" s="25"/>
      <c r="B15" s="26" t="s">
        <v>93</v>
      </c>
      <c r="C15" s="69" t="s">
        <v>94</v>
      </c>
      <c r="D15" s="69"/>
      <c r="E15" s="69"/>
      <c r="F15" s="69"/>
      <c r="G15" s="69"/>
      <c r="H15" s="69"/>
      <c r="I15" s="69" t="s">
        <v>95</v>
      </c>
      <c r="J15" s="69"/>
      <c r="K15" s="69"/>
      <c r="L15" s="69" t="s">
        <v>96</v>
      </c>
      <c r="M15" s="69"/>
      <c r="N15" s="69"/>
      <c r="O15" s="69"/>
      <c r="P15" s="27" t="s">
        <v>40</v>
      </c>
      <c r="Q15" s="27" t="s">
        <v>97</v>
      </c>
      <c r="R15" s="27">
        <v>0.37</v>
      </c>
      <c r="S15" s="27">
        <v>0.37</v>
      </c>
      <c r="T15" s="27">
        <v>0.42</v>
      </c>
      <c r="U15" s="28">
        <f t="shared" si="0"/>
        <v>113.51351351351352</v>
      </c>
    </row>
    <row r="16" spans="1:34" ht="75" customHeight="1">
      <c r="A16" s="25"/>
      <c r="B16" s="29" t="s">
        <v>42</v>
      </c>
      <c r="C16" s="61" t="s">
        <v>98</v>
      </c>
      <c r="D16" s="61"/>
      <c r="E16" s="61"/>
      <c r="F16" s="61"/>
      <c r="G16" s="61"/>
      <c r="H16" s="61"/>
      <c r="I16" s="61" t="s">
        <v>99</v>
      </c>
      <c r="J16" s="61"/>
      <c r="K16" s="61"/>
      <c r="L16" s="61" t="s">
        <v>100</v>
      </c>
      <c r="M16" s="61"/>
      <c r="N16" s="61"/>
      <c r="O16" s="61"/>
      <c r="P16" s="30" t="s">
        <v>40</v>
      </c>
      <c r="Q16" s="30" t="s">
        <v>101</v>
      </c>
      <c r="R16" s="30">
        <v>75.650000000000006</v>
      </c>
      <c r="S16" s="30">
        <v>75.650000000000006</v>
      </c>
      <c r="T16" s="30">
        <v>63.59</v>
      </c>
      <c r="U16" s="31">
        <f t="shared" si="0"/>
        <v>84.05816259087905</v>
      </c>
    </row>
    <row r="17" spans="1:22" ht="75" customHeight="1" thickBot="1">
      <c r="A17" s="25"/>
      <c r="B17" s="29" t="s">
        <v>42</v>
      </c>
      <c r="C17" s="61" t="s">
        <v>102</v>
      </c>
      <c r="D17" s="61"/>
      <c r="E17" s="61"/>
      <c r="F17" s="61"/>
      <c r="G17" s="61"/>
      <c r="H17" s="61"/>
      <c r="I17" s="61" t="s">
        <v>103</v>
      </c>
      <c r="J17" s="61"/>
      <c r="K17" s="61"/>
      <c r="L17" s="61" t="s">
        <v>104</v>
      </c>
      <c r="M17" s="61"/>
      <c r="N17" s="61"/>
      <c r="O17" s="61"/>
      <c r="P17" s="30" t="s">
        <v>40</v>
      </c>
      <c r="Q17" s="30" t="s">
        <v>105</v>
      </c>
      <c r="R17" s="30">
        <v>100</v>
      </c>
      <c r="S17" s="30">
        <v>100</v>
      </c>
      <c r="T17" s="30">
        <v>100</v>
      </c>
      <c r="U17" s="31">
        <f t="shared" si="0"/>
        <v>100</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734.025241</f>
        <v>734.02524100000005</v>
      </c>
      <c r="S21" s="48">
        <f>734.025241</f>
        <v>734.02524100000005</v>
      </c>
      <c r="T21" s="48">
        <f>715.18756127</f>
        <v>715.18756126999995</v>
      </c>
      <c r="U21" s="49">
        <f>+IF(ISERR(T21/S21*100),"N/A",T21/S21*100)</f>
        <v>97.433646872369593</v>
      </c>
    </row>
    <row r="22" spans="1:22" ht="13.5" customHeight="1" thickBot="1">
      <c r="B22" s="64" t="s">
        <v>63</v>
      </c>
      <c r="C22" s="65"/>
      <c r="D22" s="65"/>
      <c r="E22" s="50"/>
      <c r="F22" s="50"/>
      <c r="G22" s="50"/>
      <c r="H22" s="51"/>
      <c r="I22" s="51"/>
      <c r="J22" s="51"/>
      <c r="K22" s="51"/>
      <c r="L22" s="51"/>
      <c r="M22" s="51"/>
      <c r="N22" s="51"/>
      <c r="O22" s="51"/>
      <c r="P22" s="52"/>
      <c r="Q22" s="52"/>
      <c r="R22" s="48">
        <f>716.63693867</f>
        <v>716.63693866999995</v>
      </c>
      <c r="S22" s="48">
        <f>716.63693867</f>
        <v>716.63693866999995</v>
      </c>
      <c r="T22" s="48">
        <f>715.18756127</f>
        <v>715.18756126999995</v>
      </c>
      <c r="U22" s="49">
        <f>+IF(ISERR(T22/S22*100),"N/A",T22/S22*100)</f>
        <v>99.797752903626503</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34.5" customHeight="1">
      <c r="B25" s="55" t="s">
        <v>106</v>
      </c>
      <c r="C25" s="56"/>
      <c r="D25" s="56"/>
      <c r="E25" s="56"/>
      <c r="F25" s="56"/>
      <c r="G25" s="56"/>
      <c r="H25" s="56"/>
      <c r="I25" s="56"/>
      <c r="J25" s="56"/>
      <c r="K25" s="56"/>
      <c r="L25" s="56"/>
      <c r="M25" s="56"/>
      <c r="N25" s="56"/>
      <c r="O25" s="56"/>
      <c r="P25" s="56"/>
      <c r="Q25" s="56"/>
      <c r="R25" s="56"/>
      <c r="S25" s="56"/>
      <c r="T25" s="56"/>
      <c r="U25" s="57"/>
    </row>
    <row r="26" spans="1:22" ht="27" customHeight="1">
      <c r="B26" s="55" t="s">
        <v>107</v>
      </c>
      <c r="C26" s="56"/>
      <c r="D26" s="56"/>
      <c r="E26" s="56"/>
      <c r="F26" s="56"/>
      <c r="G26" s="56"/>
      <c r="H26" s="56"/>
      <c r="I26" s="56"/>
      <c r="J26" s="56"/>
      <c r="K26" s="56"/>
      <c r="L26" s="56"/>
      <c r="M26" s="56"/>
      <c r="N26" s="56"/>
      <c r="O26" s="56"/>
      <c r="P26" s="56"/>
      <c r="Q26" s="56"/>
      <c r="R26" s="56"/>
      <c r="S26" s="56"/>
      <c r="T26" s="56"/>
      <c r="U26" s="57"/>
    </row>
    <row r="27" spans="1:22" ht="23.1" customHeight="1">
      <c r="B27" s="55" t="s">
        <v>108</v>
      </c>
      <c r="C27" s="56"/>
      <c r="D27" s="56"/>
      <c r="E27" s="56"/>
      <c r="F27" s="56"/>
      <c r="G27" s="56"/>
      <c r="H27" s="56"/>
      <c r="I27" s="56"/>
      <c r="J27" s="56"/>
      <c r="K27" s="56"/>
      <c r="L27" s="56"/>
      <c r="M27" s="56"/>
      <c r="N27" s="56"/>
      <c r="O27" s="56"/>
      <c r="P27" s="56"/>
      <c r="Q27" s="56"/>
      <c r="R27" s="56"/>
      <c r="S27" s="56"/>
      <c r="T27" s="56"/>
      <c r="U27" s="57"/>
    </row>
    <row r="28" spans="1:22" ht="20.25" customHeight="1">
      <c r="B28" s="55" t="s">
        <v>109</v>
      </c>
      <c r="C28" s="56"/>
      <c r="D28" s="56"/>
      <c r="E28" s="56"/>
      <c r="F28" s="56"/>
      <c r="G28" s="56"/>
      <c r="H28" s="56"/>
      <c r="I28" s="56"/>
      <c r="J28" s="56"/>
      <c r="K28" s="56"/>
      <c r="L28" s="56"/>
      <c r="M28" s="56"/>
      <c r="N28" s="56"/>
      <c r="O28" s="56"/>
      <c r="P28" s="56"/>
      <c r="Q28" s="56"/>
      <c r="R28" s="56"/>
      <c r="S28" s="56"/>
      <c r="T28" s="56"/>
      <c r="U28" s="57"/>
    </row>
    <row r="29" spans="1:22" ht="51" customHeight="1">
      <c r="B29" s="55" t="s">
        <v>110</v>
      </c>
      <c r="C29" s="56"/>
      <c r="D29" s="56"/>
      <c r="E29" s="56"/>
      <c r="F29" s="56"/>
      <c r="G29" s="56"/>
      <c r="H29" s="56"/>
      <c r="I29" s="56"/>
      <c r="J29" s="56"/>
      <c r="K29" s="56"/>
      <c r="L29" s="56"/>
      <c r="M29" s="56"/>
      <c r="N29" s="56"/>
      <c r="O29" s="56"/>
      <c r="P29" s="56"/>
      <c r="Q29" s="56"/>
      <c r="R29" s="56"/>
      <c r="S29" s="56"/>
      <c r="T29" s="56"/>
      <c r="U29" s="57"/>
    </row>
    <row r="30" spans="1:22" ht="33" customHeight="1">
      <c r="B30" s="55" t="s">
        <v>111</v>
      </c>
      <c r="C30" s="56"/>
      <c r="D30" s="56"/>
      <c r="E30" s="56"/>
      <c r="F30" s="56"/>
      <c r="G30" s="56"/>
      <c r="H30" s="56"/>
      <c r="I30" s="56"/>
      <c r="J30" s="56"/>
      <c r="K30" s="56"/>
      <c r="L30" s="56"/>
      <c r="M30" s="56"/>
      <c r="N30" s="56"/>
      <c r="O30" s="56"/>
      <c r="P30" s="56"/>
      <c r="Q30" s="56"/>
      <c r="R30" s="56"/>
      <c r="S30" s="56"/>
      <c r="T30" s="56"/>
      <c r="U30" s="57"/>
    </row>
    <row r="31" spans="1:22" ht="24.6" customHeight="1" thickBot="1">
      <c r="B31" s="58" t="s">
        <v>112</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63"/>
  <sheetViews>
    <sheetView view="pageBreakPreview" zoomScale="80" zoomScaleNormal="80" zoomScaleSheetLayoutView="80" workbookViewId="0">
      <selection activeCell="J6" sqref="J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5.33203125" style="1" customWidth="1"/>
    <col min="9" max="9" width="7.5546875" style="1" customWidth="1"/>
    <col min="10" max="10" width="9" style="1" customWidth="1"/>
    <col min="11" max="11" width="24.88671875" style="1" customWidth="1"/>
    <col min="12" max="12" width="8.88671875" style="1" customWidth="1"/>
    <col min="13" max="13" width="7" style="1" customWidth="1"/>
    <col min="14" max="14" width="9.44140625" style="1" customWidth="1"/>
    <col min="15" max="15" width="32.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1182</v>
      </c>
      <c r="D4" s="95" t="s">
        <v>1183</v>
      </c>
      <c r="E4" s="95"/>
      <c r="F4" s="95"/>
      <c r="G4" s="95"/>
      <c r="H4" s="95"/>
      <c r="I4" s="14"/>
      <c r="J4" s="15" t="s">
        <v>6</v>
      </c>
      <c r="K4" s="16" t="s">
        <v>7</v>
      </c>
      <c r="L4" s="96" t="s">
        <v>8</v>
      </c>
      <c r="M4" s="96"/>
      <c r="N4" s="96"/>
      <c r="O4" s="96"/>
      <c r="P4" s="15" t="s">
        <v>9</v>
      </c>
      <c r="Q4" s="96" t="s">
        <v>1184</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230</v>
      </c>
      <c r="L6" s="76"/>
      <c r="M6" s="76"/>
      <c r="N6" s="19"/>
      <c r="O6" s="20" t="s">
        <v>18</v>
      </c>
      <c r="P6" s="76" t="s">
        <v>231</v>
      </c>
      <c r="Q6" s="76"/>
      <c r="R6" s="21"/>
      <c r="S6" s="20" t="s">
        <v>20</v>
      </c>
      <c r="T6" s="76" t="s">
        <v>232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1185</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33" si="0">IF(ISERR(T11/S11*100),"N/A",T11/S11*100)</f>
        <v>N/A</v>
      </c>
    </row>
    <row r="12" spans="1:34" ht="75" customHeight="1" thickTop="1">
      <c r="A12" s="25"/>
      <c r="B12" s="26" t="s">
        <v>45</v>
      </c>
      <c r="C12" s="69" t="s">
        <v>1186</v>
      </c>
      <c r="D12" s="69"/>
      <c r="E12" s="69"/>
      <c r="F12" s="69"/>
      <c r="G12" s="69"/>
      <c r="H12" s="69"/>
      <c r="I12" s="69" t="s">
        <v>1187</v>
      </c>
      <c r="J12" s="69"/>
      <c r="K12" s="69"/>
      <c r="L12" s="69" t="s">
        <v>1188</v>
      </c>
      <c r="M12" s="69"/>
      <c r="N12" s="69"/>
      <c r="O12" s="69"/>
      <c r="P12" s="27" t="s">
        <v>40</v>
      </c>
      <c r="Q12" s="27" t="s">
        <v>81</v>
      </c>
      <c r="R12" s="27">
        <v>60</v>
      </c>
      <c r="S12" s="27">
        <v>60</v>
      </c>
      <c r="T12" s="27">
        <v>0</v>
      </c>
      <c r="U12" s="28">
        <f t="shared" si="0"/>
        <v>0</v>
      </c>
    </row>
    <row r="13" spans="1:34" ht="75" customHeight="1" thickBot="1">
      <c r="A13" s="25"/>
      <c r="B13" s="29" t="s">
        <v>42</v>
      </c>
      <c r="C13" s="61" t="s">
        <v>42</v>
      </c>
      <c r="D13" s="61"/>
      <c r="E13" s="61"/>
      <c r="F13" s="61"/>
      <c r="G13" s="61"/>
      <c r="H13" s="61"/>
      <c r="I13" s="61" t="s">
        <v>1189</v>
      </c>
      <c r="J13" s="61"/>
      <c r="K13" s="61"/>
      <c r="L13" s="61" t="s">
        <v>1190</v>
      </c>
      <c r="M13" s="61"/>
      <c r="N13" s="61"/>
      <c r="O13" s="61"/>
      <c r="P13" s="30" t="s">
        <v>40</v>
      </c>
      <c r="Q13" s="30" t="s">
        <v>81</v>
      </c>
      <c r="R13" s="30">
        <v>192</v>
      </c>
      <c r="S13" s="30">
        <v>192</v>
      </c>
      <c r="T13" s="30">
        <v>394.17</v>
      </c>
      <c r="U13" s="31">
        <f t="shared" si="0"/>
        <v>205.29687500000003</v>
      </c>
    </row>
    <row r="14" spans="1:34" ht="75" customHeight="1" thickTop="1">
      <c r="A14" s="25"/>
      <c r="B14" s="26" t="s">
        <v>49</v>
      </c>
      <c r="C14" s="69" t="s">
        <v>1191</v>
      </c>
      <c r="D14" s="69"/>
      <c r="E14" s="69"/>
      <c r="F14" s="69"/>
      <c r="G14" s="69"/>
      <c r="H14" s="69"/>
      <c r="I14" s="69" t="s">
        <v>1192</v>
      </c>
      <c r="J14" s="69"/>
      <c r="K14" s="69"/>
      <c r="L14" s="69" t="s">
        <v>1193</v>
      </c>
      <c r="M14" s="69"/>
      <c r="N14" s="69"/>
      <c r="O14" s="69"/>
      <c r="P14" s="27" t="s">
        <v>40</v>
      </c>
      <c r="Q14" s="27" t="s">
        <v>101</v>
      </c>
      <c r="R14" s="27">
        <v>66.67</v>
      </c>
      <c r="S14" s="27">
        <v>66.67</v>
      </c>
      <c r="T14" s="27">
        <v>52</v>
      </c>
      <c r="U14" s="28">
        <f t="shared" si="0"/>
        <v>77.996100194990248</v>
      </c>
    </row>
    <row r="15" spans="1:34" ht="75" customHeight="1">
      <c r="A15" s="25"/>
      <c r="B15" s="29" t="s">
        <v>42</v>
      </c>
      <c r="C15" s="61" t="s">
        <v>1194</v>
      </c>
      <c r="D15" s="61"/>
      <c r="E15" s="61"/>
      <c r="F15" s="61"/>
      <c r="G15" s="61"/>
      <c r="H15" s="61"/>
      <c r="I15" s="61" t="s">
        <v>1195</v>
      </c>
      <c r="J15" s="61"/>
      <c r="K15" s="61"/>
      <c r="L15" s="61" t="s">
        <v>1196</v>
      </c>
      <c r="M15" s="61"/>
      <c r="N15" s="61"/>
      <c r="O15" s="61"/>
      <c r="P15" s="30" t="s">
        <v>40</v>
      </c>
      <c r="Q15" s="30" t="s">
        <v>105</v>
      </c>
      <c r="R15" s="30">
        <v>104.35</v>
      </c>
      <c r="S15" s="30">
        <v>104.35</v>
      </c>
      <c r="T15" s="30">
        <v>77.069999999999993</v>
      </c>
      <c r="U15" s="31">
        <f t="shared" si="0"/>
        <v>73.857211308097746</v>
      </c>
    </row>
    <row r="16" spans="1:34" ht="75" customHeight="1">
      <c r="A16" s="25"/>
      <c r="B16" s="29" t="s">
        <v>42</v>
      </c>
      <c r="C16" s="61" t="s">
        <v>1197</v>
      </c>
      <c r="D16" s="61"/>
      <c r="E16" s="61"/>
      <c r="F16" s="61"/>
      <c r="G16" s="61"/>
      <c r="H16" s="61"/>
      <c r="I16" s="61" t="s">
        <v>1198</v>
      </c>
      <c r="J16" s="61"/>
      <c r="K16" s="61"/>
      <c r="L16" s="61" t="s">
        <v>1199</v>
      </c>
      <c r="M16" s="61"/>
      <c r="N16" s="61"/>
      <c r="O16" s="61"/>
      <c r="P16" s="30" t="s">
        <v>40</v>
      </c>
      <c r="Q16" s="30" t="s">
        <v>97</v>
      </c>
      <c r="R16" s="30">
        <v>67.569999999999993</v>
      </c>
      <c r="S16" s="30">
        <v>67.569999999999993</v>
      </c>
      <c r="T16" s="30">
        <v>64.86</v>
      </c>
      <c r="U16" s="31">
        <f t="shared" si="0"/>
        <v>95.989344383602202</v>
      </c>
    </row>
    <row r="17" spans="1:21" ht="75" customHeight="1">
      <c r="A17" s="25"/>
      <c r="B17" s="29" t="s">
        <v>42</v>
      </c>
      <c r="C17" s="61" t="s">
        <v>1200</v>
      </c>
      <c r="D17" s="61"/>
      <c r="E17" s="61"/>
      <c r="F17" s="61"/>
      <c r="G17" s="61"/>
      <c r="H17" s="61"/>
      <c r="I17" s="61" t="s">
        <v>1201</v>
      </c>
      <c r="J17" s="61"/>
      <c r="K17" s="61"/>
      <c r="L17" s="61" t="s">
        <v>1202</v>
      </c>
      <c r="M17" s="61"/>
      <c r="N17" s="61"/>
      <c r="O17" s="61"/>
      <c r="P17" s="30" t="s">
        <v>40</v>
      </c>
      <c r="Q17" s="30" t="s">
        <v>101</v>
      </c>
      <c r="R17" s="30">
        <v>61.52</v>
      </c>
      <c r="S17" s="30">
        <v>61.52</v>
      </c>
      <c r="T17" s="30">
        <v>185.38</v>
      </c>
      <c r="U17" s="31">
        <f t="shared" si="0"/>
        <v>301.33289986996095</v>
      </c>
    </row>
    <row r="18" spans="1:21" ht="75" customHeight="1">
      <c r="A18" s="25"/>
      <c r="B18" s="29" t="s">
        <v>42</v>
      </c>
      <c r="C18" s="61" t="s">
        <v>1203</v>
      </c>
      <c r="D18" s="61"/>
      <c r="E18" s="61"/>
      <c r="F18" s="61"/>
      <c r="G18" s="61"/>
      <c r="H18" s="61"/>
      <c r="I18" s="61" t="s">
        <v>1204</v>
      </c>
      <c r="J18" s="61"/>
      <c r="K18" s="61"/>
      <c r="L18" s="61" t="s">
        <v>1205</v>
      </c>
      <c r="M18" s="61"/>
      <c r="N18" s="61"/>
      <c r="O18" s="61"/>
      <c r="P18" s="30" t="s">
        <v>40</v>
      </c>
      <c r="Q18" s="30" t="s">
        <v>105</v>
      </c>
      <c r="R18" s="30">
        <v>74.14</v>
      </c>
      <c r="S18" s="30">
        <v>74.14</v>
      </c>
      <c r="T18" s="30">
        <v>53.45</v>
      </c>
      <c r="U18" s="31">
        <f t="shared" si="0"/>
        <v>72.093336930132196</v>
      </c>
    </row>
    <row r="19" spans="1:21" ht="75" customHeight="1">
      <c r="A19" s="25"/>
      <c r="B19" s="29" t="s">
        <v>42</v>
      </c>
      <c r="C19" s="61" t="s">
        <v>1206</v>
      </c>
      <c r="D19" s="61"/>
      <c r="E19" s="61"/>
      <c r="F19" s="61"/>
      <c r="G19" s="61"/>
      <c r="H19" s="61"/>
      <c r="I19" s="61" t="s">
        <v>1207</v>
      </c>
      <c r="J19" s="61"/>
      <c r="K19" s="61"/>
      <c r="L19" s="61" t="s">
        <v>1208</v>
      </c>
      <c r="M19" s="61"/>
      <c r="N19" s="61"/>
      <c r="O19" s="61"/>
      <c r="P19" s="30" t="s">
        <v>40</v>
      </c>
      <c r="Q19" s="30" t="s">
        <v>101</v>
      </c>
      <c r="R19" s="30">
        <v>44</v>
      </c>
      <c r="S19" s="30">
        <v>44</v>
      </c>
      <c r="T19" s="30">
        <v>56</v>
      </c>
      <c r="U19" s="31">
        <f t="shared" si="0"/>
        <v>127.27272727272727</v>
      </c>
    </row>
    <row r="20" spans="1:21" ht="75" customHeight="1">
      <c r="A20" s="25"/>
      <c r="B20" s="29" t="s">
        <v>42</v>
      </c>
      <c r="C20" s="61" t="s">
        <v>1209</v>
      </c>
      <c r="D20" s="61"/>
      <c r="E20" s="61"/>
      <c r="F20" s="61"/>
      <c r="G20" s="61"/>
      <c r="H20" s="61"/>
      <c r="I20" s="61" t="s">
        <v>1210</v>
      </c>
      <c r="J20" s="61"/>
      <c r="K20" s="61"/>
      <c r="L20" s="61" t="s">
        <v>1211</v>
      </c>
      <c r="M20" s="61"/>
      <c r="N20" s="61"/>
      <c r="O20" s="61"/>
      <c r="P20" s="30" t="s">
        <v>40</v>
      </c>
      <c r="Q20" s="30" t="s">
        <v>97</v>
      </c>
      <c r="R20" s="30">
        <v>80</v>
      </c>
      <c r="S20" s="30">
        <v>80</v>
      </c>
      <c r="T20" s="30">
        <v>0</v>
      </c>
      <c r="U20" s="31">
        <f t="shared" si="0"/>
        <v>0</v>
      </c>
    </row>
    <row r="21" spans="1:21" ht="75" customHeight="1">
      <c r="A21" s="25"/>
      <c r="B21" s="29" t="s">
        <v>42</v>
      </c>
      <c r="C21" s="61" t="s">
        <v>1212</v>
      </c>
      <c r="D21" s="61"/>
      <c r="E21" s="61"/>
      <c r="F21" s="61"/>
      <c r="G21" s="61"/>
      <c r="H21" s="61"/>
      <c r="I21" s="61" t="s">
        <v>1213</v>
      </c>
      <c r="J21" s="61"/>
      <c r="K21" s="61"/>
      <c r="L21" s="61" t="s">
        <v>1214</v>
      </c>
      <c r="M21" s="61"/>
      <c r="N21" s="61"/>
      <c r="O21" s="61"/>
      <c r="P21" s="30" t="s">
        <v>40</v>
      </c>
      <c r="Q21" s="30" t="s">
        <v>101</v>
      </c>
      <c r="R21" s="30">
        <v>10</v>
      </c>
      <c r="S21" s="30">
        <v>10</v>
      </c>
      <c r="T21" s="30">
        <v>170.34</v>
      </c>
      <c r="U21" s="31">
        <f t="shared" si="0"/>
        <v>1703.3999999999999</v>
      </c>
    </row>
    <row r="22" spans="1:21" ht="75" customHeight="1" thickBot="1">
      <c r="A22" s="25"/>
      <c r="B22" s="29" t="s">
        <v>42</v>
      </c>
      <c r="C22" s="61" t="s">
        <v>1215</v>
      </c>
      <c r="D22" s="61"/>
      <c r="E22" s="61"/>
      <c r="F22" s="61"/>
      <c r="G22" s="61"/>
      <c r="H22" s="61"/>
      <c r="I22" s="61" t="s">
        <v>1216</v>
      </c>
      <c r="J22" s="61"/>
      <c r="K22" s="61"/>
      <c r="L22" s="61" t="s">
        <v>1217</v>
      </c>
      <c r="M22" s="61"/>
      <c r="N22" s="61"/>
      <c r="O22" s="61"/>
      <c r="P22" s="30" t="s">
        <v>40</v>
      </c>
      <c r="Q22" s="30" t="s">
        <v>101</v>
      </c>
      <c r="R22" s="30">
        <v>32</v>
      </c>
      <c r="S22" s="30">
        <v>32</v>
      </c>
      <c r="T22" s="30">
        <v>25.8</v>
      </c>
      <c r="U22" s="31">
        <f t="shared" si="0"/>
        <v>80.625</v>
      </c>
    </row>
    <row r="23" spans="1:21" ht="75" customHeight="1" thickTop="1">
      <c r="A23" s="25"/>
      <c r="B23" s="26" t="s">
        <v>93</v>
      </c>
      <c r="C23" s="69" t="s">
        <v>1218</v>
      </c>
      <c r="D23" s="69"/>
      <c r="E23" s="69"/>
      <c r="F23" s="69"/>
      <c r="G23" s="69"/>
      <c r="H23" s="69"/>
      <c r="I23" s="69" t="s">
        <v>1219</v>
      </c>
      <c r="J23" s="69"/>
      <c r="K23" s="69"/>
      <c r="L23" s="69" t="s">
        <v>1220</v>
      </c>
      <c r="M23" s="69"/>
      <c r="N23" s="69"/>
      <c r="O23" s="69"/>
      <c r="P23" s="27" t="s">
        <v>40</v>
      </c>
      <c r="Q23" s="27" t="s">
        <v>101</v>
      </c>
      <c r="R23" s="27">
        <v>100</v>
      </c>
      <c r="S23" s="27">
        <v>100</v>
      </c>
      <c r="T23" s="27">
        <v>100</v>
      </c>
      <c r="U23" s="28">
        <f t="shared" si="0"/>
        <v>100</v>
      </c>
    </row>
    <row r="24" spans="1:21" ht="75" customHeight="1">
      <c r="A24" s="25"/>
      <c r="B24" s="29" t="s">
        <v>42</v>
      </c>
      <c r="C24" s="61" t="s">
        <v>1221</v>
      </c>
      <c r="D24" s="61"/>
      <c r="E24" s="61"/>
      <c r="F24" s="61"/>
      <c r="G24" s="61"/>
      <c r="H24" s="61"/>
      <c r="I24" s="61" t="s">
        <v>1222</v>
      </c>
      <c r="J24" s="61"/>
      <c r="K24" s="61"/>
      <c r="L24" s="61" t="s">
        <v>1223</v>
      </c>
      <c r="M24" s="61"/>
      <c r="N24" s="61"/>
      <c r="O24" s="61"/>
      <c r="P24" s="30" t="s">
        <v>40</v>
      </c>
      <c r="Q24" s="30" t="s">
        <v>101</v>
      </c>
      <c r="R24" s="30">
        <v>3.45</v>
      </c>
      <c r="S24" s="30">
        <v>3.45</v>
      </c>
      <c r="T24" s="30">
        <v>79.42</v>
      </c>
      <c r="U24" s="31">
        <f t="shared" si="0"/>
        <v>2302.028985507246</v>
      </c>
    </row>
    <row r="25" spans="1:21" ht="75" customHeight="1">
      <c r="A25" s="25"/>
      <c r="B25" s="29" t="s">
        <v>42</v>
      </c>
      <c r="C25" s="61" t="s">
        <v>1224</v>
      </c>
      <c r="D25" s="61"/>
      <c r="E25" s="61"/>
      <c r="F25" s="61"/>
      <c r="G25" s="61"/>
      <c r="H25" s="61"/>
      <c r="I25" s="61" t="s">
        <v>1225</v>
      </c>
      <c r="J25" s="61"/>
      <c r="K25" s="61"/>
      <c r="L25" s="61" t="s">
        <v>1226</v>
      </c>
      <c r="M25" s="61"/>
      <c r="N25" s="61"/>
      <c r="O25" s="61"/>
      <c r="P25" s="30" t="s">
        <v>40</v>
      </c>
      <c r="Q25" s="30" t="s">
        <v>105</v>
      </c>
      <c r="R25" s="30">
        <v>104.35</v>
      </c>
      <c r="S25" s="30">
        <v>104.35</v>
      </c>
      <c r="T25" s="30">
        <v>77.069999999999993</v>
      </c>
      <c r="U25" s="31">
        <f t="shared" si="0"/>
        <v>73.857211308097746</v>
      </c>
    </row>
    <row r="26" spans="1:21" ht="75" customHeight="1">
      <c r="A26" s="25"/>
      <c r="B26" s="29" t="s">
        <v>42</v>
      </c>
      <c r="C26" s="61" t="s">
        <v>1227</v>
      </c>
      <c r="D26" s="61"/>
      <c r="E26" s="61"/>
      <c r="F26" s="61"/>
      <c r="G26" s="61"/>
      <c r="H26" s="61"/>
      <c r="I26" s="61" t="s">
        <v>1228</v>
      </c>
      <c r="J26" s="61"/>
      <c r="K26" s="61"/>
      <c r="L26" s="61" t="s">
        <v>1229</v>
      </c>
      <c r="M26" s="61"/>
      <c r="N26" s="61"/>
      <c r="O26" s="61"/>
      <c r="P26" s="30" t="s">
        <v>40</v>
      </c>
      <c r="Q26" s="30" t="s">
        <v>97</v>
      </c>
      <c r="R26" s="30">
        <v>74</v>
      </c>
      <c r="S26" s="30">
        <v>74</v>
      </c>
      <c r="T26" s="30">
        <v>134</v>
      </c>
      <c r="U26" s="31">
        <f t="shared" si="0"/>
        <v>181.08108108108107</v>
      </c>
    </row>
    <row r="27" spans="1:21" ht="75" customHeight="1">
      <c r="A27" s="25"/>
      <c r="B27" s="29" t="s">
        <v>42</v>
      </c>
      <c r="C27" s="61" t="s">
        <v>1230</v>
      </c>
      <c r="D27" s="61"/>
      <c r="E27" s="61"/>
      <c r="F27" s="61"/>
      <c r="G27" s="61"/>
      <c r="H27" s="61"/>
      <c r="I27" s="61" t="s">
        <v>1231</v>
      </c>
      <c r="J27" s="61"/>
      <c r="K27" s="61"/>
      <c r="L27" s="61" t="s">
        <v>1232</v>
      </c>
      <c r="M27" s="61"/>
      <c r="N27" s="61"/>
      <c r="O27" s="61"/>
      <c r="P27" s="30" t="s">
        <v>40</v>
      </c>
      <c r="Q27" s="30" t="s">
        <v>105</v>
      </c>
      <c r="R27" s="30">
        <v>55.5</v>
      </c>
      <c r="S27" s="30">
        <v>55.5</v>
      </c>
      <c r="T27" s="30">
        <v>85.95</v>
      </c>
      <c r="U27" s="31">
        <f t="shared" si="0"/>
        <v>154.86486486486487</v>
      </c>
    </row>
    <row r="28" spans="1:21" ht="75" customHeight="1">
      <c r="A28" s="25"/>
      <c r="B28" s="29" t="s">
        <v>42</v>
      </c>
      <c r="C28" s="61" t="s">
        <v>1233</v>
      </c>
      <c r="D28" s="61"/>
      <c r="E28" s="61"/>
      <c r="F28" s="61"/>
      <c r="G28" s="61"/>
      <c r="H28" s="61"/>
      <c r="I28" s="61" t="s">
        <v>1234</v>
      </c>
      <c r="J28" s="61"/>
      <c r="K28" s="61"/>
      <c r="L28" s="61" t="s">
        <v>1235</v>
      </c>
      <c r="M28" s="61"/>
      <c r="N28" s="61"/>
      <c r="O28" s="61"/>
      <c r="P28" s="30" t="s">
        <v>40</v>
      </c>
      <c r="Q28" s="30" t="s">
        <v>101</v>
      </c>
      <c r="R28" s="30">
        <v>100</v>
      </c>
      <c r="S28" s="30">
        <v>100</v>
      </c>
      <c r="T28" s="30">
        <v>102.7</v>
      </c>
      <c r="U28" s="31">
        <f t="shared" si="0"/>
        <v>102.70000000000002</v>
      </c>
    </row>
    <row r="29" spans="1:21" ht="75" customHeight="1">
      <c r="A29" s="25"/>
      <c r="B29" s="29" t="s">
        <v>42</v>
      </c>
      <c r="C29" s="61" t="s">
        <v>1236</v>
      </c>
      <c r="D29" s="61"/>
      <c r="E29" s="61"/>
      <c r="F29" s="61"/>
      <c r="G29" s="61"/>
      <c r="H29" s="61"/>
      <c r="I29" s="61" t="s">
        <v>1237</v>
      </c>
      <c r="J29" s="61"/>
      <c r="K29" s="61"/>
      <c r="L29" s="61" t="s">
        <v>1238</v>
      </c>
      <c r="M29" s="61"/>
      <c r="N29" s="61"/>
      <c r="O29" s="61"/>
      <c r="P29" s="30" t="s">
        <v>40</v>
      </c>
      <c r="Q29" s="30" t="s">
        <v>97</v>
      </c>
      <c r="R29" s="30">
        <v>100</v>
      </c>
      <c r="S29" s="30">
        <v>100</v>
      </c>
      <c r="T29" s="30">
        <v>100</v>
      </c>
      <c r="U29" s="31">
        <f t="shared" si="0"/>
        <v>100</v>
      </c>
    </row>
    <row r="30" spans="1:21" ht="75" customHeight="1">
      <c r="A30" s="25"/>
      <c r="B30" s="29" t="s">
        <v>42</v>
      </c>
      <c r="C30" s="61" t="s">
        <v>1239</v>
      </c>
      <c r="D30" s="61"/>
      <c r="E30" s="61"/>
      <c r="F30" s="61"/>
      <c r="G30" s="61"/>
      <c r="H30" s="61"/>
      <c r="I30" s="61" t="s">
        <v>1240</v>
      </c>
      <c r="J30" s="61"/>
      <c r="K30" s="61"/>
      <c r="L30" s="61" t="s">
        <v>1241</v>
      </c>
      <c r="M30" s="61"/>
      <c r="N30" s="61"/>
      <c r="O30" s="61"/>
      <c r="P30" s="30" t="s">
        <v>40</v>
      </c>
      <c r="Q30" s="30" t="s">
        <v>105</v>
      </c>
      <c r="R30" s="30">
        <v>100</v>
      </c>
      <c r="S30" s="30">
        <v>100</v>
      </c>
      <c r="T30" s="30">
        <v>60.71</v>
      </c>
      <c r="U30" s="31">
        <f t="shared" si="0"/>
        <v>60.709999999999994</v>
      </c>
    </row>
    <row r="31" spans="1:21" ht="75" customHeight="1">
      <c r="A31" s="25"/>
      <c r="B31" s="29" t="s">
        <v>42</v>
      </c>
      <c r="C31" s="61" t="s">
        <v>1242</v>
      </c>
      <c r="D31" s="61"/>
      <c r="E31" s="61"/>
      <c r="F31" s="61"/>
      <c r="G31" s="61"/>
      <c r="H31" s="61"/>
      <c r="I31" s="61" t="s">
        <v>1243</v>
      </c>
      <c r="J31" s="61"/>
      <c r="K31" s="61"/>
      <c r="L31" s="61" t="s">
        <v>1229</v>
      </c>
      <c r="M31" s="61"/>
      <c r="N31" s="61"/>
      <c r="O31" s="61"/>
      <c r="P31" s="30" t="s">
        <v>40</v>
      </c>
      <c r="Q31" s="30" t="s">
        <v>97</v>
      </c>
      <c r="R31" s="30">
        <v>62.5</v>
      </c>
      <c r="S31" s="30">
        <v>62.5</v>
      </c>
      <c r="T31" s="30">
        <v>0</v>
      </c>
      <c r="U31" s="31">
        <f t="shared" si="0"/>
        <v>0</v>
      </c>
    </row>
    <row r="32" spans="1:21" ht="75" customHeight="1">
      <c r="A32" s="25"/>
      <c r="B32" s="29" t="s">
        <v>42</v>
      </c>
      <c r="C32" s="61" t="s">
        <v>1244</v>
      </c>
      <c r="D32" s="61"/>
      <c r="E32" s="61"/>
      <c r="F32" s="61"/>
      <c r="G32" s="61"/>
      <c r="H32" s="61"/>
      <c r="I32" s="61" t="s">
        <v>1231</v>
      </c>
      <c r="J32" s="61"/>
      <c r="K32" s="61"/>
      <c r="L32" s="61" t="s">
        <v>1232</v>
      </c>
      <c r="M32" s="61"/>
      <c r="N32" s="61"/>
      <c r="O32" s="61"/>
      <c r="P32" s="30" t="s">
        <v>40</v>
      </c>
      <c r="Q32" s="30" t="s">
        <v>101</v>
      </c>
      <c r="R32" s="30">
        <v>55.5</v>
      </c>
      <c r="S32" s="30" t="s">
        <v>82</v>
      </c>
      <c r="T32" s="30">
        <v>85.95</v>
      </c>
      <c r="U32" s="31" t="str">
        <f t="shared" si="0"/>
        <v>N/A</v>
      </c>
    </row>
    <row r="33" spans="1:22" ht="75" customHeight="1" thickBot="1">
      <c r="A33" s="25"/>
      <c r="B33" s="29" t="s">
        <v>42</v>
      </c>
      <c r="C33" s="61" t="s">
        <v>1245</v>
      </c>
      <c r="D33" s="61"/>
      <c r="E33" s="61"/>
      <c r="F33" s="61"/>
      <c r="G33" s="61"/>
      <c r="H33" s="61"/>
      <c r="I33" s="61" t="s">
        <v>1246</v>
      </c>
      <c r="J33" s="61"/>
      <c r="K33" s="61"/>
      <c r="L33" s="61" t="s">
        <v>1247</v>
      </c>
      <c r="M33" s="61"/>
      <c r="N33" s="61"/>
      <c r="O33" s="61"/>
      <c r="P33" s="30" t="s">
        <v>40</v>
      </c>
      <c r="Q33" s="30" t="s">
        <v>101</v>
      </c>
      <c r="R33" s="30">
        <v>4.34</v>
      </c>
      <c r="S33" s="30">
        <v>4.34</v>
      </c>
      <c r="T33" s="30">
        <v>73.849999999999994</v>
      </c>
      <c r="U33" s="31">
        <f t="shared" si="0"/>
        <v>1701.6129032258063</v>
      </c>
    </row>
    <row r="34" spans="1:22" ht="22.5" customHeight="1" thickTop="1" thickBot="1">
      <c r="B34" s="8" t="s">
        <v>55</v>
      </c>
      <c r="C34" s="9"/>
      <c r="D34" s="9"/>
      <c r="E34" s="9"/>
      <c r="F34" s="9"/>
      <c r="G34" s="9"/>
      <c r="H34" s="10"/>
      <c r="I34" s="10"/>
      <c r="J34" s="10"/>
      <c r="K34" s="10"/>
      <c r="L34" s="10"/>
      <c r="M34" s="10"/>
      <c r="N34" s="10"/>
      <c r="O34" s="10"/>
      <c r="P34" s="10"/>
      <c r="Q34" s="10"/>
      <c r="R34" s="10"/>
      <c r="S34" s="10"/>
      <c r="T34" s="10"/>
      <c r="U34" s="11"/>
      <c r="V34" s="32"/>
    </row>
    <row r="35" spans="1:22" ht="26.25" customHeight="1" thickTop="1">
      <c r="B35" s="33"/>
      <c r="C35" s="34"/>
      <c r="D35" s="34"/>
      <c r="E35" s="34"/>
      <c r="F35" s="34"/>
      <c r="G35" s="34"/>
      <c r="H35" s="35"/>
      <c r="I35" s="35"/>
      <c r="J35" s="35"/>
      <c r="K35" s="35"/>
      <c r="L35" s="35"/>
      <c r="M35" s="35"/>
      <c r="N35" s="35"/>
      <c r="O35" s="35"/>
      <c r="P35" s="36"/>
      <c r="Q35" s="37"/>
      <c r="R35" s="38" t="s">
        <v>56</v>
      </c>
      <c r="S35" s="22" t="s">
        <v>57</v>
      </c>
      <c r="T35" s="38" t="s">
        <v>58</v>
      </c>
      <c r="U35" s="22" t="s">
        <v>59</v>
      </c>
    </row>
    <row r="36" spans="1:22" ht="26.25" customHeight="1" thickBot="1">
      <c r="B36" s="39"/>
      <c r="C36" s="40"/>
      <c r="D36" s="40"/>
      <c r="E36" s="40"/>
      <c r="F36" s="40"/>
      <c r="G36" s="40"/>
      <c r="H36" s="41"/>
      <c r="I36" s="41"/>
      <c r="J36" s="41"/>
      <c r="K36" s="41"/>
      <c r="L36" s="41"/>
      <c r="M36" s="41"/>
      <c r="N36" s="41"/>
      <c r="O36" s="41"/>
      <c r="P36" s="42"/>
      <c r="Q36" s="43"/>
      <c r="R36" s="44" t="s">
        <v>60</v>
      </c>
      <c r="S36" s="43" t="s">
        <v>60</v>
      </c>
      <c r="T36" s="43" t="s">
        <v>60</v>
      </c>
      <c r="U36" s="43" t="s">
        <v>61</v>
      </c>
    </row>
    <row r="37" spans="1:22" ht="13.5" customHeight="1" thickBot="1">
      <c r="B37" s="62" t="s">
        <v>62</v>
      </c>
      <c r="C37" s="63"/>
      <c r="D37" s="63"/>
      <c r="E37" s="45"/>
      <c r="F37" s="45"/>
      <c r="G37" s="45"/>
      <c r="H37" s="46"/>
      <c r="I37" s="46"/>
      <c r="J37" s="46"/>
      <c r="K37" s="46"/>
      <c r="L37" s="46"/>
      <c r="M37" s="46"/>
      <c r="N37" s="46"/>
      <c r="O37" s="46"/>
      <c r="P37" s="47"/>
      <c r="Q37" s="47"/>
      <c r="R37" s="48">
        <f>3715.095679</f>
        <v>3715.095679</v>
      </c>
      <c r="S37" s="48">
        <f>3715.095679</f>
        <v>3715.095679</v>
      </c>
      <c r="T37" s="48">
        <f>3711.49666021999</f>
        <v>3711.4966602199902</v>
      </c>
      <c r="U37" s="49">
        <f>+IF(ISERR(T37/S37*100),"N/A",T37/S37*100)</f>
        <v>99.903124465936273</v>
      </c>
    </row>
    <row r="38" spans="1:22" ht="13.5" customHeight="1" thickBot="1">
      <c r="B38" s="64" t="s">
        <v>63</v>
      </c>
      <c r="C38" s="65"/>
      <c r="D38" s="65"/>
      <c r="E38" s="50"/>
      <c r="F38" s="50"/>
      <c r="G38" s="50"/>
      <c r="H38" s="51"/>
      <c r="I38" s="51"/>
      <c r="J38" s="51"/>
      <c r="K38" s="51"/>
      <c r="L38" s="51"/>
      <c r="M38" s="51"/>
      <c r="N38" s="51"/>
      <c r="O38" s="51"/>
      <c r="P38" s="52"/>
      <c r="Q38" s="52"/>
      <c r="R38" s="48">
        <f>3758.16295144</f>
        <v>3758.1629514400001</v>
      </c>
      <c r="S38" s="48">
        <f>3758.16295144</f>
        <v>3758.1629514400001</v>
      </c>
      <c r="T38" s="48">
        <f>3711.49666021999</f>
        <v>3711.4966602199902</v>
      </c>
      <c r="U38" s="49">
        <f>+IF(ISERR(T38/S38*100),"N/A",T38/S38*100)</f>
        <v>98.758268552401944</v>
      </c>
    </row>
    <row r="39" spans="1:22" ht="14.85" customHeight="1" thickTop="1" thickBot="1">
      <c r="B39" s="8" t="s">
        <v>64</v>
      </c>
      <c r="C39" s="9"/>
      <c r="D39" s="9"/>
      <c r="E39" s="9"/>
      <c r="F39" s="9"/>
      <c r="G39" s="9"/>
      <c r="H39" s="10"/>
      <c r="I39" s="10"/>
      <c r="J39" s="10"/>
      <c r="K39" s="10"/>
      <c r="L39" s="10"/>
      <c r="M39" s="10"/>
      <c r="N39" s="10"/>
      <c r="O39" s="10"/>
      <c r="P39" s="10"/>
      <c r="Q39" s="10"/>
      <c r="R39" s="10"/>
      <c r="S39" s="10"/>
      <c r="T39" s="10"/>
      <c r="U39" s="11"/>
    </row>
    <row r="40" spans="1:22" ht="44.25" customHeight="1" thickTop="1">
      <c r="B40" s="66" t="s">
        <v>65</v>
      </c>
      <c r="C40" s="67"/>
      <c r="D40" s="67"/>
      <c r="E40" s="67"/>
      <c r="F40" s="67"/>
      <c r="G40" s="67"/>
      <c r="H40" s="67"/>
      <c r="I40" s="67"/>
      <c r="J40" s="67"/>
      <c r="K40" s="67"/>
      <c r="L40" s="67"/>
      <c r="M40" s="67"/>
      <c r="N40" s="67"/>
      <c r="O40" s="67"/>
      <c r="P40" s="67"/>
      <c r="Q40" s="67"/>
      <c r="R40" s="67"/>
      <c r="S40" s="67"/>
      <c r="T40" s="67"/>
      <c r="U40" s="68"/>
    </row>
    <row r="41" spans="1:22" ht="34.5" customHeight="1">
      <c r="B41" s="55" t="s">
        <v>106</v>
      </c>
      <c r="C41" s="56"/>
      <c r="D41" s="56"/>
      <c r="E41" s="56"/>
      <c r="F41" s="56"/>
      <c r="G41" s="56"/>
      <c r="H41" s="56"/>
      <c r="I41" s="56"/>
      <c r="J41" s="56"/>
      <c r="K41" s="56"/>
      <c r="L41" s="56"/>
      <c r="M41" s="56"/>
      <c r="N41" s="56"/>
      <c r="O41" s="56"/>
      <c r="P41" s="56"/>
      <c r="Q41" s="56"/>
      <c r="R41" s="56"/>
      <c r="S41" s="56"/>
      <c r="T41" s="56"/>
      <c r="U41" s="57"/>
    </row>
    <row r="42" spans="1:22" ht="31.35" customHeight="1">
      <c r="B42" s="55" t="s">
        <v>1248</v>
      </c>
      <c r="C42" s="56"/>
      <c r="D42" s="56"/>
      <c r="E42" s="56"/>
      <c r="F42" s="56"/>
      <c r="G42" s="56"/>
      <c r="H42" s="56"/>
      <c r="I42" s="56"/>
      <c r="J42" s="56"/>
      <c r="K42" s="56"/>
      <c r="L42" s="56"/>
      <c r="M42" s="56"/>
      <c r="N42" s="56"/>
      <c r="O42" s="56"/>
      <c r="P42" s="56"/>
      <c r="Q42" s="56"/>
      <c r="R42" s="56"/>
      <c r="S42" s="56"/>
      <c r="T42" s="56"/>
      <c r="U42" s="57"/>
    </row>
    <row r="43" spans="1:22" ht="58.35" customHeight="1">
      <c r="B43" s="55" t="s">
        <v>1249</v>
      </c>
      <c r="C43" s="56"/>
      <c r="D43" s="56"/>
      <c r="E43" s="56"/>
      <c r="F43" s="56"/>
      <c r="G43" s="56"/>
      <c r="H43" s="56"/>
      <c r="I43" s="56"/>
      <c r="J43" s="56"/>
      <c r="K43" s="56"/>
      <c r="L43" s="56"/>
      <c r="M43" s="56"/>
      <c r="N43" s="56"/>
      <c r="O43" s="56"/>
      <c r="P43" s="56"/>
      <c r="Q43" s="56"/>
      <c r="R43" s="56"/>
      <c r="S43" s="56"/>
      <c r="T43" s="56"/>
      <c r="U43" s="57"/>
    </row>
    <row r="44" spans="1:22" ht="44.25" customHeight="1">
      <c r="B44" s="55" t="s">
        <v>1250</v>
      </c>
      <c r="C44" s="56"/>
      <c r="D44" s="56"/>
      <c r="E44" s="56"/>
      <c r="F44" s="56"/>
      <c r="G44" s="56"/>
      <c r="H44" s="56"/>
      <c r="I44" s="56"/>
      <c r="J44" s="56"/>
      <c r="K44" s="56"/>
      <c r="L44" s="56"/>
      <c r="M44" s="56"/>
      <c r="N44" s="56"/>
      <c r="O44" s="56"/>
      <c r="P44" s="56"/>
      <c r="Q44" s="56"/>
      <c r="R44" s="56"/>
      <c r="S44" s="56"/>
      <c r="T44" s="56"/>
      <c r="U44" s="57"/>
    </row>
    <row r="45" spans="1:22" ht="42.9" customHeight="1">
      <c r="B45" s="55" t="s">
        <v>1251</v>
      </c>
      <c r="C45" s="56"/>
      <c r="D45" s="56"/>
      <c r="E45" s="56"/>
      <c r="F45" s="56"/>
      <c r="G45" s="56"/>
      <c r="H45" s="56"/>
      <c r="I45" s="56"/>
      <c r="J45" s="56"/>
      <c r="K45" s="56"/>
      <c r="L45" s="56"/>
      <c r="M45" s="56"/>
      <c r="N45" s="56"/>
      <c r="O45" s="56"/>
      <c r="P45" s="56"/>
      <c r="Q45" s="56"/>
      <c r="R45" s="56"/>
      <c r="S45" s="56"/>
      <c r="T45" s="56"/>
      <c r="U45" s="57"/>
    </row>
    <row r="46" spans="1:22" ht="29.1" customHeight="1">
      <c r="B46" s="55" t="s">
        <v>1252</v>
      </c>
      <c r="C46" s="56"/>
      <c r="D46" s="56"/>
      <c r="E46" s="56"/>
      <c r="F46" s="56"/>
      <c r="G46" s="56"/>
      <c r="H46" s="56"/>
      <c r="I46" s="56"/>
      <c r="J46" s="56"/>
      <c r="K46" s="56"/>
      <c r="L46" s="56"/>
      <c r="M46" s="56"/>
      <c r="N46" s="56"/>
      <c r="O46" s="56"/>
      <c r="P46" s="56"/>
      <c r="Q46" s="56"/>
      <c r="R46" s="56"/>
      <c r="S46" s="56"/>
      <c r="T46" s="56"/>
      <c r="U46" s="57"/>
    </row>
    <row r="47" spans="1:22" ht="54.15" customHeight="1">
      <c r="B47" s="55" t="s">
        <v>1253</v>
      </c>
      <c r="C47" s="56"/>
      <c r="D47" s="56"/>
      <c r="E47" s="56"/>
      <c r="F47" s="56"/>
      <c r="G47" s="56"/>
      <c r="H47" s="56"/>
      <c r="I47" s="56"/>
      <c r="J47" s="56"/>
      <c r="K47" s="56"/>
      <c r="L47" s="56"/>
      <c r="M47" s="56"/>
      <c r="N47" s="56"/>
      <c r="O47" s="56"/>
      <c r="P47" s="56"/>
      <c r="Q47" s="56"/>
      <c r="R47" s="56"/>
      <c r="S47" s="56"/>
      <c r="T47" s="56"/>
      <c r="U47" s="57"/>
    </row>
    <row r="48" spans="1:22" ht="20.25" customHeight="1">
      <c r="B48" s="55" t="s">
        <v>1254</v>
      </c>
      <c r="C48" s="56"/>
      <c r="D48" s="56"/>
      <c r="E48" s="56"/>
      <c r="F48" s="56"/>
      <c r="G48" s="56"/>
      <c r="H48" s="56"/>
      <c r="I48" s="56"/>
      <c r="J48" s="56"/>
      <c r="K48" s="56"/>
      <c r="L48" s="56"/>
      <c r="M48" s="56"/>
      <c r="N48" s="56"/>
      <c r="O48" s="56"/>
      <c r="P48" s="56"/>
      <c r="Q48" s="56"/>
      <c r="R48" s="56"/>
      <c r="S48" s="56"/>
      <c r="T48" s="56"/>
      <c r="U48" s="57"/>
    </row>
    <row r="49" spans="2:21" ht="16.649999999999999" customHeight="1">
      <c r="B49" s="55" t="s">
        <v>1255</v>
      </c>
      <c r="C49" s="56"/>
      <c r="D49" s="56"/>
      <c r="E49" s="56"/>
      <c r="F49" s="56"/>
      <c r="G49" s="56"/>
      <c r="H49" s="56"/>
      <c r="I49" s="56"/>
      <c r="J49" s="56"/>
      <c r="K49" s="56"/>
      <c r="L49" s="56"/>
      <c r="M49" s="56"/>
      <c r="N49" s="56"/>
      <c r="O49" s="56"/>
      <c r="P49" s="56"/>
      <c r="Q49" s="56"/>
      <c r="R49" s="56"/>
      <c r="S49" s="56"/>
      <c r="T49" s="56"/>
      <c r="U49" s="57"/>
    </row>
    <row r="50" spans="2:21" ht="27.75" customHeight="1">
      <c r="B50" s="55" t="s">
        <v>1256</v>
      </c>
      <c r="C50" s="56"/>
      <c r="D50" s="56"/>
      <c r="E50" s="56"/>
      <c r="F50" s="56"/>
      <c r="G50" s="56"/>
      <c r="H50" s="56"/>
      <c r="I50" s="56"/>
      <c r="J50" s="56"/>
      <c r="K50" s="56"/>
      <c r="L50" s="56"/>
      <c r="M50" s="56"/>
      <c r="N50" s="56"/>
      <c r="O50" s="56"/>
      <c r="P50" s="56"/>
      <c r="Q50" s="56"/>
      <c r="R50" s="56"/>
      <c r="S50" s="56"/>
      <c r="T50" s="56"/>
      <c r="U50" s="57"/>
    </row>
    <row r="51" spans="2:21" ht="35.25" customHeight="1">
      <c r="B51" s="55" t="s">
        <v>1257</v>
      </c>
      <c r="C51" s="56"/>
      <c r="D51" s="56"/>
      <c r="E51" s="56"/>
      <c r="F51" s="56"/>
      <c r="G51" s="56"/>
      <c r="H51" s="56"/>
      <c r="I51" s="56"/>
      <c r="J51" s="56"/>
      <c r="K51" s="56"/>
      <c r="L51" s="56"/>
      <c r="M51" s="56"/>
      <c r="N51" s="56"/>
      <c r="O51" s="56"/>
      <c r="P51" s="56"/>
      <c r="Q51" s="56"/>
      <c r="R51" s="56"/>
      <c r="S51" s="56"/>
      <c r="T51" s="56"/>
      <c r="U51" s="57"/>
    </row>
    <row r="52" spans="2:21" ht="24.75" customHeight="1">
      <c r="B52" s="55" t="s">
        <v>1258</v>
      </c>
      <c r="C52" s="56"/>
      <c r="D52" s="56"/>
      <c r="E52" s="56"/>
      <c r="F52" s="56"/>
      <c r="G52" s="56"/>
      <c r="H52" s="56"/>
      <c r="I52" s="56"/>
      <c r="J52" s="56"/>
      <c r="K52" s="56"/>
      <c r="L52" s="56"/>
      <c r="M52" s="56"/>
      <c r="N52" s="56"/>
      <c r="O52" s="56"/>
      <c r="P52" s="56"/>
      <c r="Q52" s="56"/>
      <c r="R52" s="56"/>
      <c r="S52" s="56"/>
      <c r="T52" s="56"/>
      <c r="U52" s="57"/>
    </row>
    <row r="53" spans="2:21" ht="34.5" customHeight="1">
      <c r="B53" s="55" t="s">
        <v>1259</v>
      </c>
      <c r="C53" s="56"/>
      <c r="D53" s="56"/>
      <c r="E53" s="56"/>
      <c r="F53" s="56"/>
      <c r="G53" s="56"/>
      <c r="H53" s="56"/>
      <c r="I53" s="56"/>
      <c r="J53" s="56"/>
      <c r="K53" s="56"/>
      <c r="L53" s="56"/>
      <c r="M53" s="56"/>
      <c r="N53" s="56"/>
      <c r="O53" s="56"/>
      <c r="P53" s="56"/>
      <c r="Q53" s="56"/>
      <c r="R53" s="56"/>
      <c r="S53" s="56"/>
      <c r="T53" s="56"/>
      <c r="U53" s="57"/>
    </row>
    <row r="54" spans="2:21" ht="55.65" customHeight="1">
      <c r="B54" s="55" t="s">
        <v>1260</v>
      </c>
      <c r="C54" s="56"/>
      <c r="D54" s="56"/>
      <c r="E54" s="56"/>
      <c r="F54" s="56"/>
      <c r="G54" s="56"/>
      <c r="H54" s="56"/>
      <c r="I54" s="56"/>
      <c r="J54" s="56"/>
      <c r="K54" s="56"/>
      <c r="L54" s="56"/>
      <c r="M54" s="56"/>
      <c r="N54" s="56"/>
      <c r="O54" s="56"/>
      <c r="P54" s="56"/>
      <c r="Q54" s="56"/>
      <c r="R54" s="56"/>
      <c r="S54" s="56"/>
      <c r="T54" s="56"/>
      <c r="U54" s="57"/>
    </row>
    <row r="55" spans="2:21" ht="26.4" customHeight="1">
      <c r="B55" s="55" t="s">
        <v>1261</v>
      </c>
      <c r="C55" s="56"/>
      <c r="D55" s="56"/>
      <c r="E55" s="56"/>
      <c r="F55" s="56"/>
      <c r="G55" s="56"/>
      <c r="H55" s="56"/>
      <c r="I55" s="56"/>
      <c r="J55" s="56"/>
      <c r="K55" s="56"/>
      <c r="L55" s="56"/>
      <c r="M55" s="56"/>
      <c r="N55" s="56"/>
      <c r="O55" s="56"/>
      <c r="P55" s="56"/>
      <c r="Q55" s="56"/>
      <c r="R55" s="56"/>
      <c r="S55" s="56"/>
      <c r="T55" s="56"/>
      <c r="U55" s="57"/>
    </row>
    <row r="56" spans="2:21" ht="29.1" customHeight="1">
      <c r="B56" s="55" t="s">
        <v>1262</v>
      </c>
      <c r="C56" s="56"/>
      <c r="D56" s="56"/>
      <c r="E56" s="56"/>
      <c r="F56" s="56"/>
      <c r="G56" s="56"/>
      <c r="H56" s="56"/>
      <c r="I56" s="56"/>
      <c r="J56" s="56"/>
      <c r="K56" s="56"/>
      <c r="L56" s="56"/>
      <c r="M56" s="56"/>
      <c r="N56" s="56"/>
      <c r="O56" s="56"/>
      <c r="P56" s="56"/>
      <c r="Q56" s="56"/>
      <c r="R56" s="56"/>
      <c r="S56" s="56"/>
      <c r="T56" s="56"/>
      <c r="U56" s="57"/>
    </row>
    <row r="57" spans="2:21" ht="39.9" customHeight="1">
      <c r="B57" s="55" t="s">
        <v>1263</v>
      </c>
      <c r="C57" s="56"/>
      <c r="D57" s="56"/>
      <c r="E57" s="56"/>
      <c r="F57" s="56"/>
      <c r="G57" s="56"/>
      <c r="H57" s="56"/>
      <c r="I57" s="56"/>
      <c r="J57" s="56"/>
      <c r="K57" s="56"/>
      <c r="L57" s="56"/>
      <c r="M57" s="56"/>
      <c r="N57" s="56"/>
      <c r="O57" s="56"/>
      <c r="P57" s="56"/>
      <c r="Q57" s="56"/>
      <c r="R57" s="56"/>
      <c r="S57" s="56"/>
      <c r="T57" s="56"/>
      <c r="U57" s="57"/>
    </row>
    <row r="58" spans="2:21" ht="19.5" customHeight="1">
      <c r="B58" s="55" t="s">
        <v>1264</v>
      </c>
      <c r="C58" s="56"/>
      <c r="D58" s="56"/>
      <c r="E58" s="56"/>
      <c r="F58" s="56"/>
      <c r="G58" s="56"/>
      <c r="H58" s="56"/>
      <c r="I58" s="56"/>
      <c r="J58" s="56"/>
      <c r="K58" s="56"/>
      <c r="L58" s="56"/>
      <c r="M58" s="56"/>
      <c r="N58" s="56"/>
      <c r="O58" s="56"/>
      <c r="P58" s="56"/>
      <c r="Q58" s="56"/>
      <c r="R58" s="56"/>
      <c r="S58" s="56"/>
      <c r="T58" s="56"/>
      <c r="U58" s="57"/>
    </row>
    <row r="59" spans="2:21" ht="34.5" customHeight="1">
      <c r="B59" s="55" t="s">
        <v>1265</v>
      </c>
      <c r="C59" s="56"/>
      <c r="D59" s="56"/>
      <c r="E59" s="56"/>
      <c r="F59" s="56"/>
      <c r="G59" s="56"/>
      <c r="H59" s="56"/>
      <c r="I59" s="56"/>
      <c r="J59" s="56"/>
      <c r="K59" s="56"/>
      <c r="L59" s="56"/>
      <c r="M59" s="56"/>
      <c r="N59" s="56"/>
      <c r="O59" s="56"/>
      <c r="P59" s="56"/>
      <c r="Q59" s="56"/>
      <c r="R59" s="56"/>
      <c r="S59" s="56"/>
      <c r="T59" s="56"/>
      <c r="U59" s="57"/>
    </row>
    <row r="60" spans="2:21" ht="33.6" customHeight="1">
      <c r="B60" s="55" t="s">
        <v>1266</v>
      </c>
      <c r="C60" s="56"/>
      <c r="D60" s="56"/>
      <c r="E60" s="56"/>
      <c r="F60" s="56"/>
      <c r="G60" s="56"/>
      <c r="H60" s="56"/>
      <c r="I60" s="56"/>
      <c r="J60" s="56"/>
      <c r="K60" s="56"/>
      <c r="L60" s="56"/>
      <c r="M60" s="56"/>
      <c r="N60" s="56"/>
      <c r="O60" s="56"/>
      <c r="P60" s="56"/>
      <c r="Q60" s="56"/>
      <c r="R60" s="56"/>
      <c r="S60" s="56"/>
      <c r="T60" s="56"/>
      <c r="U60" s="57"/>
    </row>
    <row r="61" spans="2:21" ht="30" customHeight="1">
      <c r="B61" s="55" t="s">
        <v>1267</v>
      </c>
      <c r="C61" s="56"/>
      <c r="D61" s="56"/>
      <c r="E61" s="56"/>
      <c r="F61" s="56"/>
      <c r="G61" s="56"/>
      <c r="H61" s="56"/>
      <c r="I61" s="56"/>
      <c r="J61" s="56"/>
      <c r="K61" s="56"/>
      <c r="L61" s="56"/>
      <c r="M61" s="56"/>
      <c r="N61" s="56"/>
      <c r="O61" s="56"/>
      <c r="P61" s="56"/>
      <c r="Q61" s="56"/>
      <c r="R61" s="56"/>
      <c r="S61" s="56"/>
      <c r="T61" s="56"/>
      <c r="U61" s="57"/>
    </row>
    <row r="62" spans="2:21" ht="39.9" customHeight="1">
      <c r="B62" s="55" t="s">
        <v>1263</v>
      </c>
      <c r="C62" s="56"/>
      <c r="D62" s="56"/>
      <c r="E62" s="56"/>
      <c r="F62" s="56"/>
      <c r="G62" s="56"/>
      <c r="H62" s="56"/>
      <c r="I62" s="56"/>
      <c r="J62" s="56"/>
      <c r="K62" s="56"/>
      <c r="L62" s="56"/>
      <c r="M62" s="56"/>
      <c r="N62" s="56"/>
      <c r="O62" s="56"/>
      <c r="P62" s="56"/>
      <c r="Q62" s="56"/>
      <c r="R62" s="56"/>
      <c r="S62" s="56"/>
      <c r="T62" s="56"/>
      <c r="U62" s="57"/>
    </row>
    <row r="63" spans="2:21" ht="58.65" customHeight="1" thickBot="1">
      <c r="B63" s="58" t="s">
        <v>1268</v>
      </c>
      <c r="C63" s="59"/>
      <c r="D63" s="59"/>
      <c r="E63" s="59"/>
      <c r="F63" s="59"/>
      <c r="G63" s="59"/>
      <c r="H63" s="59"/>
      <c r="I63" s="59"/>
      <c r="J63" s="59"/>
      <c r="K63" s="59"/>
      <c r="L63" s="59"/>
      <c r="M63" s="59"/>
      <c r="N63" s="59"/>
      <c r="O63" s="59"/>
      <c r="P63" s="59"/>
      <c r="Q63" s="59"/>
      <c r="R63" s="59"/>
      <c r="S63" s="59"/>
      <c r="T63" s="59"/>
      <c r="U63" s="60"/>
    </row>
  </sheetData>
  <mergeCells count="116">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C32:H32"/>
    <mergeCell ref="I32:K32"/>
    <mergeCell ref="L32:O32"/>
    <mergeCell ref="C33:H33"/>
    <mergeCell ref="I33:K33"/>
    <mergeCell ref="L33:O33"/>
    <mergeCell ref="C30:H30"/>
    <mergeCell ref="I30:K30"/>
    <mergeCell ref="L30:O30"/>
    <mergeCell ref="C31:H31"/>
    <mergeCell ref="I31:K31"/>
    <mergeCell ref="L31:O31"/>
    <mergeCell ref="B44:U44"/>
    <mergeCell ref="B45:U45"/>
    <mergeCell ref="B46:U46"/>
    <mergeCell ref="B47:U47"/>
    <mergeCell ref="B48:U48"/>
    <mergeCell ref="B49:U49"/>
    <mergeCell ref="B37:D37"/>
    <mergeCell ref="B38:D38"/>
    <mergeCell ref="B40:U40"/>
    <mergeCell ref="B41:U41"/>
    <mergeCell ref="B42:U42"/>
    <mergeCell ref="B43:U43"/>
    <mergeCell ref="B62:U62"/>
    <mergeCell ref="B63:U63"/>
    <mergeCell ref="B56:U56"/>
    <mergeCell ref="B57:U57"/>
    <mergeCell ref="B58:U58"/>
    <mergeCell ref="B59:U59"/>
    <mergeCell ref="B60:U60"/>
    <mergeCell ref="B61:U61"/>
    <mergeCell ref="B50:U50"/>
    <mergeCell ref="B51:U51"/>
    <mergeCell ref="B52:U52"/>
    <mergeCell ref="B53:U53"/>
    <mergeCell ref="B54:U54"/>
    <mergeCell ref="B55:U55"/>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L4" sqref="L4:O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2.33203125" style="1" customWidth="1"/>
    <col min="9" max="9" width="7.5546875" style="1" customWidth="1"/>
    <col min="10" max="10" width="9" style="1" customWidth="1"/>
    <col min="11" max="11" width="32.88671875" style="1" customWidth="1"/>
    <col min="12" max="12" width="8.88671875" style="1" customWidth="1"/>
    <col min="13" max="13" width="7" style="1" customWidth="1"/>
    <col min="14" max="14" width="9.44140625" style="1" customWidth="1"/>
    <col min="15" max="15" width="25.77734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1304</v>
      </c>
      <c r="D4" s="95" t="s">
        <v>1305</v>
      </c>
      <c r="E4" s="95"/>
      <c r="F4" s="95"/>
      <c r="G4" s="95"/>
      <c r="H4" s="95"/>
      <c r="I4" s="14"/>
      <c r="J4" s="15" t="s">
        <v>6</v>
      </c>
      <c r="K4" s="16" t="s">
        <v>7</v>
      </c>
      <c r="L4" s="96" t="s">
        <v>8</v>
      </c>
      <c r="M4" s="96"/>
      <c r="N4" s="96"/>
      <c r="O4" s="96"/>
      <c r="P4" s="15" t="s">
        <v>9</v>
      </c>
      <c r="Q4" s="96" t="s">
        <v>1184</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2" customHeight="1" thickTop="1">
      <c r="A11" s="25"/>
      <c r="B11" s="26" t="s">
        <v>36</v>
      </c>
      <c r="C11" s="69" t="s">
        <v>1306</v>
      </c>
      <c r="D11" s="69"/>
      <c r="E11" s="69"/>
      <c r="F11" s="69"/>
      <c r="G11" s="69"/>
      <c r="H11" s="69"/>
      <c r="I11" s="69" t="s">
        <v>1307</v>
      </c>
      <c r="J11" s="69"/>
      <c r="K11" s="69"/>
      <c r="L11" s="69" t="s">
        <v>1308</v>
      </c>
      <c r="M11" s="69"/>
      <c r="N11" s="69"/>
      <c r="O11" s="69"/>
      <c r="P11" s="27" t="s">
        <v>40</v>
      </c>
      <c r="Q11" s="27" t="s">
        <v>81</v>
      </c>
      <c r="R11" s="27">
        <v>400</v>
      </c>
      <c r="S11" s="27">
        <v>400</v>
      </c>
      <c r="T11" s="27">
        <v>329.6</v>
      </c>
      <c r="U11" s="28">
        <f t="shared" ref="U11:U18" si="0">IF(ISERR(T11/S11*100),"N/A",T11/S11*100)</f>
        <v>82.4</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1309</v>
      </c>
      <c r="D13" s="69"/>
      <c r="E13" s="69"/>
      <c r="F13" s="69"/>
      <c r="G13" s="69"/>
      <c r="H13" s="69"/>
      <c r="I13" s="69" t="s">
        <v>1310</v>
      </c>
      <c r="J13" s="69"/>
      <c r="K13" s="69"/>
      <c r="L13" s="69" t="s">
        <v>1311</v>
      </c>
      <c r="M13" s="69"/>
      <c r="N13" s="69"/>
      <c r="O13" s="69"/>
      <c r="P13" s="27" t="s">
        <v>40</v>
      </c>
      <c r="Q13" s="27" t="s">
        <v>81</v>
      </c>
      <c r="R13" s="27">
        <v>92.31</v>
      </c>
      <c r="S13" s="27">
        <v>92.31</v>
      </c>
      <c r="T13" s="27">
        <v>100</v>
      </c>
      <c r="U13" s="28">
        <f t="shared" si="0"/>
        <v>108.33062506770663</v>
      </c>
    </row>
    <row r="14" spans="1:34" ht="75" customHeight="1" thickTop="1">
      <c r="A14" s="25"/>
      <c r="B14" s="26" t="s">
        <v>49</v>
      </c>
      <c r="C14" s="69" t="s">
        <v>1312</v>
      </c>
      <c r="D14" s="69"/>
      <c r="E14" s="69"/>
      <c r="F14" s="69"/>
      <c r="G14" s="69"/>
      <c r="H14" s="69"/>
      <c r="I14" s="69" t="s">
        <v>1313</v>
      </c>
      <c r="J14" s="69"/>
      <c r="K14" s="69"/>
      <c r="L14" s="69" t="s">
        <v>1314</v>
      </c>
      <c r="M14" s="69"/>
      <c r="N14" s="69"/>
      <c r="O14" s="69"/>
      <c r="P14" s="27" t="s">
        <v>40</v>
      </c>
      <c r="Q14" s="27" t="s">
        <v>81</v>
      </c>
      <c r="R14" s="27">
        <v>83.33</v>
      </c>
      <c r="S14" s="27">
        <v>83.33</v>
      </c>
      <c r="T14" s="27">
        <v>16.670000000000002</v>
      </c>
      <c r="U14" s="28">
        <f t="shared" si="0"/>
        <v>20.004800192007682</v>
      </c>
    </row>
    <row r="15" spans="1:34" ht="75" customHeight="1" thickBot="1">
      <c r="A15" s="25"/>
      <c r="B15" s="29" t="s">
        <v>42</v>
      </c>
      <c r="C15" s="61" t="s">
        <v>1315</v>
      </c>
      <c r="D15" s="61"/>
      <c r="E15" s="61"/>
      <c r="F15" s="61"/>
      <c r="G15" s="61"/>
      <c r="H15" s="61"/>
      <c r="I15" s="61" t="s">
        <v>1316</v>
      </c>
      <c r="J15" s="61"/>
      <c r="K15" s="61"/>
      <c r="L15" s="61" t="s">
        <v>1317</v>
      </c>
      <c r="M15" s="61"/>
      <c r="N15" s="61"/>
      <c r="O15" s="61"/>
      <c r="P15" s="30" t="s">
        <v>40</v>
      </c>
      <c r="Q15" s="30" t="s">
        <v>81</v>
      </c>
      <c r="R15" s="30">
        <v>100</v>
      </c>
      <c r="S15" s="30">
        <v>100</v>
      </c>
      <c r="T15" s="30">
        <v>50</v>
      </c>
      <c r="U15" s="31">
        <f t="shared" si="0"/>
        <v>50</v>
      </c>
    </row>
    <row r="16" spans="1:34" ht="75" customHeight="1" thickTop="1">
      <c r="A16" s="25"/>
      <c r="B16" s="26" t="s">
        <v>93</v>
      </c>
      <c r="C16" s="69" t="s">
        <v>1318</v>
      </c>
      <c r="D16" s="69"/>
      <c r="E16" s="69"/>
      <c r="F16" s="69"/>
      <c r="G16" s="69"/>
      <c r="H16" s="69"/>
      <c r="I16" s="69" t="s">
        <v>1319</v>
      </c>
      <c r="J16" s="69"/>
      <c r="K16" s="69"/>
      <c r="L16" s="69" t="s">
        <v>1320</v>
      </c>
      <c r="M16" s="69"/>
      <c r="N16" s="69"/>
      <c r="O16" s="69"/>
      <c r="P16" s="27" t="s">
        <v>40</v>
      </c>
      <c r="Q16" s="27" t="s">
        <v>101</v>
      </c>
      <c r="R16" s="27">
        <v>100</v>
      </c>
      <c r="S16" s="27">
        <v>100</v>
      </c>
      <c r="T16" s="27">
        <v>100</v>
      </c>
      <c r="U16" s="28">
        <f t="shared" si="0"/>
        <v>100</v>
      </c>
    </row>
    <row r="17" spans="1:22" ht="75" customHeight="1">
      <c r="A17" s="25"/>
      <c r="B17" s="29" t="s">
        <v>42</v>
      </c>
      <c r="C17" s="61" t="s">
        <v>1321</v>
      </c>
      <c r="D17" s="61"/>
      <c r="E17" s="61"/>
      <c r="F17" s="61"/>
      <c r="G17" s="61"/>
      <c r="H17" s="61"/>
      <c r="I17" s="61" t="s">
        <v>1322</v>
      </c>
      <c r="J17" s="61"/>
      <c r="K17" s="61"/>
      <c r="L17" s="61" t="s">
        <v>1323</v>
      </c>
      <c r="M17" s="61"/>
      <c r="N17" s="61"/>
      <c r="O17" s="61"/>
      <c r="P17" s="30" t="s">
        <v>40</v>
      </c>
      <c r="Q17" s="30" t="s">
        <v>97</v>
      </c>
      <c r="R17" s="30">
        <v>91.67</v>
      </c>
      <c r="S17" s="30">
        <v>91.67</v>
      </c>
      <c r="T17" s="30">
        <v>95.83</v>
      </c>
      <c r="U17" s="31">
        <f t="shared" si="0"/>
        <v>104.5380167993891</v>
      </c>
    </row>
    <row r="18" spans="1:22" ht="75" customHeight="1" thickBot="1">
      <c r="A18" s="25"/>
      <c r="B18" s="29" t="s">
        <v>42</v>
      </c>
      <c r="C18" s="61" t="s">
        <v>1324</v>
      </c>
      <c r="D18" s="61"/>
      <c r="E18" s="61"/>
      <c r="F18" s="61"/>
      <c r="G18" s="61"/>
      <c r="H18" s="61"/>
      <c r="I18" s="61" t="s">
        <v>1325</v>
      </c>
      <c r="J18" s="61"/>
      <c r="K18" s="61"/>
      <c r="L18" s="61" t="s">
        <v>1326</v>
      </c>
      <c r="M18" s="61"/>
      <c r="N18" s="61"/>
      <c r="O18" s="61"/>
      <c r="P18" s="30" t="s">
        <v>40</v>
      </c>
      <c r="Q18" s="30" t="s">
        <v>101</v>
      </c>
      <c r="R18" s="30">
        <v>100</v>
      </c>
      <c r="S18" s="30">
        <v>100</v>
      </c>
      <c r="T18" s="30">
        <v>100</v>
      </c>
      <c r="U18" s="31">
        <f t="shared" si="0"/>
        <v>100</v>
      </c>
    </row>
    <row r="19" spans="1:22" ht="22.5" customHeight="1" thickTop="1" thickBot="1">
      <c r="B19" s="8" t="s">
        <v>55</v>
      </c>
      <c r="C19" s="9"/>
      <c r="D19" s="9"/>
      <c r="E19" s="9"/>
      <c r="F19" s="9"/>
      <c r="G19" s="9"/>
      <c r="H19" s="10"/>
      <c r="I19" s="10"/>
      <c r="J19" s="10"/>
      <c r="K19" s="10"/>
      <c r="L19" s="10"/>
      <c r="M19" s="10"/>
      <c r="N19" s="10"/>
      <c r="O19" s="10"/>
      <c r="P19" s="10"/>
      <c r="Q19" s="10"/>
      <c r="R19" s="10"/>
      <c r="S19" s="10"/>
      <c r="T19" s="10"/>
      <c r="U19" s="11"/>
      <c r="V19" s="32"/>
    </row>
    <row r="20" spans="1:22" ht="26.25" customHeight="1" thickTop="1">
      <c r="B20" s="33"/>
      <c r="C20" s="34"/>
      <c r="D20" s="34"/>
      <c r="E20" s="34"/>
      <c r="F20" s="34"/>
      <c r="G20" s="34"/>
      <c r="H20" s="35"/>
      <c r="I20" s="35"/>
      <c r="J20" s="35"/>
      <c r="K20" s="35"/>
      <c r="L20" s="35"/>
      <c r="M20" s="35"/>
      <c r="N20" s="35"/>
      <c r="O20" s="35"/>
      <c r="P20" s="36"/>
      <c r="Q20" s="37"/>
      <c r="R20" s="38" t="s">
        <v>56</v>
      </c>
      <c r="S20" s="22" t="s">
        <v>57</v>
      </c>
      <c r="T20" s="38" t="s">
        <v>58</v>
      </c>
      <c r="U20" s="22" t="s">
        <v>59</v>
      </c>
    </row>
    <row r="21" spans="1:22" ht="26.25" customHeight="1" thickBot="1">
      <c r="B21" s="39"/>
      <c r="C21" s="40"/>
      <c r="D21" s="40"/>
      <c r="E21" s="40"/>
      <c r="F21" s="40"/>
      <c r="G21" s="40"/>
      <c r="H21" s="41"/>
      <c r="I21" s="41"/>
      <c r="J21" s="41"/>
      <c r="K21" s="41"/>
      <c r="L21" s="41"/>
      <c r="M21" s="41"/>
      <c r="N21" s="41"/>
      <c r="O21" s="41"/>
      <c r="P21" s="42"/>
      <c r="Q21" s="43"/>
      <c r="R21" s="44" t="s">
        <v>60</v>
      </c>
      <c r="S21" s="43" t="s">
        <v>60</v>
      </c>
      <c r="T21" s="43" t="s">
        <v>60</v>
      </c>
      <c r="U21" s="43" t="s">
        <v>61</v>
      </c>
    </row>
    <row r="22" spans="1:22" ht="13.5" customHeight="1" thickBot="1">
      <c r="B22" s="62" t="s">
        <v>62</v>
      </c>
      <c r="C22" s="63"/>
      <c r="D22" s="63"/>
      <c r="E22" s="45"/>
      <c r="F22" s="45"/>
      <c r="G22" s="45"/>
      <c r="H22" s="46"/>
      <c r="I22" s="46"/>
      <c r="J22" s="46"/>
      <c r="K22" s="46"/>
      <c r="L22" s="46"/>
      <c r="M22" s="46"/>
      <c r="N22" s="46"/>
      <c r="O22" s="46"/>
      <c r="P22" s="47"/>
      <c r="Q22" s="47"/>
      <c r="R22" s="48">
        <f>63.419459</f>
        <v>63.419459000000003</v>
      </c>
      <c r="S22" s="48">
        <f>63.419459</f>
        <v>63.419459000000003</v>
      </c>
      <c r="T22" s="48">
        <f>360.919459</f>
        <v>360.91945900000002</v>
      </c>
      <c r="U22" s="49">
        <f>+IF(ISERR(T22/S22*100),"N/A",T22/S22*100)</f>
        <v>569.09892435380118</v>
      </c>
    </row>
    <row r="23" spans="1:22" ht="13.5" customHeight="1" thickBot="1">
      <c r="B23" s="64" t="s">
        <v>63</v>
      </c>
      <c r="C23" s="65"/>
      <c r="D23" s="65"/>
      <c r="E23" s="50"/>
      <c r="F23" s="50"/>
      <c r="G23" s="50"/>
      <c r="H23" s="51"/>
      <c r="I23" s="51"/>
      <c r="J23" s="51"/>
      <c r="K23" s="51"/>
      <c r="L23" s="51"/>
      <c r="M23" s="51"/>
      <c r="N23" s="51"/>
      <c r="O23" s="51"/>
      <c r="P23" s="52"/>
      <c r="Q23" s="52"/>
      <c r="R23" s="48">
        <f>360.919459</f>
        <v>360.91945900000002</v>
      </c>
      <c r="S23" s="48">
        <f>360.919459</f>
        <v>360.91945900000002</v>
      </c>
      <c r="T23" s="48">
        <f>360.919459</f>
        <v>360.91945900000002</v>
      </c>
      <c r="U23" s="49">
        <f>+IF(ISERR(T23/S23*100),"N/A",T23/S23*100)</f>
        <v>100</v>
      </c>
    </row>
    <row r="24" spans="1:22" ht="14.85" customHeight="1" thickTop="1" thickBot="1">
      <c r="B24" s="8" t="s">
        <v>64</v>
      </c>
      <c r="C24" s="9"/>
      <c r="D24" s="9"/>
      <c r="E24" s="9"/>
      <c r="F24" s="9"/>
      <c r="G24" s="9"/>
      <c r="H24" s="10"/>
      <c r="I24" s="10"/>
      <c r="J24" s="10"/>
      <c r="K24" s="10"/>
      <c r="L24" s="10"/>
      <c r="M24" s="10"/>
      <c r="N24" s="10"/>
      <c r="O24" s="10"/>
      <c r="P24" s="10"/>
      <c r="Q24" s="10"/>
      <c r="R24" s="10"/>
      <c r="S24" s="10"/>
      <c r="T24" s="10"/>
      <c r="U24" s="11"/>
    </row>
    <row r="25" spans="1:22" ht="44.25" customHeight="1" thickTop="1">
      <c r="B25" s="66" t="s">
        <v>65</v>
      </c>
      <c r="C25" s="67"/>
      <c r="D25" s="67"/>
      <c r="E25" s="67"/>
      <c r="F25" s="67"/>
      <c r="G25" s="67"/>
      <c r="H25" s="67"/>
      <c r="I25" s="67"/>
      <c r="J25" s="67"/>
      <c r="K25" s="67"/>
      <c r="L25" s="67"/>
      <c r="M25" s="67"/>
      <c r="N25" s="67"/>
      <c r="O25" s="67"/>
      <c r="P25" s="67"/>
      <c r="Q25" s="67"/>
      <c r="R25" s="67"/>
      <c r="S25" s="67"/>
      <c r="T25" s="67"/>
      <c r="U25" s="68"/>
    </row>
    <row r="26" spans="1:22" ht="51.15" customHeight="1">
      <c r="B26" s="55" t="s">
        <v>1327</v>
      </c>
      <c r="C26" s="56"/>
      <c r="D26" s="56"/>
      <c r="E26" s="56"/>
      <c r="F26" s="56"/>
      <c r="G26" s="56"/>
      <c r="H26" s="56"/>
      <c r="I26" s="56"/>
      <c r="J26" s="56"/>
      <c r="K26" s="56"/>
      <c r="L26" s="56"/>
      <c r="M26" s="56"/>
      <c r="N26" s="56"/>
      <c r="O26" s="56"/>
      <c r="P26" s="56"/>
      <c r="Q26" s="56"/>
      <c r="R26" s="56"/>
      <c r="S26" s="56"/>
      <c r="T26" s="56"/>
      <c r="U26" s="57"/>
    </row>
    <row r="27" spans="1:22" ht="34.5" customHeight="1">
      <c r="B27" s="55" t="s">
        <v>106</v>
      </c>
      <c r="C27" s="56"/>
      <c r="D27" s="56"/>
      <c r="E27" s="56"/>
      <c r="F27" s="56"/>
      <c r="G27" s="56"/>
      <c r="H27" s="56"/>
      <c r="I27" s="56"/>
      <c r="J27" s="56"/>
      <c r="K27" s="56"/>
      <c r="L27" s="56"/>
      <c r="M27" s="56"/>
      <c r="N27" s="56"/>
      <c r="O27" s="56"/>
      <c r="P27" s="56"/>
      <c r="Q27" s="56"/>
      <c r="R27" s="56"/>
      <c r="S27" s="56"/>
      <c r="T27" s="56"/>
      <c r="U27" s="57"/>
    </row>
    <row r="28" spans="1:22" ht="37.35" customHeight="1">
      <c r="B28" s="55" t="s">
        <v>1328</v>
      </c>
      <c r="C28" s="56"/>
      <c r="D28" s="56"/>
      <c r="E28" s="56"/>
      <c r="F28" s="56"/>
      <c r="G28" s="56"/>
      <c r="H28" s="56"/>
      <c r="I28" s="56"/>
      <c r="J28" s="56"/>
      <c r="K28" s="56"/>
      <c r="L28" s="56"/>
      <c r="M28" s="56"/>
      <c r="N28" s="56"/>
      <c r="O28" s="56"/>
      <c r="P28" s="56"/>
      <c r="Q28" s="56"/>
      <c r="R28" s="56"/>
      <c r="S28" s="56"/>
      <c r="T28" s="56"/>
      <c r="U28" s="57"/>
    </row>
    <row r="29" spans="1:22" ht="36" customHeight="1">
      <c r="B29" s="55" t="s">
        <v>1329</v>
      </c>
      <c r="C29" s="56"/>
      <c r="D29" s="56"/>
      <c r="E29" s="56"/>
      <c r="F29" s="56"/>
      <c r="G29" s="56"/>
      <c r="H29" s="56"/>
      <c r="I29" s="56"/>
      <c r="J29" s="56"/>
      <c r="K29" s="56"/>
      <c r="L29" s="56"/>
      <c r="M29" s="56"/>
      <c r="N29" s="56"/>
      <c r="O29" s="56"/>
      <c r="P29" s="56"/>
      <c r="Q29" s="56"/>
      <c r="R29" s="56"/>
      <c r="S29" s="56"/>
      <c r="T29" s="56"/>
      <c r="U29" s="57"/>
    </row>
    <row r="30" spans="1:22" ht="48.6" customHeight="1">
      <c r="B30" s="55" t="s">
        <v>1330</v>
      </c>
      <c r="C30" s="56"/>
      <c r="D30" s="56"/>
      <c r="E30" s="56"/>
      <c r="F30" s="56"/>
      <c r="G30" s="56"/>
      <c r="H30" s="56"/>
      <c r="I30" s="56"/>
      <c r="J30" s="56"/>
      <c r="K30" s="56"/>
      <c r="L30" s="56"/>
      <c r="M30" s="56"/>
      <c r="N30" s="56"/>
      <c r="O30" s="56"/>
      <c r="P30" s="56"/>
      <c r="Q30" s="56"/>
      <c r="R30" s="56"/>
      <c r="S30" s="56"/>
      <c r="T30" s="56"/>
      <c r="U30" s="57"/>
    </row>
    <row r="31" spans="1:22" ht="35.4" customHeight="1">
      <c r="B31" s="55" t="s">
        <v>1331</v>
      </c>
      <c r="C31" s="56"/>
      <c r="D31" s="56"/>
      <c r="E31" s="56"/>
      <c r="F31" s="56"/>
      <c r="G31" s="56"/>
      <c r="H31" s="56"/>
      <c r="I31" s="56"/>
      <c r="J31" s="56"/>
      <c r="K31" s="56"/>
      <c r="L31" s="56"/>
      <c r="M31" s="56"/>
      <c r="N31" s="56"/>
      <c r="O31" s="56"/>
      <c r="P31" s="56"/>
      <c r="Q31" s="56"/>
      <c r="R31" s="56"/>
      <c r="S31" s="56"/>
      <c r="T31" s="56"/>
      <c r="U31" s="57"/>
    </row>
    <row r="32" spans="1:22" ht="38.4" customHeight="1">
      <c r="B32" s="55" t="s">
        <v>1332</v>
      </c>
      <c r="C32" s="56"/>
      <c r="D32" s="56"/>
      <c r="E32" s="56"/>
      <c r="F32" s="56"/>
      <c r="G32" s="56"/>
      <c r="H32" s="56"/>
      <c r="I32" s="56"/>
      <c r="J32" s="56"/>
      <c r="K32" s="56"/>
      <c r="L32" s="56"/>
      <c r="M32" s="56"/>
      <c r="N32" s="56"/>
      <c r="O32" s="56"/>
      <c r="P32" s="56"/>
      <c r="Q32" s="56"/>
      <c r="R32" s="56"/>
      <c r="S32" s="56"/>
      <c r="T32" s="56"/>
      <c r="U32" s="57"/>
    </row>
    <row r="33" spans="2:21" ht="44.85" customHeight="1" thickBot="1">
      <c r="B33" s="58" t="s">
        <v>1333</v>
      </c>
      <c r="C33" s="59"/>
      <c r="D33" s="59"/>
      <c r="E33" s="59"/>
      <c r="F33" s="59"/>
      <c r="G33" s="59"/>
      <c r="H33" s="59"/>
      <c r="I33" s="59"/>
      <c r="J33" s="59"/>
      <c r="K33" s="59"/>
      <c r="L33" s="59"/>
      <c r="M33" s="59"/>
      <c r="N33" s="59"/>
      <c r="O33" s="59"/>
      <c r="P33" s="59"/>
      <c r="Q33" s="59"/>
      <c r="R33" s="59"/>
      <c r="S33" s="59"/>
      <c r="T33" s="59"/>
      <c r="U33" s="60"/>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49"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1"/>
  <sheetViews>
    <sheetView view="pageBreakPreview" zoomScale="80" zoomScaleNormal="80" zoomScaleSheetLayoutView="80" workbookViewId="0">
      <selection activeCell="O1" sqref="O1:O104857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6.77734375" style="1" customWidth="1"/>
    <col min="9" max="9" width="7.5546875" style="1" customWidth="1"/>
    <col min="10" max="10" width="9" style="1" customWidth="1"/>
    <col min="11" max="11" width="24.33203125" style="1" customWidth="1"/>
    <col min="12" max="12" width="8.88671875" style="1" customWidth="1"/>
    <col min="13" max="13" width="7" style="1" customWidth="1"/>
    <col min="14" max="14" width="9.44140625" style="1" customWidth="1"/>
    <col min="15" max="15" width="29.109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1269</v>
      </c>
      <c r="D4" s="95" t="s">
        <v>1270</v>
      </c>
      <c r="E4" s="95"/>
      <c r="F4" s="95"/>
      <c r="G4" s="95"/>
      <c r="H4" s="95"/>
      <c r="I4" s="14"/>
      <c r="J4" s="15" t="s">
        <v>6</v>
      </c>
      <c r="K4" s="16" t="s">
        <v>7</v>
      </c>
      <c r="L4" s="96" t="s">
        <v>8</v>
      </c>
      <c r="M4" s="96"/>
      <c r="N4" s="96"/>
      <c r="O4" s="96"/>
      <c r="P4" s="15" t="s">
        <v>9</v>
      </c>
      <c r="Q4" s="96" t="s">
        <v>1117</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1271</v>
      </c>
      <c r="D11" s="69"/>
      <c r="E11" s="69"/>
      <c r="F11" s="69"/>
      <c r="G11" s="69"/>
      <c r="H11" s="69"/>
      <c r="I11" s="69" t="s">
        <v>1547</v>
      </c>
      <c r="J11" s="69"/>
      <c r="K11" s="69"/>
      <c r="L11" s="69" t="s">
        <v>1119</v>
      </c>
      <c r="M11" s="69"/>
      <c r="N11" s="69"/>
      <c r="O11" s="69"/>
      <c r="P11" s="27" t="s">
        <v>40</v>
      </c>
      <c r="Q11" s="27" t="s">
        <v>81</v>
      </c>
      <c r="R11" s="53" t="s">
        <v>82</v>
      </c>
      <c r="S11" s="53" t="s">
        <v>82</v>
      </c>
      <c r="T11" s="53" t="s">
        <v>82</v>
      </c>
      <c r="U11" s="28" t="str">
        <f t="shared" ref="U11:U22" si="0">IF(ISERR(T11/S11*100),"N/A",T11/S11*100)</f>
        <v>N/A</v>
      </c>
    </row>
    <row r="12" spans="1:34" ht="75" customHeight="1" thickTop="1">
      <c r="A12" s="25"/>
      <c r="B12" s="26" t="s">
        <v>45</v>
      </c>
      <c r="C12" s="69" t="s">
        <v>1272</v>
      </c>
      <c r="D12" s="69"/>
      <c r="E12" s="69"/>
      <c r="F12" s="69"/>
      <c r="G12" s="69"/>
      <c r="H12" s="69"/>
      <c r="I12" s="69" t="s">
        <v>1273</v>
      </c>
      <c r="J12" s="69"/>
      <c r="K12" s="69"/>
      <c r="L12" s="69" t="s">
        <v>1274</v>
      </c>
      <c r="M12" s="69"/>
      <c r="N12" s="69"/>
      <c r="O12" s="69"/>
      <c r="P12" s="27" t="s">
        <v>40</v>
      </c>
      <c r="Q12" s="27" t="s">
        <v>81</v>
      </c>
      <c r="R12" s="27">
        <v>100</v>
      </c>
      <c r="S12" s="27">
        <v>100</v>
      </c>
      <c r="T12" s="27">
        <v>0</v>
      </c>
      <c r="U12" s="28">
        <f t="shared" si="0"/>
        <v>0</v>
      </c>
    </row>
    <row r="13" spans="1:34" ht="75" customHeight="1">
      <c r="A13" s="25"/>
      <c r="B13" s="29" t="s">
        <v>42</v>
      </c>
      <c r="C13" s="61" t="s">
        <v>42</v>
      </c>
      <c r="D13" s="61"/>
      <c r="E13" s="61"/>
      <c r="F13" s="61"/>
      <c r="G13" s="61"/>
      <c r="H13" s="61"/>
      <c r="I13" s="61" t="s">
        <v>1123</v>
      </c>
      <c r="J13" s="61"/>
      <c r="K13" s="61"/>
      <c r="L13" s="61" t="s">
        <v>1124</v>
      </c>
      <c r="M13" s="61"/>
      <c r="N13" s="61"/>
      <c r="O13" s="61"/>
      <c r="P13" s="30" t="s">
        <v>40</v>
      </c>
      <c r="Q13" s="30" t="s">
        <v>81</v>
      </c>
      <c r="R13" s="30">
        <v>100</v>
      </c>
      <c r="S13" s="30">
        <v>100</v>
      </c>
      <c r="T13" s="30">
        <v>100</v>
      </c>
      <c r="U13" s="31">
        <f t="shared" si="0"/>
        <v>100</v>
      </c>
    </row>
    <row r="14" spans="1:34" ht="75" customHeight="1" thickBot="1">
      <c r="A14" s="25"/>
      <c r="B14" s="29" t="s">
        <v>42</v>
      </c>
      <c r="C14" s="61" t="s">
        <v>42</v>
      </c>
      <c r="D14" s="61"/>
      <c r="E14" s="61"/>
      <c r="F14" s="61"/>
      <c r="G14" s="61"/>
      <c r="H14" s="61"/>
      <c r="I14" s="61" t="s">
        <v>1125</v>
      </c>
      <c r="J14" s="61"/>
      <c r="K14" s="61"/>
      <c r="L14" s="61" t="s">
        <v>1126</v>
      </c>
      <c r="M14" s="61"/>
      <c r="N14" s="61"/>
      <c r="O14" s="61"/>
      <c r="P14" s="30" t="s">
        <v>40</v>
      </c>
      <c r="Q14" s="30" t="s">
        <v>81</v>
      </c>
      <c r="R14" s="30">
        <v>31.43</v>
      </c>
      <c r="S14" s="30">
        <v>31.43</v>
      </c>
      <c r="T14" s="30">
        <v>34.29</v>
      </c>
      <c r="U14" s="31">
        <f t="shared" si="0"/>
        <v>109.09958638243715</v>
      </c>
    </row>
    <row r="15" spans="1:34" ht="75" customHeight="1" thickTop="1">
      <c r="A15" s="25"/>
      <c r="B15" s="26" t="s">
        <v>49</v>
      </c>
      <c r="C15" s="69" t="s">
        <v>1275</v>
      </c>
      <c r="D15" s="69"/>
      <c r="E15" s="69"/>
      <c r="F15" s="69"/>
      <c r="G15" s="69"/>
      <c r="H15" s="69"/>
      <c r="I15" s="69" t="s">
        <v>1276</v>
      </c>
      <c r="J15" s="69"/>
      <c r="K15" s="69"/>
      <c r="L15" s="69" t="s">
        <v>1277</v>
      </c>
      <c r="M15" s="69"/>
      <c r="N15" s="69"/>
      <c r="O15" s="69"/>
      <c r="P15" s="27" t="s">
        <v>40</v>
      </c>
      <c r="Q15" s="27" t="s">
        <v>92</v>
      </c>
      <c r="R15" s="27">
        <v>100</v>
      </c>
      <c r="S15" s="27">
        <v>100</v>
      </c>
      <c r="T15" s="27">
        <v>100</v>
      </c>
      <c r="U15" s="28">
        <f t="shared" si="0"/>
        <v>100</v>
      </c>
    </row>
    <row r="16" spans="1:34" ht="75" customHeight="1">
      <c r="A16" s="25"/>
      <c r="B16" s="29" t="s">
        <v>42</v>
      </c>
      <c r="C16" s="61" t="s">
        <v>42</v>
      </c>
      <c r="D16" s="61"/>
      <c r="E16" s="61"/>
      <c r="F16" s="61"/>
      <c r="G16" s="61"/>
      <c r="H16" s="61"/>
      <c r="I16" s="61" t="s">
        <v>1278</v>
      </c>
      <c r="J16" s="61"/>
      <c r="K16" s="61"/>
      <c r="L16" s="61" t="s">
        <v>1279</v>
      </c>
      <c r="M16" s="61"/>
      <c r="N16" s="61"/>
      <c r="O16" s="61"/>
      <c r="P16" s="30" t="s">
        <v>40</v>
      </c>
      <c r="Q16" s="30" t="s">
        <v>92</v>
      </c>
      <c r="R16" s="30">
        <v>100</v>
      </c>
      <c r="S16" s="30">
        <v>100</v>
      </c>
      <c r="T16" s="30">
        <v>100</v>
      </c>
      <c r="U16" s="31">
        <f t="shared" si="0"/>
        <v>100</v>
      </c>
    </row>
    <row r="17" spans="1:22" ht="75" customHeight="1" thickBot="1">
      <c r="A17" s="25"/>
      <c r="B17" s="29" t="s">
        <v>42</v>
      </c>
      <c r="C17" s="61" t="s">
        <v>1280</v>
      </c>
      <c r="D17" s="61"/>
      <c r="E17" s="61"/>
      <c r="F17" s="61"/>
      <c r="G17" s="61"/>
      <c r="H17" s="61"/>
      <c r="I17" s="61" t="s">
        <v>1281</v>
      </c>
      <c r="J17" s="61"/>
      <c r="K17" s="61"/>
      <c r="L17" s="61" t="s">
        <v>1282</v>
      </c>
      <c r="M17" s="61"/>
      <c r="N17" s="61"/>
      <c r="O17" s="61"/>
      <c r="P17" s="30" t="s">
        <v>40</v>
      </c>
      <c r="Q17" s="30" t="s">
        <v>92</v>
      </c>
      <c r="R17" s="30">
        <v>100</v>
      </c>
      <c r="S17" s="30">
        <v>100</v>
      </c>
      <c r="T17" s="30">
        <v>100</v>
      </c>
      <c r="U17" s="31">
        <f t="shared" si="0"/>
        <v>100</v>
      </c>
    </row>
    <row r="18" spans="1:22" ht="75" customHeight="1" thickTop="1">
      <c r="A18" s="25"/>
      <c r="B18" s="26" t="s">
        <v>93</v>
      </c>
      <c r="C18" s="69" t="s">
        <v>1283</v>
      </c>
      <c r="D18" s="69"/>
      <c r="E18" s="69"/>
      <c r="F18" s="69"/>
      <c r="G18" s="69"/>
      <c r="H18" s="69"/>
      <c r="I18" s="69" t="s">
        <v>1284</v>
      </c>
      <c r="J18" s="69"/>
      <c r="K18" s="69"/>
      <c r="L18" s="69" t="s">
        <v>1285</v>
      </c>
      <c r="M18" s="69"/>
      <c r="N18" s="69"/>
      <c r="O18" s="69"/>
      <c r="P18" s="27" t="s">
        <v>40</v>
      </c>
      <c r="Q18" s="27" t="s">
        <v>97</v>
      </c>
      <c r="R18" s="27">
        <v>100</v>
      </c>
      <c r="S18" s="27">
        <v>100</v>
      </c>
      <c r="T18" s="27">
        <v>101.24</v>
      </c>
      <c r="U18" s="28">
        <f t="shared" si="0"/>
        <v>101.24</v>
      </c>
    </row>
    <row r="19" spans="1:22" ht="75" customHeight="1">
      <c r="A19" s="25"/>
      <c r="B19" s="29" t="s">
        <v>42</v>
      </c>
      <c r="C19" s="61" t="s">
        <v>1286</v>
      </c>
      <c r="D19" s="61"/>
      <c r="E19" s="61"/>
      <c r="F19" s="61"/>
      <c r="G19" s="61"/>
      <c r="H19" s="61"/>
      <c r="I19" s="61" t="s">
        <v>1287</v>
      </c>
      <c r="J19" s="61"/>
      <c r="K19" s="61"/>
      <c r="L19" s="61" t="s">
        <v>1288</v>
      </c>
      <c r="M19" s="61"/>
      <c r="N19" s="61"/>
      <c r="O19" s="61"/>
      <c r="P19" s="30" t="s">
        <v>40</v>
      </c>
      <c r="Q19" s="30" t="s">
        <v>97</v>
      </c>
      <c r="R19" s="30">
        <v>100</v>
      </c>
      <c r="S19" s="30">
        <v>100</v>
      </c>
      <c r="T19" s="30">
        <v>101.23</v>
      </c>
      <c r="U19" s="31">
        <f t="shared" si="0"/>
        <v>101.23</v>
      </c>
    </row>
    <row r="20" spans="1:22" ht="75" customHeight="1">
      <c r="A20" s="25"/>
      <c r="B20" s="29" t="s">
        <v>42</v>
      </c>
      <c r="C20" s="61" t="s">
        <v>1289</v>
      </c>
      <c r="D20" s="61"/>
      <c r="E20" s="61"/>
      <c r="F20" s="61"/>
      <c r="G20" s="61"/>
      <c r="H20" s="61"/>
      <c r="I20" s="61" t="s">
        <v>1290</v>
      </c>
      <c r="J20" s="61"/>
      <c r="K20" s="61"/>
      <c r="L20" s="61" t="s">
        <v>1291</v>
      </c>
      <c r="M20" s="61"/>
      <c r="N20" s="61"/>
      <c r="O20" s="61"/>
      <c r="P20" s="30" t="s">
        <v>40</v>
      </c>
      <c r="Q20" s="30" t="s">
        <v>97</v>
      </c>
      <c r="R20" s="30">
        <v>100</v>
      </c>
      <c r="S20" s="30">
        <v>100</v>
      </c>
      <c r="T20" s="30">
        <v>100</v>
      </c>
      <c r="U20" s="31">
        <f t="shared" si="0"/>
        <v>100</v>
      </c>
    </row>
    <row r="21" spans="1:22" ht="75" customHeight="1">
      <c r="A21" s="25"/>
      <c r="B21" s="29" t="s">
        <v>42</v>
      </c>
      <c r="C21" s="61" t="s">
        <v>1292</v>
      </c>
      <c r="D21" s="61"/>
      <c r="E21" s="61"/>
      <c r="F21" s="61"/>
      <c r="G21" s="61"/>
      <c r="H21" s="61"/>
      <c r="I21" s="61" t="s">
        <v>1160</v>
      </c>
      <c r="J21" s="61"/>
      <c r="K21" s="61"/>
      <c r="L21" s="61" t="s">
        <v>1293</v>
      </c>
      <c r="M21" s="61"/>
      <c r="N21" s="61"/>
      <c r="O21" s="61"/>
      <c r="P21" s="30" t="s">
        <v>40</v>
      </c>
      <c r="Q21" s="30" t="s">
        <v>97</v>
      </c>
      <c r="R21" s="30">
        <v>100</v>
      </c>
      <c r="S21" s="30">
        <v>100</v>
      </c>
      <c r="T21" s="30">
        <v>100</v>
      </c>
      <c r="U21" s="31">
        <f t="shared" si="0"/>
        <v>100</v>
      </c>
    </row>
    <row r="22" spans="1:22" ht="75" customHeight="1" thickBot="1">
      <c r="A22" s="25"/>
      <c r="B22" s="29" t="s">
        <v>42</v>
      </c>
      <c r="C22" s="61" t="s">
        <v>42</v>
      </c>
      <c r="D22" s="61"/>
      <c r="E22" s="61"/>
      <c r="F22" s="61"/>
      <c r="G22" s="61"/>
      <c r="H22" s="61"/>
      <c r="I22" s="61" t="s">
        <v>1162</v>
      </c>
      <c r="J22" s="61"/>
      <c r="K22" s="61"/>
      <c r="L22" s="61" t="s">
        <v>1163</v>
      </c>
      <c r="M22" s="61"/>
      <c r="N22" s="61"/>
      <c r="O22" s="61"/>
      <c r="P22" s="30" t="s">
        <v>40</v>
      </c>
      <c r="Q22" s="30" t="s">
        <v>97</v>
      </c>
      <c r="R22" s="30">
        <v>100</v>
      </c>
      <c r="S22" s="30">
        <v>100</v>
      </c>
      <c r="T22" s="30">
        <v>100</v>
      </c>
      <c r="U22" s="31">
        <f t="shared" si="0"/>
        <v>100</v>
      </c>
    </row>
    <row r="23" spans="1:22" ht="22.5" customHeight="1" thickTop="1" thickBot="1">
      <c r="B23" s="8" t="s">
        <v>55</v>
      </c>
      <c r="C23" s="9"/>
      <c r="D23" s="9"/>
      <c r="E23" s="9"/>
      <c r="F23" s="9"/>
      <c r="G23" s="9"/>
      <c r="H23" s="10"/>
      <c r="I23" s="10"/>
      <c r="J23" s="10"/>
      <c r="K23" s="10"/>
      <c r="L23" s="10"/>
      <c r="M23" s="10"/>
      <c r="N23" s="10"/>
      <c r="O23" s="10"/>
      <c r="P23" s="10"/>
      <c r="Q23" s="10"/>
      <c r="R23" s="10"/>
      <c r="S23" s="10"/>
      <c r="T23" s="10"/>
      <c r="U23" s="11"/>
      <c r="V23" s="32"/>
    </row>
    <row r="24" spans="1:22" ht="26.25" customHeight="1" thickTop="1">
      <c r="B24" s="33"/>
      <c r="C24" s="34"/>
      <c r="D24" s="34"/>
      <c r="E24" s="34"/>
      <c r="F24" s="34"/>
      <c r="G24" s="34"/>
      <c r="H24" s="35"/>
      <c r="I24" s="35"/>
      <c r="J24" s="35"/>
      <c r="K24" s="35"/>
      <c r="L24" s="35"/>
      <c r="M24" s="35"/>
      <c r="N24" s="35"/>
      <c r="O24" s="35"/>
      <c r="P24" s="36"/>
      <c r="Q24" s="37"/>
      <c r="R24" s="38" t="s">
        <v>56</v>
      </c>
      <c r="S24" s="22" t="s">
        <v>57</v>
      </c>
      <c r="T24" s="38" t="s">
        <v>58</v>
      </c>
      <c r="U24" s="22" t="s">
        <v>59</v>
      </c>
    </row>
    <row r="25" spans="1:22" ht="26.25" customHeight="1" thickBot="1">
      <c r="B25" s="39"/>
      <c r="C25" s="40"/>
      <c r="D25" s="40"/>
      <c r="E25" s="40"/>
      <c r="F25" s="40"/>
      <c r="G25" s="40"/>
      <c r="H25" s="41"/>
      <c r="I25" s="41"/>
      <c r="J25" s="41"/>
      <c r="K25" s="41"/>
      <c r="L25" s="41"/>
      <c r="M25" s="41"/>
      <c r="N25" s="41"/>
      <c r="O25" s="41"/>
      <c r="P25" s="42"/>
      <c r="Q25" s="43"/>
      <c r="R25" s="44" t="s">
        <v>60</v>
      </c>
      <c r="S25" s="43" t="s">
        <v>60</v>
      </c>
      <c r="T25" s="43" t="s">
        <v>60</v>
      </c>
      <c r="U25" s="43" t="s">
        <v>61</v>
      </c>
    </row>
    <row r="26" spans="1:22" ht="13.5" customHeight="1" thickBot="1">
      <c r="B26" s="62" t="s">
        <v>62</v>
      </c>
      <c r="C26" s="63"/>
      <c r="D26" s="63"/>
      <c r="E26" s="45"/>
      <c r="F26" s="45"/>
      <c r="G26" s="45"/>
      <c r="H26" s="46"/>
      <c r="I26" s="46"/>
      <c r="J26" s="46"/>
      <c r="K26" s="46"/>
      <c r="L26" s="46"/>
      <c r="M26" s="46"/>
      <c r="N26" s="46"/>
      <c r="O26" s="46"/>
      <c r="P26" s="47"/>
      <c r="Q26" s="47"/>
      <c r="R26" s="48">
        <f>1927.263131</f>
        <v>1927.2631309999999</v>
      </c>
      <c r="S26" s="48">
        <f>1927.263131</f>
        <v>1927.2631309999999</v>
      </c>
      <c r="T26" s="48">
        <f>1045.99484955</f>
        <v>1045.99484955</v>
      </c>
      <c r="U26" s="49">
        <f>+IF(ISERR(T26/S26*100),"N/A",T26/S26*100)</f>
        <v>54.273587904276674</v>
      </c>
    </row>
    <row r="27" spans="1:22" ht="13.5" customHeight="1" thickBot="1">
      <c r="B27" s="64" t="s">
        <v>63</v>
      </c>
      <c r="C27" s="65"/>
      <c r="D27" s="65"/>
      <c r="E27" s="50"/>
      <c r="F27" s="50"/>
      <c r="G27" s="50"/>
      <c r="H27" s="51"/>
      <c r="I27" s="51"/>
      <c r="J27" s="51"/>
      <c r="K27" s="51"/>
      <c r="L27" s="51"/>
      <c r="M27" s="51"/>
      <c r="N27" s="51"/>
      <c r="O27" s="51"/>
      <c r="P27" s="52"/>
      <c r="Q27" s="52"/>
      <c r="R27" s="48">
        <f>1080.64022454999</f>
        <v>1080.6402245499901</v>
      </c>
      <c r="S27" s="48">
        <f>1080.64022454999</f>
        <v>1080.6402245499901</v>
      </c>
      <c r="T27" s="48">
        <f>1045.99484955</f>
        <v>1045.99484955</v>
      </c>
      <c r="U27" s="49">
        <f>+IF(ISERR(T27/S27*100),"N/A",T27/S27*100)</f>
        <v>96.793995428550943</v>
      </c>
    </row>
    <row r="28" spans="1:22" ht="14.85" customHeight="1" thickTop="1" thickBot="1">
      <c r="B28" s="8" t="s">
        <v>64</v>
      </c>
      <c r="C28" s="9"/>
      <c r="D28" s="9"/>
      <c r="E28" s="9"/>
      <c r="F28" s="9"/>
      <c r="G28" s="9"/>
      <c r="H28" s="10"/>
      <c r="I28" s="10"/>
      <c r="J28" s="10"/>
      <c r="K28" s="10"/>
      <c r="L28" s="10"/>
      <c r="M28" s="10"/>
      <c r="N28" s="10"/>
      <c r="O28" s="10"/>
      <c r="P28" s="10"/>
      <c r="Q28" s="10"/>
      <c r="R28" s="10"/>
      <c r="S28" s="10"/>
      <c r="T28" s="10"/>
      <c r="U28" s="11"/>
    </row>
    <row r="29" spans="1:22" ht="44.25" customHeight="1" thickTop="1">
      <c r="B29" s="66" t="s">
        <v>65</v>
      </c>
      <c r="C29" s="67"/>
      <c r="D29" s="67"/>
      <c r="E29" s="67"/>
      <c r="F29" s="67"/>
      <c r="G29" s="67"/>
      <c r="H29" s="67"/>
      <c r="I29" s="67"/>
      <c r="J29" s="67"/>
      <c r="K29" s="67"/>
      <c r="L29" s="67"/>
      <c r="M29" s="67"/>
      <c r="N29" s="67"/>
      <c r="O29" s="67"/>
      <c r="P29" s="67"/>
      <c r="Q29" s="67"/>
      <c r="R29" s="67"/>
      <c r="S29" s="67"/>
      <c r="T29" s="67"/>
      <c r="U29" s="68"/>
    </row>
    <row r="30" spans="1:22" ht="34.5" customHeight="1">
      <c r="B30" s="55" t="s">
        <v>1164</v>
      </c>
      <c r="C30" s="56"/>
      <c r="D30" s="56"/>
      <c r="E30" s="56"/>
      <c r="F30" s="56"/>
      <c r="G30" s="56"/>
      <c r="H30" s="56"/>
      <c r="I30" s="56"/>
      <c r="J30" s="56"/>
      <c r="K30" s="56"/>
      <c r="L30" s="56"/>
      <c r="M30" s="56"/>
      <c r="N30" s="56"/>
      <c r="O30" s="56"/>
      <c r="P30" s="56"/>
      <c r="Q30" s="56"/>
      <c r="R30" s="56"/>
      <c r="S30" s="56"/>
      <c r="T30" s="56"/>
      <c r="U30" s="57"/>
    </row>
    <row r="31" spans="1:22" ht="45.15" customHeight="1">
      <c r="B31" s="55" t="s">
        <v>1294</v>
      </c>
      <c r="C31" s="56"/>
      <c r="D31" s="56"/>
      <c r="E31" s="56"/>
      <c r="F31" s="56"/>
      <c r="G31" s="56"/>
      <c r="H31" s="56"/>
      <c r="I31" s="56"/>
      <c r="J31" s="56"/>
      <c r="K31" s="56"/>
      <c r="L31" s="56"/>
      <c r="M31" s="56"/>
      <c r="N31" s="56"/>
      <c r="O31" s="56"/>
      <c r="P31" s="56"/>
      <c r="Q31" s="56"/>
      <c r="R31" s="56"/>
      <c r="S31" s="56"/>
      <c r="T31" s="56"/>
      <c r="U31" s="57"/>
    </row>
    <row r="32" spans="1:22" ht="34.5" customHeight="1">
      <c r="B32" s="55" t="s">
        <v>1166</v>
      </c>
      <c r="C32" s="56"/>
      <c r="D32" s="56"/>
      <c r="E32" s="56"/>
      <c r="F32" s="56"/>
      <c r="G32" s="56"/>
      <c r="H32" s="56"/>
      <c r="I32" s="56"/>
      <c r="J32" s="56"/>
      <c r="K32" s="56"/>
      <c r="L32" s="56"/>
      <c r="M32" s="56"/>
      <c r="N32" s="56"/>
      <c r="O32" s="56"/>
      <c r="P32" s="56"/>
      <c r="Q32" s="56"/>
      <c r="R32" s="56"/>
      <c r="S32" s="56"/>
      <c r="T32" s="56"/>
      <c r="U32" s="57"/>
    </row>
    <row r="33" spans="2:21" ht="68.849999999999994" customHeight="1">
      <c r="B33" s="55" t="s">
        <v>1295</v>
      </c>
      <c r="C33" s="56"/>
      <c r="D33" s="56"/>
      <c r="E33" s="56"/>
      <c r="F33" s="56"/>
      <c r="G33" s="56"/>
      <c r="H33" s="56"/>
      <c r="I33" s="56"/>
      <c r="J33" s="56"/>
      <c r="K33" s="56"/>
      <c r="L33" s="56"/>
      <c r="M33" s="56"/>
      <c r="N33" s="56"/>
      <c r="O33" s="56"/>
      <c r="P33" s="56"/>
      <c r="Q33" s="56"/>
      <c r="R33" s="56"/>
      <c r="S33" s="56"/>
      <c r="T33" s="56"/>
      <c r="U33" s="57"/>
    </row>
    <row r="34" spans="2:21" ht="77.400000000000006" customHeight="1">
      <c r="B34" s="55" t="s">
        <v>1296</v>
      </c>
      <c r="C34" s="56"/>
      <c r="D34" s="56"/>
      <c r="E34" s="56"/>
      <c r="F34" s="56"/>
      <c r="G34" s="56"/>
      <c r="H34" s="56"/>
      <c r="I34" s="56"/>
      <c r="J34" s="56"/>
      <c r="K34" s="56"/>
      <c r="L34" s="56"/>
      <c r="M34" s="56"/>
      <c r="N34" s="56"/>
      <c r="O34" s="56"/>
      <c r="P34" s="56"/>
      <c r="Q34" s="56"/>
      <c r="R34" s="56"/>
      <c r="S34" s="56"/>
      <c r="T34" s="56"/>
      <c r="U34" s="57"/>
    </row>
    <row r="35" spans="2:21" ht="53.4" customHeight="1">
      <c r="B35" s="55" t="s">
        <v>1297</v>
      </c>
      <c r="C35" s="56"/>
      <c r="D35" s="56"/>
      <c r="E35" s="56"/>
      <c r="F35" s="56"/>
      <c r="G35" s="56"/>
      <c r="H35" s="56"/>
      <c r="I35" s="56"/>
      <c r="J35" s="56"/>
      <c r="K35" s="56"/>
      <c r="L35" s="56"/>
      <c r="M35" s="56"/>
      <c r="N35" s="56"/>
      <c r="O35" s="56"/>
      <c r="P35" s="56"/>
      <c r="Q35" s="56"/>
      <c r="R35" s="56"/>
      <c r="S35" s="56"/>
      <c r="T35" s="56"/>
      <c r="U35" s="57"/>
    </row>
    <row r="36" spans="2:21" ht="83.4" customHeight="1">
      <c r="B36" s="55" t="s">
        <v>1298</v>
      </c>
      <c r="C36" s="56"/>
      <c r="D36" s="56"/>
      <c r="E36" s="56"/>
      <c r="F36" s="56"/>
      <c r="G36" s="56"/>
      <c r="H36" s="56"/>
      <c r="I36" s="56"/>
      <c r="J36" s="56"/>
      <c r="K36" s="56"/>
      <c r="L36" s="56"/>
      <c r="M36" s="56"/>
      <c r="N36" s="56"/>
      <c r="O36" s="56"/>
      <c r="P36" s="56"/>
      <c r="Q36" s="56"/>
      <c r="R36" s="56"/>
      <c r="S36" s="56"/>
      <c r="T36" s="56"/>
      <c r="U36" s="57"/>
    </row>
    <row r="37" spans="2:21" ht="38.1" customHeight="1">
      <c r="B37" s="55" t="s">
        <v>1299</v>
      </c>
      <c r="C37" s="56"/>
      <c r="D37" s="56"/>
      <c r="E37" s="56"/>
      <c r="F37" s="56"/>
      <c r="G37" s="56"/>
      <c r="H37" s="56"/>
      <c r="I37" s="56"/>
      <c r="J37" s="56"/>
      <c r="K37" s="56"/>
      <c r="L37" s="56"/>
      <c r="M37" s="56"/>
      <c r="N37" s="56"/>
      <c r="O37" s="56"/>
      <c r="P37" s="56"/>
      <c r="Q37" s="56"/>
      <c r="R37" s="56"/>
      <c r="S37" s="56"/>
      <c r="T37" s="56"/>
      <c r="U37" s="57"/>
    </row>
    <row r="38" spans="2:21" ht="53.1" customHeight="1">
      <c r="B38" s="55" t="s">
        <v>1300</v>
      </c>
      <c r="C38" s="56"/>
      <c r="D38" s="56"/>
      <c r="E38" s="56"/>
      <c r="F38" s="56"/>
      <c r="G38" s="56"/>
      <c r="H38" s="56"/>
      <c r="I38" s="56"/>
      <c r="J38" s="56"/>
      <c r="K38" s="56"/>
      <c r="L38" s="56"/>
      <c r="M38" s="56"/>
      <c r="N38" s="56"/>
      <c r="O38" s="56"/>
      <c r="P38" s="56"/>
      <c r="Q38" s="56"/>
      <c r="R38" s="56"/>
      <c r="S38" s="56"/>
      <c r="T38" s="56"/>
      <c r="U38" s="57"/>
    </row>
    <row r="39" spans="2:21" ht="79.5" customHeight="1">
      <c r="B39" s="55" t="s">
        <v>1301</v>
      </c>
      <c r="C39" s="56"/>
      <c r="D39" s="56"/>
      <c r="E39" s="56"/>
      <c r="F39" s="56"/>
      <c r="G39" s="56"/>
      <c r="H39" s="56"/>
      <c r="I39" s="56"/>
      <c r="J39" s="56"/>
      <c r="K39" s="56"/>
      <c r="L39" s="56"/>
      <c r="M39" s="56"/>
      <c r="N39" s="56"/>
      <c r="O39" s="56"/>
      <c r="P39" s="56"/>
      <c r="Q39" s="56"/>
      <c r="R39" s="56"/>
      <c r="S39" s="56"/>
      <c r="T39" s="56"/>
      <c r="U39" s="57"/>
    </row>
    <row r="40" spans="2:21" ht="74.849999999999994" customHeight="1">
      <c r="B40" s="55" t="s">
        <v>1302</v>
      </c>
      <c r="C40" s="56"/>
      <c r="D40" s="56"/>
      <c r="E40" s="56"/>
      <c r="F40" s="56"/>
      <c r="G40" s="56"/>
      <c r="H40" s="56"/>
      <c r="I40" s="56"/>
      <c r="J40" s="56"/>
      <c r="K40" s="56"/>
      <c r="L40" s="56"/>
      <c r="M40" s="56"/>
      <c r="N40" s="56"/>
      <c r="O40" s="56"/>
      <c r="P40" s="56"/>
      <c r="Q40" s="56"/>
      <c r="R40" s="56"/>
      <c r="S40" s="56"/>
      <c r="T40" s="56"/>
      <c r="U40" s="57"/>
    </row>
    <row r="41" spans="2:21" ht="75.75" customHeight="1" thickBot="1">
      <c r="B41" s="58" t="s">
        <v>1303</v>
      </c>
      <c r="C41" s="59"/>
      <c r="D41" s="59"/>
      <c r="E41" s="59"/>
      <c r="F41" s="59"/>
      <c r="G41" s="59"/>
      <c r="H41" s="59"/>
      <c r="I41" s="59"/>
      <c r="J41" s="59"/>
      <c r="K41" s="59"/>
      <c r="L41" s="59"/>
      <c r="M41" s="59"/>
      <c r="N41" s="59"/>
      <c r="O41" s="59"/>
      <c r="P41" s="59"/>
      <c r="Q41" s="59"/>
      <c r="R41" s="59"/>
      <c r="S41" s="59"/>
      <c r="T41" s="59"/>
      <c r="U41" s="60"/>
    </row>
  </sheetData>
  <mergeCells count="7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29:U29"/>
    <mergeCell ref="C20:H20"/>
    <mergeCell ref="I20:K20"/>
    <mergeCell ref="L20:O20"/>
    <mergeCell ref="C21:H21"/>
    <mergeCell ref="I21:K21"/>
    <mergeCell ref="L21:O21"/>
    <mergeCell ref="C22:H22"/>
    <mergeCell ref="I22:K22"/>
    <mergeCell ref="L22:O22"/>
    <mergeCell ref="B26:D26"/>
    <mergeCell ref="B27:D27"/>
    <mergeCell ref="B41:U41"/>
    <mergeCell ref="B30:U30"/>
    <mergeCell ref="B31:U31"/>
    <mergeCell ref="B32:U32"/>
    <mergeCell ref="B33:U33"/>
    <mergeCell ref="B34:U34"/>
    <mergeCell ref="B35:U35"/>
    <mergeCell ref="B36:U36"/>
    <mergeCell ref="B37:U37"/>
    <mergeCell ref="B38:U38"/>
    <mergeCell ref="B39:U39"/>
    <mergeCell ref="B40:U40"/>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I11" sqref="I11:K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8.6640625" style="1" customWidth="1"/>
    <col min="9" max="9" width="7.5546875" style="1" customWidth="1"/>
    <col min="10" max="10" width="9" style="1" customWidth="1"/>
    <col min="11" max="11" width="22.5546875" style="1" customWidth="1"/>
    <col min="12" max="12" width="8.88671875" style="1" customWidth="1"/>
    <col min="13" max="13" width="7" style="1" customWidth="1"/>
    <col min="14" max="14" width="9.44140625" style="1" customWidth="1"/>
    <col min="15" max="15" width="32.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1334</v>
      </c>
      <c r="D4" s="95" t="s">
        <v>1335</v>
      </c>
      <c r="E4" s="95"/>
      <c r="F4" s="95"/>
      <c r="G4" s="95"/>
      <c r="H4" s="95"/>
      <c r="I4" s="14"/>
      <c r="J4" s="15" t="s">
        <v>6</v>
      </c>
      <c r="K4" s="16" t="s">
        <v>7</v>
      </c>
      <c r="L4" s="96" t="s">
        <v>8</v>
      </c>
      <c r="M4" s="96"/>
      <c r="N4" s="96"/>
      <c r="O4" s="96"/>
      <c r="P4" s="15" t="s">
        <v>9</v>
      </c>
      <c r="Q4" s="96" t="s">
        <v>851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1336</v>
      </c>
      <c r="D11" s="69"/>
      <c r="E11" s="69"/>
      <c r="F11" s="69"/>
      <c r="G11" s="69"/>
      <c r="H11" s="69"/>
      <c r="I11" s="69" t="s">
        <v>1337</v>
      </c>
      <c r="J11" s="69"/>
      <c r="K11" s="69"/>
      <c r="L11" s="69" t="s">
        <v>1338</v>
      </c>
      <c r="M11" s="69"/>
      <c r="N11" s="69"/>
      <c r="O11" s="69"/>
      <c r="P11" s="27" t="s">
        <v>149</v>
      </c>
      <c r="Q11" s="27" t="s">
        <v>81</v>
      </c>
      <c r="R11" s="27">
        <v>1</v>
      </c>
      <c r="S11" s="27">
        <v>1</v>
      </c>
      <c r="T11" s="27">
        <v>4.62</v>
      </c>
      <c r="U11" s="28">
        <f>IF(ISERR(T11/S11*100),"N/A",T11/S11*100)</f>
        <v>462</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IF(ISERR(T12/S12*100),"N/A",T12/S12*100)</f>
        <v>N/A</v>
      </c>
    </row>
    <row r="13" spans="1:34" ht="75" customHeight="1" thickTop="1" thickBot="1">
      <c r="A13" s="25"/>
      <c r="B13" s="26" t="s">
        <v>45</v>
      </c>
      <c r="C13" s="69" t="s">
        <v>1339</v>
      </c>
      <c r="D13" s="69"/>
      <c r="E13" s="69"/>
      <c r="F13" s="69"/>
      <c r="G13" s="69"/>
      <c r="H13" s="69"/>
      <c r="I13" s="69" t="s">
        <v>1340</v>
      </c>
      <c r="J13" s="69"/>
      <c r="K13" s="69"/>
      <c r="L13" s="69" t="s">
        <v>1341</v>
      </c>
      <c r="M13" s="69"/>
      <c r="N13" s="69"/>
      <c r="O13" s="69"/>
      <c r="P13" s="27" t="s">
        <v>40</v>
      </c>
      <c r="Q13" s="27" t="s">
        <v>92</v>
      </c>
      <c r="R13" s="27">
        <v>13</v>
      </c>
      <c r="S13" s="27">
        <v>13</v>
      </c>
      <c r="T13" s="27">
        <v>8.4600000000000009</v>
      </c>
      <c r="U13" s="28">
        <f>IF(ISERR(T13/S13*100),"N/A",T13/S13*100)</f>
        <v>65.076923076923094</v>
      </c>
    </row>
    <row r="14" spans="1:34" ht="75" customHeight="1" thickTop="1" thickBot="1">
      <c r="A14" s="25"/>
      <c r="B14" s="26" t="s">
        <v>49</v>
      </c>
      <c r="C14" s="69" t="s">
        <v>1342</v>
      </c>
      <c r="D14" s="69"/>
      <c r="E14" s="69"/>
      <c r="F14" s="69"/>
      <c r="G14" s="69"/>
      <c r="H14" s="69"/>
      <c r="I14" s="69" t="s">
        <v>1343</v>
      </c>
      <c r="J14" s="69"/>
      <c r="K14" s="69"/>
      <c r="L14" s="69" t="s">
        <v>1344</v>
      </c>
      <c r="M14" s="69"/>
      <c r="N14" s="69"/>
      <c r="O14" s="69"/>
      <c r="P14" s="27" t="s">
        <v>40</v>
      </c>
      <c r="Q14" s="27" t="s">
        <v>352</v>
      </c>
      <c r="R14" s="27">
        <v>100</v>
      </c>
      <c r="S14" s="27">
        <v>100</v>
      </c>
      <c r="T14" s="27">
        <v>98.83</v>
      </c>
      <c r="U14" s="28">
        <f>IF(ISERR(T14/S14*100),"N/A",T14/S14*100)</f>
        <v>98.83</v>
      </c>
    </row>
    <row r="15" spans="1:34" ht="75" customHeight="1" thickTop="1" thickBot="1">
      <c r="A15" s="25"/>
      <c r="B15" s="26" t="s">
        <v>93</v>
      </c>
      <c r="C15" s="69" t="s">
        <v>1345</v>
      </c>
      <c r="D15" s="69"/>
      <c r="E15" s="69"/>
      <c r="F15" s="69"/>
      <c r="G15" s="69"/>
      <c r="H15" s="69"/>
      <c r="I15" s="69" t="s">
        <v>1346</v>
      </c>
      <c r="J15" s="69"/>
      <c r="K15" s="69"/>
      <c r="L15" s="69" t="s">
        <v>1347</v>
      </c>
      <c r="M15" s="69"/>
      <c r="N15" s="69"/>
      <c r="O15" s="69"/>
      <c r="P15" s="27" t="s">
        <v>40</v>
      </c>
      <c r="Q15" s="27" t="s">
        <v>97</v>
      </c>
      <c r="R15" s="27">
        <v>100</v>
      </c>
      <c r="S15" s="27">
        <v>100</v>
      </c>
      <c r="T15" s="27">
        <v>100</v>
      </c>
      <c r="U15" s="28">
        <f>IF(ISERR(T15/S15*100),"N/A",T15/S15*100)</f>
        <v>100</v>
      </c>
    </row>
    <row r="16" spans="1:34" ht="22.5" customHeight="1" thickTop="1" thickBot="1">
      <c r="B16" s="8" t="s">
        <v>55</v>
      </c>
      <c r="C16" s="9"/>
      <c r="D16" s="9"/>
      <c r="E16" s="9"/>
      <c r="F16" s="9"/>
      <c r="G16" s="9"/>
      <c r="H16" s="10"/>
      <c r="I16" s="10"/>
      <c r="J16" s="10"/>
      <c r="K16" s="10"/>
      <c r="L16" s="10"/>
      <c r="M16" s="10"/>
      <c r="N16" s="10"/>
      <c r="O16" s="10"/>
      <c r="P16" s="10"/>
      <c r="Q16" s="10"/>
      <c r="R16" s="10"/>
      <c r="S16" s="10"/>
      <c r="T16" s="10"/>
      <c r="U16" s="11"/>
      <c r="V16" s="32"/>
    </row>
    <row r="17" spans="2:21" ht="26.25" customHeight="1" thickTop="1">
      <c r="B17" s="33"/>
      <c r="C17" s="34"/>
      <c r="D17" s="34"/>
      <c r="E17" s="34"/>
      <c r="F17" s="34"/>
      <c r="G17" s="34"/>
      <c r="H17" s="35"/>
      <c r="I17" s="35"/>
      <c r="J17" s="35"/>
      <c r="K17" s="35"/>
      <c r="L17" s="35"/>
      <c r="M17" s="35"/>
      <c r="N17" s="35"/>
      <c r="O17" s="35"/>
      <c r="P17" s="36"/>
      <c r="Q17" s="37"/>
      <c r="R17" s="38" t="s">
        <v>56</v>
      </c>
      <c r="S17" s="22" t="s">
        <v>57</v>
      </c>
      <c r="T17" s="38" t="s">
        <v>58</v>
      </c>
      <c r="U17" s="22" t="s">
        <v>59</v>
      </c>
    </row>
    <row r="18" spans="2:21" ht="26.25" customHeight="1" thickBot="1">
      <c r="B18" s="39"/>
      <c r="C18" s="40"/>
      <c r="D18" s="40"/>
      <c r="E18" s="40"/>
      <c r="F18" s="40"/>
      <c r="G18" s="40"/>
      <c r="H18" s="41"/>
      <c r="I18" s="41"/>
      <c r="J18" s="41"/>
      <c r="K18" s="41"/>
      <c r="L18" s="41"/>
      <c r="M18" s="41"/>
      <c r="N18" s="41"/>
      <c r="O18" s="41"/>
      <c r="P18" s="42"/>
      <c r="Q18" s="43"/>
      <c r="R18" s="44" t="s">
        <v>60</v>
      </c>
      <c r="S18" s="43" t="s">
        <v>60</v>
      </c>
      <c r="T18" s="43" t="s">
        <v>60</v>
      </c>
      <c r="U18" s="43" t="s">
        <v>61</v>
      </c>
    </row>
    <row r="19" spans="2:21" ht="13.5" customHeight="1" thickBot="1">
      <c r="B19" s="62" t="s">
        <v>62</v>
      </c>
      <c r="C19" s="63"/>
      <c r="D19" s="63"/>
      <c r="E19" s="45"/>
      <c r="F19" s="45"/>
      <c r="G19" s="45"/>
      <c r="H19" s="46"/>
      <c r="I19" s="46"/>
      <c r="J19" s="46"/>
      <c r="K19" s="46"/>
      <c r="L19" s="46"/>
      <c r="M19" s="46"/>
      <c r="N19" s="46"/>
      <c r="O19" s="46"/>
      <c r="P19" s="47"/>
      <c r="Q19" s="47"/>
      <c r="R19" s="48">
        <f>10.34</f>
        <v>10.34</v>
      </c>
      <c r="S19" s="48">
        <f>10.34</f>
        <v>10.34</v>
      </c>
      <c r="T19" s="48">
        <f>34.1214</f>
        <v>34.121400000000001</v>
      </c>
      <c r="U19" s="49">
        <f>+IF(ISERR(T19/S19*100),"N/A",T19/S19*100)</f>
        <v>329.99419729206966</v>
      </c>
    </row>
    <row r="20" spans="2:21" ht="13.5" customHeight="1" thickBot="1">
      <c r="B20" s="64" t="s">
        <v>63</v>
      </c>
      <c r="C20" s="65"/>
      <c r="D20" s="65"/>
      <c r="E20" s="50"/>
      <c r="F20" s="50"/>
      <c r="G20" s="50"/>
      <c r="H20" s="51"/>
      <c r="I20" s="51"/>
      <c r="J20" s="51"/>
      <c r="K20" s="51"/>
      <c r="L20" s="51"/>
      <c r="M20" s="51"/>
      <c r="N20" s="51"/>
      <c r="O20" s="51"/>
      <c r="P20" s="52"/>
      <c r="Q20" s="52"/>
      <c r="R20" s="48">
        <f>34.14</f>
        <v>34.14</v>
      </c>
      <c r="S20" s="48">
        <f>34.14</f>
        <v>34.14</v>
      </c>
      <c r="T20" s="48">
        <f>34.1214</f>
        <v>34.121400000000001</v>
      </c>
      <c r="U20" s="49">
        <f>+IF(ISERR(T20/S20*100),"N/A",T20/S20*100)</f>
        <v>99.945518453427056</v>
      </c>
    </row>
    <row r="21" spans="2:21" ht="14.85" customHeight="1" thickTop="1" thickBot="1">
      <c r="B21" s="8" t="s">
        <v>64</v>
      </c>
      <c r="C21" s="9"/>
      <c r="D21" s="9"/>
      <c r="E21" s="9"/>
      <c r="F21" s="9"/>
      <c r="G21" s="9"/>
      <c r="H21" s="10"/>
      <c r="I21" s="10"/>
      <c r="J21" s="10"/>
      <c r="K21" s="10"/>
      <c r="L21" s="10"/>
      <c r="M21" s="10"/>
      <c r="N21" s="10"/>
      <c r="O21" s="10"/>
      <c r="P21" s="10"/>
      <c r="Q21" s="10"/>
      <c r="R21" s="10"/>
      <c r="S21" s="10"/>
      <c r="T21" s="10"/>
      <c r="U21" s="11"/>
    </row>
    <row r="22" spans="2:21" ht="44.25" customHeight="1" thickTop="1">
      <c r="B22" s="66" t="s">
        <v>65</v>
      </c>
      <c r="C22" s="67"/>
      <c r="D22" s="67"/>
      <c r="E22" s="67"/>
      <c r="F22" s="67"/>
      <c r="G22" s="67"/>
      <c r="H22" s="67"/>
      <c r="I22" s="67"/>
      <c r="J22" s="67"/>
      <c r="K22" s="67"/>
      <c r="L22" s="67"/>
      <c r="M22" s="67"/>
      <c r="N22" s="67"/>
      <c r="O22" s="67"/>
      <c r="P22" s="67"/>
      <c r="Q22" s="67"/>
      <c r="R22" s="67"/>
      <c r="S22" s="67"/>
      <c r="T22" s="67"/>
      <c r="U22" s="68"/>
    </row>
    <row r="23" spans="2:21" ht="35.85" customHeight="1">
      <c r="B23" s="55" t="s">
        <v>1348</v>
      </c>
      <c r="C23" s="56"/>
      <c r="D23" s="56"/>
      <c r="E23" s="56"/>
      <c r="F23" s="56"/>
      <c r="G23" s="56"/>
      <c r="H23" s="56"/>
      <c r="I23" s="56"/>
      <c r="J23" s="56"/>
      <c r="K23" s="56"/>
      <c r="L23" s="56"/>
      <c r="M23" s="56"/>
      <c r="N23" s="56"/>
      <c r="O23" s="56"/>
      <c r="P23" s="56"/>
      <c r="Q23" s="56"/>
      <c r="R23" s="56"/>
      <c r="S23" s="56"/>
      <c r="T23" s="56"/>
      <c r="U23" s="57"/>
    </row>
    <row r="24" spans="2:21" ht="34.5" customHeight="1">
      <c r="B24" s="55" t="s">
        <v>106</v>
      </c>
      <c r="C24" s="56"/>
      <c r="D24" s="56"/>
      <c r="E24" s="56"/>
      <c r="F24" s="56"/>
      <c r="G24" s="56"/>
      <c r="H24" s="56"/>
      <c r="I24" s="56"/>
      <c r="J24" s="56"/>
      <c r="K24" s="56"/>
      <c r="L24" s="56"/>
      <c r="M24" s="56"/>
      <c r="N24" s="56"/>
      <c r="O24" s="56"/>
      <c r="P24" s="56"/>
      <c r="Q24" s="56"/>
      <c r="R24" s="56"/>
      <c r="S24" s="56"/>
      <c r="T24" s="56"/>
      <c r="U24" s="57"/>
    </row>
    <row r="25" spans="2:21" ht="28.5" customHeight="1">
      <c r="B25" s="55" t="s">
        <v>1349</v>
      </c>
      <c r="C25" s="56"/>
      <c r="D25" s="56"/>
      <c r="E25" s="56"/>
      <c r="F25" s="56"/>
      <c r="G25" s="56"/>
      <c r="H25" s="56"/>
      <c r="I25" s="56"/>
      <c r="J25" s="56"/>
      <c r="K25" s="56"/>
      <c r="L25" s="56"/>
      <c r="M25" s="56"/>
      <c r="N25" s="56"/>
      <c r="O25" s="56"/>
      <c r="P25" s="56"/>
      <c r="Q25" s="56"/>
      <c r="R25" s="56"/>
      <c r="S25" s="56"/>
      <c r="T25" s="56"/>
      <c r="U25" s="57"/>
    </row>
    <row r="26" spans="2:21" ht="43.35" customHeight="1">
      <c r="B26" s="55" t="s">
        <v>1350</v>
      </c>
      <c r="C26" s="56"/>
      <c r="D26" s="56"/>
      <c r="E26" s="56"/>
      <c r="F26" s="56"/>
      <c r="G26" s="56"/>
      <c r="H26" s="56"/>
      <c r="I26" s="56"/>
      <c r="J26" s="56"/>
      <c r="K26" s="56"/>
      <c r="L26" s="56"/>
      <c r="M26" s="56"/>
      <c r="N26" s="56"/>
      <c r="O26" s="56"/>
      <c r="P26" s="56"/>
      <c r="Q26" s="56"/>
      <c r="R26" s="56"/>
      <c r="S26" s="56"/>
      <c r="T26" s="56"/>
      <c r="U26" s="57"/>
    </row>
    <row r="27" spans="2:21" ht="34.5" customHeight="1" thickBot="1">
      <c r="B27" s="58" t="s">
        <v>1351</v>
      </c>
      <c r="C27" s="59"/>
      <c r="D27" s="59"/>
      <c r="E27" s="59"/>
      <c r="F27" s="59"/>
      <c r="G27" s="59"/>
      <c r="H27" s="59"/>
      <c r="I27" s="59"/>
      <c r="J27" s="59"/>
      <c r="K27" s="59"/>
      <c r="L27" s="59"/>
      <c r="M27" s="59"/>
      <c r="N27" s="59"/>
      <c r="O27" s="59"/>
      <c r="P27" s="59"/>
      <c r="Q27" s="59"/>
      <c r="R27" s="59"/>
      <c r="S27" s="59"/>
      <c r="T27" s="59"/>
      <c r="U27" s="60"/>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48"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W4" sqref="W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5546875" style="1" customWidth="1"/>
    <col min="9" max="9" width="7.5546875" style="1" customWidth="1"/>
    <col min="10" max="10" width="9" style="1" customWidth="1"/>
    <col min="11" max="11" width="18.5546875" style="1" customWidth="1"/>
    <col min="12" max="12" width="8.88671875" style="1" customWidth="1"/>
    <col min="13" max="13" width="7" style="1" customWidth="1"/>
    <col min="14" max="14" width="9.44140625" style="1" customWidth="1"/>
    <col min="15" max="15" width="26.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1352</v>
      </c>
      <c r="D4" s="95" t="s">
        <v>1353</v>
      </c>
      <c r="E4" s="95"/>
      <c r="F4" s="95"/>
      <c r="G4" s="95"/>
      <c r="H4" s="95"/>
      <c r="I4" s="14"/>
      <c r="J4" s="15" t="s">
        <v>6</v>
      </c>
      <c r="K4" s="16" t="s">
        <v>7</v>
      </c>
      <c r="L4" s="96" t="s">
        <v>8</v>
      </c>
      <c r="M4" s="96"/>
      <c r="N4" s="96"/>
      <c r="O4" s="96"/>
      <c r="P4" s="15" t="s">
        <v>9</v>
      </c>
      <c r="Q4" s="96" t="s">
        <v>851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1354</v>
      </c>
      <c r="D11" s="69"/>
      <c r="E11" s="69"/>
      <c r="F11" s="69"/>
      <c r="G11" s="69"/>
      <c r="H11" s="69"/>
      <c r="I11" s="69" t="s">
        <v>1355</v>
      </c>
      <c r="J11" s="69"/>
      <c r="K11" s="69"/>
      <c r="L11" s="69" t="s">
        <v>1356</v>
      </c>
      <c r="M11" s="69"/>
      <c r="N11" s="69"/>
      <c r="O11" s="69"/>
      <c r="P11" s="27" t="s">
        <v>40</v>
      </c>
      <c r="Q11" s="27" t="s">
        <v>81</v>
      </c>
      <c r="R11" s="27">
        <v>100</v>
      </c>
      <c r="S11" s="27">
        <v>100</v>
      </c>
      <c r="T11" s="27">
        <v>109.47</v>
      </c>
      <c r="U11" s="28">
        <f t="shared" ref="U11:U24" si="0">IF(ISERR(T11/S11*100),"N/A",T11/S11*100)</f>
        <v>109.47</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75" customHeight="1" thickTop="1" thickBot="1">
      <c r="A13" s="25"/>
      <c r="B13" s="26" t="s">
        <v>45</v>
      </c>
      <c r="C13" s="69" t="s">
        <v>1357</v>
      </c>
      <c r="D13" s="69"/>
      <c r="E13" s="69"/>
      <c r="F13" s="69"/>
      <c r="G13" s="69"/>
      <c r="H13" s="69"/>
      <c r="I13" s="69" t="s">
        <v>1358</v>
      </c>
      <c r="J13" s="69"/>
      <c r="K13" s="69"/>
      <c r="L13" s="69" t="s">
        <v>1359</v>
      </c>
      <c r="M13" s="69"/>
      <c r="N13" s="69"/>
      <c r="O13" s="69"/>
      <c r="P13" s="27" t="s">
        <v>40</v>
      </c>
      <c r="Q13" s="27" t="s">
        <v>81</v>
      </c>
      <c r="R13" s="27">
        <v>9.75</v>
      </c>
      <c r="S13" s="27">
        <v>9.75</v>
      </c>
      <c r="T13" s="27">
        <v>9.82</v>
      </c>
      <c r="U13" s="28">
        <f t="shared" si="0"/>
        <v>100.71794871794873</v>
      </c>
    </row>
    <row r="14" spans="1:34" ht="75" customHeight="1" thickTop="1">
      <c r="A14" s="25"/>
      <c r="B14" s="26" t="s">
        <v>49</v>
      </c>
      <c r="C14" s="69" t="s">
        <v>1360</v>
      </c>
      <c r="D14" s="69"/>
      <c r="E14" s="69"/>
      <c r="F14" s="69"/>
      <c r="G14" s="69"/>
      <c r="H14" s="69"/>
      <c r="I14" s="69" t="s">
        <v>1361</v>
      </c>
      <c r="J14" s="69"/>
      <c r="K14" s="69"/>
      <c r="L14" s="69" t="s">
        <v>1362</v>
      </c>
      <c r="M14" s="69"/>
      <c r="N14" s="69"/>
      <c r="O14" s="69"/>
      <c r="P14" s="27" t="s">
        <v>40</v>
      </c>
      <c r="Q14" s="27" t="s">
        <v>105</v>
      </c>
      <c r="R14" s="27">
        <v>90</v>
      </c>
      <c r="S14" s="27">
        <v>90</v>
      </c>
      <c r="T14" s="27">
        <v>91.94</v>
      </c>
      <c r="U14" s="28">
        <f t="shared" si="0"/>
        <v>102.15555555555555</v>
      </c>
    </row>
    <row r="15" spans="1:34" ht="75" customHeight="1">
      <c r="A15" s="25"/>
      <c r="B15" s="29" t="s">
        <v>42</v>
      </c>
      <c r="C15" s="61" t="s">
        <v>1363</v>
      </c>
      <c r="D15" s="61"/>
      <c r="E15" s="61"/>
      <c r="F15" s="61"/>
      <c r="G15" s="61"/>
      <c r="H15" s="61"/>
      <c r="I15" s="61" t="s">
        <v>1364</v>
      </c>
      <c r="J15" s="61"/>
      <c r="K15" s="61"/>
      <c r="L15" s="61" t="s">
        <v>1365</v>
      </c>
      <c r="M15" s="61"/>
      <c r="N15" s="61"/>
      <c r="O15" s="61"/>
      <c r="P15" s="30" t="s">
        <v>40</v>
      </c>
      <c r="Q15" s="30" t="s">
        <v>105</v>
      </c>
      <c r="R15" s="30">
        <v>100</v>
      </c>
      <c r="S15" s="30">
        <v>100</v>
      </c>
      <c r="T15" s="30">
        <v>115.49</v>
      </c>
      <c r="U15" s="31">
        <f t="shared" si="0"/>
        <v>115.49000000000001</v>
      </c>
    </row>
    <row r="16" spans="1:34" ht="75" customHeight="1">
      <c r="A16" s="25"/>
      <c r="B16" s="29" t="s">
        <v>42</v>
      </c>
      <c r="C16" s="61" t="s">
        <v>1366</v>
      </c>
      <c r="D16" s="61"/>
      <c r="E16" s="61"/>
      <c r="F16" s="61"/>
      <c r="G16" s="61"/>
      <c r="H16" s="61"/>
      <c r="I16" s="61" t="s">
        <v>1367</v>
      </c>
      <c r="J16" s="61"/>
      <c r="K16" s="61"/>
      <c r="L16" s="61" t="s">
        <v>1368</v>
      </c>
      <c r="M16" s="61"/>
      <c r="N16" s="61"/>
      <c r="O16" s="61"/>
      <c r="P16" s="30" t="s">
        <v>40</v>
      </c>
      <c r="Q16" s="30" t="s">
        <v>92</v>
      </c>
      <c r="R16" s="30">
        <v>90</v>
      </c>
      <c r="S16" s="30">
        <v>90</v>
      </c>
      <c r="T16" s="30">
        <v>92.98</v>
      </c>
      <c r="U16" s="31">
        <f t="shared" si="0"/>
        <v>103.3111111111111</v>
      </c>
    </row>
    <row r="17" spans="1:22" ht="75" customHeight="1">
      <c r="A17" s="25"/>
      <c r="B17" s="29" t="s">
        <v>42</v>
      </c>
      <c r="C17" s="61" t="s">
        <v>1369</v>
      </c>
      <c r="D17" s="61"/>
      <c r="E17" s="61"/>
      <c r="F17" s="61"/>
      <c r="G17" s="61"/>
      <c r="H17" s="61"/>
      <c r="I17" s="61" t="s">
        <v>1370</v>
      </c>
      <c r="J17" s="61"/>
      <c r="K17" s="61"/>
      <c r="L17" s="61" t="s">
        <v>1371</v>
      </c>
      <c r="M17" s="61"/>
      <c r="N17" s="61"/>
      <c r="O17" s="61"/>
      <c r="P17" s="30" t="s">
        <v>40</v>
      </c>
      <c r="Q17" s="30" t="s">
        <v>105</v>
      </c>
      <c r="R17" s="30">
        <v>90</v>
      </c>
      <c r="S17" s="30">
        <v>90</v>
      </c>
      <c r="T17" s="30">
        <v>82.69</v>
      </c>
      <c r="U17" s="31">
        <f t="shared" si="0"/>
        <v>91.87777777777778</v>
      </c>
    </row>
    <row r="18" spans="1:22" ht="75" customHeight="1" thickBot="1">
      <c r="A18" s="25"/>
      <c r="B18" s="29" t="s">
        <v>42</v>
      </c>
      <c r="C18" s="61" t="s">
        <v>1372</v>
      </c>
      <c r="D18" s="61"/>
      <c r="E18" s="61"/>
      <c r="F18" s="61"/>
      <c r="G18" s="61"/>
      <c r="H18" s="61"/>
      <c r="I18" s="61" t="s">
        <v>1373</v>
      </c>
      <c r="J18" s="61"/>
      <c r="K18" s="61"/>
      <c r="L18" s="61" t="s">
        <v>1374</v>
      </c>
      <c r="M18" s="61"/>
      <c r="N18" s="61"/>
      <c r="O18" s="61"/>
      <c r="P18" s="30" t="s">
        <v>40</v>
      </c>
      <c r="Q18" s="30" t="s">
        <v>105</v>
      </c>
      <c r="R18" s="30">
        <v>90</v>
      </c>
      <c r="S18" s="30">
        <v>90</v>
      </c>
      <c r="T18" s="30">
        <v>93.65</v>
      </c>
      <c r="U18" s="31">
        <f t="shared" si="0"/>
        <v>104.05555555555557</v>
      </c>
    </row>
    <row r="19" spans="1:22" ht="75" customHeight="1" thickTop="1">
      <c r="A19" s="25"/>
      <c r="B19" s="26" t="s">
        <v>93</v>
      </c>
      <c r="C19" s="69" t="s">
        <v>1375</v>
      </c>
      <c r="D19" s="69"/>
      <c r="E19" s="69"/>
      <c r="F19" s="69"/>
      <c r="G19" s="69"/>
      <c r="H19" s="69"/>
      <c r="I19" s="69" t="s">
        <v>1376</v>
      </c>
      <c r="J19" s="69"/>
      <c r="K19" s="69"/>
      <c r="L19" s="69" t="s">
        <v>1377</v>
      </c>
      <c r="M19" s="69"/>
      <c r="N19" s="69"/>
      <c r="O19" s="69"/>
      <c r="P19" s="27" t="s">
        <v>40</v>
      </c>
      <c r="Q19" s="27" t="s">
        <v>105</v>
      </c>
      <c r="R19" s="27">
        <v>100</v>
      </c>
      <c r="S19" s="27">
        <v>100</v>
      </c>
      <c r="T19" s="27">
        <v>100</v>
      </c>
      <c r="U19" s="28">
        <f t="shared" si="0"/>
        <v>100</v>
      </c>
    </row>
    <row r="20" spans="1:22" ht="75" customHeight="1">
      <c r="A20" s="25"/>
      <c r="B20" s="29" t="s">
        <v>42</v>
      </c>
      <c r="C20" s="61" t="s">
        <v>1378</v>
      </c>
      <c r="D20" s="61"/>
      <c r="E20" s="61"/>
      <c r="F20" s="61"/>
      <c r="G20" s="61"/>
      <c r="H20" s="61"/>
      <c r="I20" s="61" t="s">
        <v>1379</v>
      </c>
      <c r="J20" s="61"/>
      <c r="K20" s="61"/>
      <c r="L20" s="61" t="s">
        <v>1380</v>
      </c>
      <c r="M20" s="61"/>
      <c r="N20" s="61"/>
      <c r="O20" s="61"/>
      <c r="P20" s="30" t="s">
        <v>40</v>
      </c>
      <c r="Q20" s="30" t="s">
        <v>1381</v>
      </c>
      <c r="R20" s="30">
        <v>90</v>
      </c>
      <c r="S20" s="30">
        <v>90</v>
      </c>
      <c r="T20" s="30">
        <v>90.44</v>
      </c>
      <c r="U20" s="31">
        <f t="shared" si="0"/>
        <v>100.48888888888889</v>
      </c>
    </row>
    <row r="21" spans="1:22" ht="75" customHeight="1">
      <c r="A21" s="25"/>
      <c r="B21" s="29" t="s">
        <v>42</v>
      </c>
      <c r="C21" s="61" t="s">
        <v>1382</v>
      </c>
      <c r="D21" s="61"/>
      <c r="E21" s="61"/>
      <c r="F21" s="61"/>
      <c r="G21" s="61"/>
      <c r="H21" s="61"/>
      <c r="I21" s="61" t="s">
        <v>1383</v>
      </c>
      <c r="J21" s="61"/>
      <c r="K21" s="61"/>
      <c r="L21" s="61" t="s">
        <v>1384</v>
      </c>
      <c r="M21" s="61"/>
      <c r="N21" s="61"/>
      <c r="O21" s="61"/>
      <c r="P21" s="30" t="s">
        <v>40</v>
      </c>
      <c r="Q21" s="30" t="s">
        <v>105</v>
      </c>
      <c r="R21" s="30">
        <v>95</v>
      </c>
      <c r="S21" s="30">
        <v>95</v>
      </c>
      <c r="T21" s="30">
        <v>98.54</v>
      </c>
      <c r="U21" s="31">
        <f t="shared" si="0"/>
        <v>103.72631578947369</v>
      </c>
    </row>
    <row r="22" spans="1:22" ht="75" customHeight="1">
      <c r="A22" s="25"/>
      <c r="B22" s="29" t="s">
        <v>42</v>
      </c>
      <c r="C22" s="61" t="s">
        <v>1385</v>
      </c>
      <c r="D22" s="61"/>
      <c r="E22" s="61"/>
      <c r="F22" s="61"/>
      <c r="G22" s="61"/>
      <c r="H22" s="61"/>
      <c r="I22" s="61" t="s">
        <v>1386</v>
      </c>
      <c r="J22" s="61"/>
      <c r="K22" s="61"/>
      <c r="L22" s="61" t="s">
        <v>1387</v>
      </c>
      <c r="M22" s="61"/>
      <c r="N22" s="61"/>
      <c r="O22" s="61"/>
      <c r="P22" s="30" t="s">
        <v>40</v>
      </c>
      <c r="Q22" s="30" t="s">
        <v>105</v>
      </c>
      <c r="R22" s="30">
        <v>90</v>
      </c>
      <c r="S22" s="30">
        <v>90</v>
      </c>
      <c r="T22" s="30">
        <v>100</v>
      </c>
      <c r="U22" s="31">
        <f t="shared" si="0"/>
        <v>111.11111111111111</v>
      </c>
    </row>
    <row r="23" spans="1:22" ht="75" customHeight="1">
      <c r="A23" s="25"/>
      <c r="B23" s="29" t="s">
        <v>42</v>
      </c>
      <c r="C23" s="61" t="s">
        <v>1388</v>
      </c>
      <c r="D23" s="61"/>
      <c r="E23" s="61"/>
      <c r="F23" s="61"/>
      <c r="G23" s="61"/>
      <c r="H23" s="61"/>
      <c r="I23" s="61" t="s">
        <v>1389</v>
      </c>
      <c r="J23" s="61"/>
      <c r="K23" s="61"/>
      <c r="L23" s="61" t="s">
        <v>1390</v>
      </c>
      <c r="M23" s="61"/>
      <c r="N23" s="61"/>
      <c r="O23" s="61"/>
      <c r="P23" s="30" t="s">
        <v>40</v>
      </c>
      <c r="Q23" s="30" t="s">
        <v>105</v>
      </c>
      <c r="R23" s="30">
        <v>95</v>
      </c>
      <c r="S23" s="30">
        <v>95</v>
      </c>
      <c r="T23" s="30">
        <v>98.49</v>
      </c>
      <c r="U23" s="31">
        <f t="shared" si="0"/>
        <v>103.67368421052632</v>
      </c>
    </row>
    <row r="24" spans="1:22" ht="75" customHeight="1" thickBot="1">
      <c r="A24" s="25"/>
      <c r="B24" s="29" t="s">
        <v>42</v>
      </c>
      <c r="C24" s="61" t="s">
        <v>1391</v>
      </c>
      <c r="D24" s="61"/>
      <c r="E24" s="61"/>
      <c r="F24" s="61"/>
      <c r="G24" s="61"/>
      <c r="H24" s="61"/>
      <c r="I24" s="61" t="s">
        <v>1392</v>
      </c>
      <c r="J24" s="61"/>
      <c r="K24" s="61"/>
      <c r="L24" s="61" t="s">
        <v>1393</v>
      </c>
      <c r="M24" s="61"/>
      <c r="N24" s="61"/>
      <c r="O24" s="61"/>
      <c r="P24" s="30" t="s">
        <v>187</v>
      </c>
      <c r="Q24" s="30" t="s">
        <v>105</v>
      </c>
      <c r="R24" s="30">
        <v>5</v>
      </c>
      <c r="S24" s="30">
        <v>5</v>
      </c>
      <c r="T24" s="30">
        <v>2.14</v>
      </c>
      <c r="U24" s="31">
        <f t="shared" si="0"/>
        <v>42.800000000000004</v>
      </c>
    </row>
    <row r="25" spans="1:22" ht="22.5" customHeight="1" thickTop="1" thickBot="1">
      <c r="B25" s="8" t="s">
        <v>55</v>
      </c>
      <c r="C25" s="9"/>
      <c r="D25" s="9"/>
      <c r="E25" s="9"/>
      <c r="F25" s="9"/>
      <c r="G25" s="9"/>
      <c r="H25" s="10"/>
      <c r="I25" s="10"/>
      <c r="J25" s="10"/>
      <c r="K25" s="10"/>
      <c r="L25" s="10"/>
      <c r="M25" s="10"/>
      <c r="N25" s="10"/>
      <c r="O25" s="10"/>
      <c r="P25" s="10"/>
      <c r="Q25" s="10"/>
      <c r="R25" s="10"/>
      <c r="S25" s="10"/>
      <c r="T25" s="10"/>
      <c r="U25" s="11"/>
      <c r="V25" s="32"/>
    </row>
    <row r="26" spans="1:22" ht="26.25" customHeight="1" thickTop="1">
      <c r="B26" s="33"/>
      <c r="C26" s="34"/>
      <c r="D26" s="34"/>
      <c r="E26" s="34"/>
      <c r="F26" s="34"/>
      <c r="G26" s="34"/>
      <c r="H26" s="35"/>
      <c r="I26" s="35"/>
      <c r="J26" s="35"/>
      <c r="K26" s="35"/>
      <c r="L26" s="35"/>
      <c r="M26" s="35"/>
      <c r="N26" s="35"/>
      <c r="O26" s="35"/>
      <c r="P26" s="36"/>
      <c r="Q26" s="37"/>
      <c r="R26" s="38" t="s">
        <v>56</v>
      </c>
      <c r="S26" s="22" t="s">
        <v>57</v>
      </c>
      <c r="T26" s="38" t="s">
        <v>58</v>
      </c>
      <c r="U26" s="22" t="s">
        <v>59</v>
      </c>
    </row>
    <row r="27" spans="1:22" ht="26.25" customHeight="1" thickBot="1">
      <c r="B27" s="39"/>
      <c r="C27" s="40"/>
      <c r="D27" s="40"/>
      <c r="E27" s="40"/>
      <c r="F27" s="40"/>
      <c r="G27" s="40"/>
      <c r="H27" s="41"/>
      <c r="I27" s="41"/>
      <c r="J27" s="41"/>
      <c r="K27" s="41"/>
      <c r="L27" s="41"/>
      <c r="M27" s="41"/>
      <c r="N27" s="41"/>
      <c r="O27" s="41"/>
      <c r="P27" s="42"/>
      <c r="Q27" s="43"/>
      <c r="R27" s="44" t="s">
        <v>60</v>
      </c>
      <c r="S27" s="43" t="s">
        <v>60</v>
      </c>
      <c r="T27" s="43" t="s">
        <v>60</v>
      </c>
      <c r="U27" s="43" t="s">
        <v>61</v>
      </c>
    </row>
    <row r="28" spans="1:22" ht="13.5" customHeight="1" thickBot="1">
      <c r="B28" s="62" t="s">
        <v>62</v>
      </c>
      <c r="C28" s="63"/>
      <c r="D28" s="63"/>
      <c r="E28" s="45"/>
      <c r="F28" s="45"/>
      <c r="G28" s="45"/>
      <c r="H28" s="46"/>
      <c r="I28" s="46"/>
      <c r="J28" s="46"/>
      <c r="K28" s="46"/>
      <c r="L28" s="46"/>
      <c r="M28" s="46"/>
      <c r="N28" s="46"/>
      <c r="O28" s="46"/>
      <c r="P28" s="47"/>
      <c r="Q28" s="47"/>
      <c r="R28" s="48">
        <f>3.102</f>
        <v>3.1019999999999999</v>
      </c>
      <c r="S28" s="48">
        <f>3.102</f>
        <v>3.1019999999999999</v>
      </c>
      <c r="T28" s="48">
        <f>2.58913179</f>
        <v>2.5891317900000002</v>
      </c>
      <c r="U28" s="49">
        <f>+IF(ISERR(T28/S28*100),"N/A",T28/S28*100)</f>
        <v>83.466530947775638</v>
      </c>
    </row>
    <row r="29" spans="1:22" ht="13.5" customHeight="1" thickBot="1">
      <c r="B29" s="64" t="s">
        <v>63</v>
      </c>
      <c r="C29" s="65"/>
      <c r="D29" s="65"/>
      <c r="E29" s="50"/>
      <c r="F29" s="50"/>
      <c r="G29" s="50"/>
      <c r="H29" s="51"/>
      <c r="I29" s="51"/>
      <c r="J29" s="51"/>
      <c r="K29" s="51"/>
      <c r="L29" s="51"/>
      <c r="M29" s="51"/>
      <c r="N29" s="51"/>
      <c r="O29" s="51"/>
      <c r="P29" s="52"/>
      <c r="Q29" s="52"/>
      <c r="R29" s="48">
        <f>2.61584427</f>
        <v>2.6158442700000002</v>
      </c>
      <c r="S29" s="48">
        <f>2.61584427</f>
        <v>2.6158442700000002</v>
      </c>
      <c r="T29" s="48">
        <f>2.58913179</f>
        <v>2.5891317900000002</v>
      </c>
      <c r="U29" s="49">
        <f>+IF(ISERR(T29/S29*100),"N/A",T29/S29*100)</f>
        <v>98.978819943283554</v>
      </c>
    </row>
    <row r="30" spans="1:22" ht="14.85" customHeight="1" thickTop="1" thickBot="1">
      <c r="B30" s="8" t="s">
        <v>64</v>
      </c>
      <c r="C30" s="9"/>
      <c r="D30" s="9"/>
      <c r="E30" s="9"/>
      <c r="F30" s="9"/>
      <c r="G30" s="9"/>
      <c r="H30" s="10"/>
      <c r="I30" s="10"/>
      <c r="J30" s="10"/>
      <c r="K30" s="10"/>
      <c r="L30" s="10"/>
      <c r="M30" s="10"/>
      <c r="N30" s="10"/>
      <c r="O30" s="10"/>
      <c r="P30" s="10"/>
      <c r="Q30" s="10"/>
      <c r="R30" s="10"/>
      <c r="S30" s="10"/>
      <c r="T30" s="10"/>
      <c r="U30" s="11"/>
    </row>
    <row r="31" spans="1:22" ht="44.25" customHeight="1" thickTop="1">
      <c r="B31" s="66" t="s">
        <v>65</v>
      </c>
      <c r="C31" s="67"/>
      <c r="D31" s="67"/>
      <c r="E31" s="67"/>
      <c r="F31" s="67"/>
      <c r="G31" s="67"/>
      <c r="H31" s="67"/>
      <c r="I31" s="67"/>
      <c r="J31" s="67"/>
      <c r="K31" s="67"/>
      <c r="L31" s="67"/>
      <c r="M31" s="67"/>
      <c r="N31" s="67"/>
      <c r="O31" s="67"/>
      <c r="P31" s="67"/>
      <c r="Q31" s="67"/>
      <c r="R31" s="67"/>
      <c r="S31" s="67"/>
      <c r="T31" s="67"/>
      <c r="U31" s="68"/>
    </row>
    <row r="32" spans="1:22" ht="51.6" customHeight="1">
      <c r="B32" s="55" t="s">
        <v>1394</v>
      </c>
      <c r="C32" s="56"/>
      <c r="D32" s="56"/>
      <c r="E32" s="56"/>
      <c r="F32" s="56"/>
      <c r="G32" s="56"/>
      <c r="H32" s="56"/>
      <c r="I32" s="56"/>
      <c r="J32" s="56"/>
      <c r="K32" s="56"/>
      <c r="L32" s="56"/>
      <c r="M32" s="56"/>
      <c r="N32" s="56"/>
      <c r="O32" s="56"/>
      <c r="P32" s="56"/>
      <c r="Q32" s="56"/>
      <c r="R32" s="56"/>
      <c r="S32" s="56"/>
      <c r="T32" s="56"/>
      <c r="U32" s="57"/>
    </row>
    <row r="33" spans="2:21" ht="34.5" customHeight="1">
      <c r="B33" s="55" t="s">
        <v>106</v>
      </c>
      <c r="C33" s="56"/>
      <c r="D33" s="56"/>
      <c r="E33" s="56"/>
      <c r="F33" s="56"/>
      <c r="G33" s="56"/>
      <c r="H33" s="56"/>
      <c r="I33" s="56"/>
      <c r="J33" s="56"/>
      <c r="K33" s="56"/>
      <c r="L33" s="56"/>
      <c r="M33" s="56"/>
      <c r="N33" s="56"/>
      <c r="O33" s="56"/>
      <c r="P33" s="56"/>
      <c r="Q33" s="56"/>
      <c r="R33" s="56"/>
      <c r="S33" s="56"/>
      <c r="T33" s="56"/>
      <c r="U33" s="57"/>
    </row>
    <row r="34" spans="2:21" ht="60.15" customHeight="1">
      <c r="B34" s="55" t="s">
        <v>1395</v>
      </c>
      <c r="C34" s="56"/>
      <c r="D34" s="56"/>
      <c r="E34" s="56"/>
      <c r="F34" s="56"/>
      <c r="G34" s="56"/>
      <c r="H34" s="56"/>
      <c r="I34" s="56"/>
      <c r="J34" s="56"/>
      <c r="K34" s="56"/>
      <c r="L34" s="56"/>
      <c r="M34" s="56"/>
      <c r="N34" s="56"/>
      <c r="O34" s="56"/>
      <c r="P34" s="56"/>
      <c r="Q34" s="56"/>
      <c r="R34" s="56"/>
      <c r="S34" s="56"/>
      <c r="T34" s="56"/>
      <c r="U34" s="57"/>
    </row>
    <row r="35" spans="2:21" ht="53.4" customHeight="1">
      <c r="B35" s="55" t="s">
        <v>1396</v>
      </c>
      <c r="C35" s="56"/>
      <c r="D35" s="56"/>
      <c r="E35" s="56"/>
      <c r="F35" s="56"/>
      <c r="G35" s="56"/>
      <c r="H35" s="56"/>
      <c r="I35" s="56"/>
      <c r="J35" s="56"/>
      <c r="K35" s="56"/>
      <c r="L35" s="56"/>
      <c r="M35" s="56"/>
      <c r="N35" s="56"/>
      <c r="O35" s="56"/>
      <c r="P35" s="56"/>
      <c r="Q35" s="56"/>
      <c r="R35" s="56"/>
      <c r="S35" s="56"/>
      <c r="T35" s="56"/>
      <c r="U35" s="57"/>
    </row>
    <row r="36" spans="2:21" ht="50.1" customHeight="1">
      <c r="B36" s="55" t="s">
        <v>1397</v>
      </c>
      <c r="C36" s="56"/>
      <c r="D36" s="56"/>
      <c r="E36" s="56"/>
      <c r="F36" s="56"/>
      <c r="G36" s="56"/>
      <c r="H36" s="56"/>
      <c r="I36" s="56"/>
      <c r="J36" s="56"/>
      <c r="K36" s="56"/>
      <c r="L36" s="56"/>
      <c r="M36" s="56"/>
      <c r="N36" s="56"/>
      <c r="O36" s="56"/>
      <c r="P36" s="56"/>
      <c r="Q36" s="56"/>
      <c r="R36" s="56"/>
      <c r="S36" s="56"/>
      <c r="T36" s="56"/>
      <c r="U36" s="57"/>
    </row>
    <row r="37" spans="2:21" ht="36.9" customHeight="1">
      <c r="B37" s="55" t="s">
        <v>1398</v>
      </c>
      <c r="C37" s="56"/>
      <c r="D37" s="56"/>
      <c r="E37" s="56"/>
      <c r="F37" s="56"/>
      <c r="G37" s="56"/>
      <c r="H37" s="56"/>
      <c r="I37" s="56"/>
      <c r="J37" s="56"/>
      <c r="K37" s="56"/>
      <c r="L37" s="56"/>
      <c r="M37" s="56"/>
      <c r="N37" s="56"/>
      <c r="O37" s="56"/>
      <c r="P37" s="56"/>
      <c r="Q37" s="56"/>
      <c r="R37" s="56"/>
      <c r="S37" s="56"/>
      <c r="T37" s="56"/>
      <c r="U37" s="57"/>
    </row>
    <row r="38" spans="2:21" ht="53.85" customHeight="1">
      <c r="B38" s="55" t="s">
        <v>1399</v>
      </c>
      <c r="C38" s="56"/>
      <c r="D38" s="56"/>
      <c r="E38" s="56"/>
      <c r="F38" s="56"/>
      <c r="G38" s="56"/>
      <c r="H38" s="56"/>
      <c r="I38" s="56"/>
      <c r="J38" s="56"/>
      <c r="K38" s="56"/>
      <c r="L38" s="56"/>
      <c r="M38" s="56"/>
      <c r="N38" s="56"/>
      <c r="O38" s="56"/>
      <c r="P38" s="56"/>
      <c r="Q38" s="56"/>
      <c r="R38" s="56"/>
      <c r="S38" s="56"/>
      <c r="T38" s="56"/>
      <c r="U38" s="57"/>
    </row>
    <row r="39" spans="2:21" ht="57.75" customHeight="1">
      <c r="B39" s="55" t="s">
        <v>1400</v>
      </c>
      <c r="C39" s="56"/>
      <c r="D39" s="56"/>
      <c r="E39" s="56"/>
      <c r="F39" s="56"/>
      <c r="G39" s="56"/>
      <c r="H39" s="56"/>
      <c r="I39" s="56"/>
      <c r="J39" s="56"/>
      <c r="K39" s="56"/>
      <c r="L39" s="56"/>
      <c r="M39" s="56"/>
      <c r="N39" s="56"/>
      <c r="O39" s="56"/>
      <c r="P39" s="56"/>
      <c r="Q39" s="56"/>
      <c r="R39" s="56"/>
      <c r="S39" s="56"/>
      <c r="T39" s="56"/>
      <c r="U39" s="57"/>
    </row>
    <row r="40" spans="2:21" ht="33.75" customHeight="1">
      <c r="B40" s="55" t="s">
        <v>1401</v>
      </c>
      <c r="C40" s="56"/>
      <c r="D40" s="56"/>
      <c r="E40" s="56"/>
      <c r="F40" s="56"/>
      <c r="G40" s="56"/>
      <c r="H40" s="56"/>
      <c r="I40" s="56"/>
      <c r="J40" s="56"/>
      <c r="K40" s="56"/>
      <c r="L40" s="56"/>
      <c r="M40" s="56"/>
      <c r="N40" s="56"/>
      <c r="O40" s="56"/>
      <c r="P40" s="56"/>
      <c r="Q40" s="56"/>
      <c r="R40" s="56"/>
      <c r="S40" s="56"/>
      <c r="T40" s="56"/>
      <c r="U40" s="57"/>
    </row>
    <row r="41" spans="2:21" ht="34.65" customHeight="1">
      <c r="B41" s="55" t="s">
        <v>1402</v>
      </c>
      <c r="C41" s="56"/>
      <c r="D41" s="56"/>
      <c r="E41" s="56"/>
      <c r="F41" s="56"/>
      <c r="G41" s="56"/>
      <c r="H41" s="56"/>
      <c r="I41" s="56"/>
      <c r="J41" s="56"/>
      <c r="K41" s="56"/>
      <c r="L41" s="56"/>
      <c r="M41" s="56"/>
      <c r="N41" s="56"/>
      <c r="O41" s="56"/>
      <c r="P41" s="56"/>
      <c r="Q41" s="56"/>
      <c r="R41" s="56"/>
      <c r="S41" s="56"/>
      <c r="T41" s="56"/>
      <c r="U41" s="57"/>
    </row>
    <row r="42" spans="2:21" ht="48.15" customHeight="1">
      <c r="B42" s="55" t="s">
        <v>1403</v>
      </c>
      <c r="C42" s="56"/>
      <c r="D42" s="56"/>
      <c r="E42" s="56"/>
      <c r="F42" s="56"/>
      <c r="G42" s="56"/>
      <c r="H42" s="56"/>
      <c r="I42" s="56"/>
      <c r="J42" s="56"/>
      <c r="K42" s="56"/>
      <c r="L42" s="56"/>
      <c r="M42" s="56"/>
      <c r="N42" s="56"/>
      <c r="O42" s="56"/>
      <c r="P42" s="56"/>
      <c r="Q42" s="56"/>
      <c r="R42" s="56"/>
      <c r="S42" s="56"/>
      <c r="T42" s="56"/>
      <c r="U42" s="57"/>
    </row>
    <row r="43" spans="2:21" ht="50.4" customHeight="1">
      <c r="B43" s="55" t="s">
        <v>1404</v>
      </c>
      <c r="C43" s="56"/>
      <c r="D43" s="56"/>
      <c r="E43" s="56"/>
      <c r="F43" s="56"/>
      <c r="G43" s="56"/>
      <c r="H43" s="56"/>
      <c r="I43" s="56"/>
      <c r="J43" s="56"/>
      <c r="K43" s="56"/>
      <c r="L43" s="56"/>
      <c r="M43" s="56"/>
      <c r="N43" s="56"/>
      <c r="O43" s="56"/>
      <c r="P43" s="56"/>
      <c r="Q43" s="56"/>
      <c r="R43" s="56"/>
      <c r="S43" s="56"/>
      <c r="T43" s="56"/>
      <c r="U43" s="57"/>
    </row>
    <row r="44" spans="2:21" ht="61.35" customHeight="1">
      <c r="B44" s="55" t="s">
        <v>1405</v>
      </c>
      <c r="C44" s="56"/>
      <c r="D44" s="56"/>
      <c r="E44" s="56"/>
      <c r="F44" s="56"/>
      <c r="G44" s="56"/>
      <c r="H44" s="56"/>
      <c r="I44" s="56"/>
      <c r="J44" s="56"/>
      <c r="K44" s="56"/>
      <c r="L44" s="56"/>
      <c r="M44" s="56"/>
      <c r="N44" s="56"/>
      <c r="O44" s="56"/>
      <c r="P44" s="56"/>
      <c r="Q44" s="56"/>
      <c r="R44" s="56"/>
      <c r="S44" s="56"/>
      <c r="T44" s="56"/>
      <c r="U44" s="57"/>
    </row>
    <row r="45" spans="2:21" ht="54.9" customHeight="1" thickBot="1">
      <c r="B45" s="58" t="s">
        <v>1406</v>
      </c>
      <c r="C45" s="59"/>
      <c r="D45" s="59"/>
      <c r="E45" s="59"/>
      <c r="F45" s="59"/>
      <c r="G45" s="59"/>
      <c r="H45" s="59"/>
      <c r="I45" s="59"/>
      <c r="J45" s="59"/>
      <c r="K45" s="59"/>
      <c r="L45" s="59"/>
      <c r="M45" s="59"/>
      <c r="N45" s="59"/>
      <c r="O45" s="59"/>
      <c r="P45" s="59"/>
      <c r="Q45" s="59"/>
      <c r="R45" s="59"/>
      <c r="S45" s="59"/>
      <c r="T45" s="59"/>
      <c r="U45" s="60"/>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9"/>
  <sheetViews>
    <sheetView view="pageBreakPreview" zoomScale="80" zoomScaleNormal="80" zoomScaleSheetLayoutView="80" workbookViewId="0">
      <selection activeCell="P11" sqref="P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1.33203125" style="1" customWidth="1"/>
    <col min="9" max="9" width="7.5546875" style="1" customWidth="1"/>
    <col min="10" max="10" width="9" style="1" customWidth="1"/>
    <col min="11" max="11" width="20.44140625" style="1" customWidth="1"/>
    <col min="12" max="12" width="8.88671875" style="1" customWidth="1"/>
    <col min="13" max="13" width="7" style="1" customWidth="1"/>
    <col min="14" max="14" width="9.44140625" style="1" customWidth="1"/>
    <col min="15" max="15" width="26"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1407</v>
      </c>
      <c r="D4" s="95" t="s">
        <v>1408</v>
      </c>
      <c r="E4" s="95"/>
      <c r="F4" s="95"/>
      <c r="G4" s="95"/>
      <c r="H4" s="95"/>
      <c r="I4" s="14"/>
      <c r="J4" s="15" t="s">
        <v>6</v>
      </c>
      <c r="K4" s="16" t="s">
        <v>7</v>
      </c>
      <c r="L4" s="96" t="s">
        <v>8</v>
      </c>
      <c r="M4" s="96"/>
      <c r="N4" s="96"/>
      <c r="O4" s="96"/>
      <c r="P4" s="15" t="s">
        <v>9</v>
      </c>
      <c r="Q4" s="96" t="s">
        <v>338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339</v>
      </c>
      <c r="Q6" s="76"/>
      <c r="R6" s="21"/>
      <c r="S6" s="20" t="s">
        <v>20</v>
      </c>
      <c r="T6" s="76" t="s">
        <v>340</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1409</v>
      </c>
      <c r="D11" s="69"/>
      <c r="E11" s="69"/>
      <c r="F11" s="69"/>
      <c r="G11" s="69"/>
      <c r="H11" s="69"/>
      <c r="I11" s="69" t="s">
        <v>1410</v>
      </c>
      <c r="J11" s="69"/>
      <c r="K11" s="69"/>
      <c r="L11" s="69" t="s">
        <v>1411</v>
      </c>
      <c r="M11" s="69"/>
      <c r="N11" s="69"/>
      <c r="O11" s="69"/>
      <c r="P11" s="27" t="s">
        <v>149</v>
      </c>
      <c r="Q11" s="27" t="s">
        <v>1412</v>
      </c>
      <c r="R11" s="27">
        <v>1.1000000000000001</v>
      </c>
      <c r="S11" s="27">
        <v>1.1000000000000001</v>
      </c>
      <c r="T11" s="27">
        <v>6.8</v>
      </c>
      <c r="U11" s="28">
        <f t="shared" ref="U11:U21" si="0">IF(ISERR(T11/S11*100),"N/A",T11/S11*100)</f>
        <v>618.18181818181813</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75" customHeight="1" thickTop="1">
      <c r="A13" s="25"/>
      <c r="B13" s="26" t="s">
        <v>45</v>
      </c>
      <c r="C13" s="69" t="s">
        <v>1413</v>
      </c>
      <c r="D13" s="69"/>
      <c r="E13" s="69"/>
      <c r="F13" s="69"/>
      <c r="G13" s="69"/>
      <c r="H13" s="69"/>
      <c r="I13" s="69" t="s">
        <v>1414</v>
      </c>
      <c r="J13" s="69"/>
      <c r="K13" s="69"/>
      <c r="L13" s="69" t="s">
        <v>1415</v>
      </c>
      <c r="M13" s="69"/>
      <c r="N13" s="69"/>
      <c r="O13" s="69"/>
      <c r="P13" s="27" t="s">
        <v>40</v>
      </c>
      <c r="Q13" s="27" t="s">
        <v>81</v>
      </c>
      <c r="R13" s="27">
        <v>61.54</v>
      </c>
      <c r="S13" s="27">
        <v>61.54</v>
      </c>
      <c r="T13" s="27">
        <v>61.54</v>
      </c>
      <c r="U13" s="28">
        <f t="shared" si="0"/>
        <v>100</v>
      </c>
    </row>
    <row r="14" spans="1:34" ht="75" customHeight="1" thickBot="1">
      <c r="A14" s="25"/>
      <c r="B14" s="29" t="s">
        <v>42</v>
      </c>
      <c r="C14" s="61" t="s">
        <v>42</v>
      </c>
      <c r="D14" s="61"/>
      <c r="E14" s="61"/>
      <c r="F14" s="61"/>
      <c r="G14" s="61"/>
      <c r="H14" s="61"/>
      <c r="I14" s="61" t="s">
        <v>1416</v>
      </c>
      <c r="J14" s="61"/>
      <c r="K14" s="61"/>
      <c r="L14" s="61" t="s">
        <v>1417</v>
      </c>
      <c r="M14" s="61"/>
      <c r="N14" s="61"/>
      <c r="O14" s="61"/>
      <c r="P14" s="30" t="s">
        <v>149</v>
      </c>
      <c r="Q14" s="30" t="s">
        <v>81</v>
      </c>
      <c r="R14" s="30">
        <v>4</v>
      </c>
      <c r="S14" s="30">
        <v>4</v>
      </c>
      <c r="T14" s="30">
        <v>4</v>
      </c>
      <c r="U14" s="31">
        <f t="shared" si="0"/>
        <v>100</v>
      </c>
    </row>
    <row r="15" spans="1:34" ht="75" customHeight="1" thickTop="1">
      <c r="A15" s="25"/>
      <c r="B15" s="26" t="s">
        <v>49</v>
      </c>
      <c r="C15" s="69" t="s">
        <v>1418</v>
      </c>
      <c r="D15" s="69"/>
      <c r="E15" s="69"/>
      <c r="F15" s="69"/>
      <c r="G15" s="69"/>
      <c r="H15" s="69"/>
      <c r="I15" s="69" t="s">
        <v>1419</v>
      </c>
      <c r="J15" s="69"/>
      <c r="K15" s="69"/>
      <c r="L15" s="69" t="s">
        <v>1420</v>
      </c>
      <c r="M15" s="69"/>
      <c r="N15" s="69"/>
      <c r="O15" s="69"/>
      <c r="P15" s="27" t="s">
        <v>40</v>
      </c>
      <c r="Q15" s="27" t="s">
        <v>81</v>
      </c>
      <c r="R15" s="27">
        <v>77.78</v>
      </c>
      <c r="S15" s="27">
        <v>77.78</v>
      </c>
      <c r="T15" s="27">
        <v>88.89</v>
      </c>
      <c r="U15" s="28">
        <f t="shared" si="0"/>
        <v>114.28387760349705</v>
      </c>
    </row>
    <row r="16" spans="1:34" ht="75" customHeight="1" thickBot="1">
      <c r="A16" s="25"/>
      <c r="B16" s="29" t="s">
        <v>42</v>
      </c>
      <c r="C16" s="61" t="s">
        <v>1421</v>
      </c>
      <c r="D16" s="61"/>
      <c r="E16" s="61"/>
      <c r="F16" s="61"/>
      <c r="G16" s="61"/>
      <c r="H16" s="61"/>
      <c r="I16" s="61" t="s">
        <v>1422</v>
      </c>
      <c r="J16" s="61"/>
      <c r="K16" s="61"/>
      <c r="L16" s="61" t="s">
        <v>1423</v>
      </c>
      <c r="M16" s="61"/>
      <c r="N16" s="61"/>
      <c r="O16" s="61"/>
      <c r="P16" s="30" t="s">
        <v>40</v>
      </c>
      <c r="Q16" s="30" t="s">
        <v>92</v>
      </c>
      <c r="R16" s="30">
        <v>60</v>
      </c>
      <c r="S16" s="30">
        <v>60</v>
      </c>
      <c r="T16" s="30">
        <v>60</v>
      </c>
      <c r="U16" s="31">
        <f t="shared" si="0"/>
        <v>100</v>
      </c>
    </row>
    <row r="17" spans="1:22" ht="75" customHeight="1" thickTop="1">
      <c r="A17" s="25"/>
      <c r="B17" s="26" t="s">
        <v>93</v>
      </c>
      <c r="C17" s="69" t="s">
        <v>1424</v>
      </c>
      <c r="D17" s="69"/>
      <c r="E17" s="69"/>
      <c r="F17" s="69"/>
      <c r="G17" s="69"/>
      <c r="H17" s="69"/>
      <c r="I17" s="69" t="s">
        <v>1425</v>
      </c>
      <c r="J17" s="69"/>
      <c r="K17" s="69"/>
      <c r="L17" s="69" t="s">
        <v>1426</v>
      </c>
      <c r="M17" s="69"/>
      <c r="N17" s="69"/>
      <c r="O17" s="69"/>
      <c r="P17" s="27" t="s">
        <v>40</v>
      </c>
      <c r="Q17" s="27" t="s">
        <v>97</v>
      </c>
      <c r="R17" s="27">
        <v>100</v>
      </c>
      <c r="S17" s="27">
        <v>100</v>
      </c>
      <c r="T17" s="27">
        <v>90</v>
      </c>
      <c r="U17" s="28">
        <f t="shared" si="0"/>
        <v>90</v>
      </c>
    </row>
    <row r="18" spans="1:22" ht="75" customHeight="1">
      <c r="A18" s="25"/>
      <c r="B18" s="29" t="s">
        <v>42</v>
      </c>
      <c r="C18" s="61" t="s">
        <v>1427</v>
      </c>
      <c r="D18" s="61"/>
      <c r="E18" s="61"/>
      <c r="F18" s="61"/>
      <c r="G18" s="61"/>
      <c r="H18" s="61"/>
      <c r="I18" s="61" t="s">
        <v>1428</v>
      </c>
      <c r="J18" s="61"/>
      <c r="K18" s="61"/>
      <c r="L18" s="61" t="s">
        <v>1429</v>
      </c>
      <c r="M18" s="61"/>
      <c r="N18" s="61"/>
      <c r="O18" s="61"/>
      <c r="P18" s="30" t="s">
        <v>40</v>
      </c>
      <c r="Q18" s="30" t="s">
        <v>97</v>
      </c>
      <c r="R18" s="30">
        <v>90</v>
      </c>
      <c r="S18" s="30">
        <v>90</v>
      </c>
      <c r="T18" s="30">
        <v>80</v>
      </c>
      <c r="U18" s="31">
        <f t="shared" si="0"/>
        <v>88.888888888888886</v>
      </c>
    </row>
    <row r="19" spans="1:22" ht="75" customHeight="1">
      <c r="A19" s="25"/>
      <c r="B19" s="29" t="s">
        <v>42</v>
      </c>
      <c r="C19" s="61" t="s">
        <v>1430</v>
      </c>
      <c r="D19" s="61"/>
      <c r="E19" s="61"/>
      <c r="F19" s="61"/>
      <c r="G19" s="61"/>
      <c r="H19" s="61"/>
      <c r="I19" s="61" t="s">
        <v>1431</v>
      </c>
      <c r="J19" s="61"/>
      <c r="K19" s="61"/>
      <c r="L19" s="61" t="s">
        <v>1432</v>
      </c>
      <c r="M19" s="61"/>
      <c r="N19" s="61"/>
      <c r="O19" s="61"/>
      <c r="P19" s="30" t="s">
        <v>149</v>
      </c>
      <c r="Q19" s="30" t="s">
        <v>97</v>
      </c>
      <c r="R19" s="30">
        <v>3.3</v>
      </c>
      <c r="S19" s="30">
        <v>3.3</v>
      </c>
      <c r="T19" s="30">
        <v>3.3</v>
      </c>
      <c r="U19" s="31">
        <f t="shared" si="0"/>
        <v>100</v>
      </c>
    </row>
    <row r="20" spans="1:22" ht="75" customHeight="1">
      <c r="A20" s="25"/>
      <c r="B20" s="29" t="s">
        <v>42</v>
      </c>
      <c r="C20" s="61" t="s">
        <v>1433</v>
      </c>
      <c r="D20" s="61"/>
      <c r="E20" s="61"/>
      <c r="F20" s="61"/>
      <c r="G20" s="61"/>
      <c r="H20" s="61"/>
      <c r="I20" s="61" t="s">
        <v>1434</v>
      </c>
      <c r="J20" s="61"/>
      <c r="K20" s="61"/>
      <c r="L20" s="61" t="s">
        <v>1435</v>
      </c>
      <c r="M20" s="61"/>
      <c r="N20" s="61"/>
      <c r="O20" s="61"/>
      <c r="P20" s="30" t="s">
        <v>40</v>
      </c>
      <c r="Q20" s="30" t="s">
        <v>105</v>
      </c>
      <c r="R20" s="30">
        <v>93.75</v>
      </c>
      <c r="S20" s="30">
        <v>93.75</v>
      </c>
      <c r="T20" s="30">
        <v>93.75</v>
      </c>
      <c r="U20" s="31">
        <f t="shared" si="0"/>
        <v>100</v>
      </c>
    </row>
    <row r="21" spans="1:22" ht="75" customHeight="1" thickBot="1">
      <c r="A21" s="25"/>
      <c r="B21" s="29" t="s">
        <v>42</v>
      </c>
      <c r="C21" s="61" t="s">
        <v>1436</v>
      </c>
      <c r="D21" s="61"/>
      <c r="E21" s="61"/>
      <c r="F21" s="61"/>
      <c r="G21" s="61"/>
      <c r="H21" s="61"/>
      <c r="I21" s="61" t="s">
        <v>1437</v>
      </c>
      <c r="J21" s="61"/>
      <c r="K21" s="61"/>
      <c r="L21" s="61" t="s">
        <v>1438</v>
      </c>
      <c r="M21" s="61"/>
      <c r="N21" s="61"/>
      <c r="O21" s="61"/>
      <c r="P21" s="30" t="s">
        <v>40</v>
      </c>
      <c r="Q21" s="30" t="s">
        <v>105</v>
      </c>
      <c r="R21" s="30">
        <v>97.92</v>
      </c>
      <c r="S21" s="30">
        <v>97.92</v>
      </c>
      <c r="T21" s="30">
        <v>97.92</v>
      </c>
      <c r="U21" s="31">
        <f t="shared" si="0"/>
        <v>100</v>
      </c>
    </row>
    <row r="22" spans="1:22" ht="22.5" customHeight="1" thickTop="1" thickBot="1">
      <c r="B22" s="8" t="s">
        <v>55</v>
      </c>
      <c r="C22" s="9"/>
      <c r="D22" s="9"/>
      <c r="E22" s="9"/>
      <c r="F22" s="9"/>
      <c r="G22" s="9"/>
      <c r="H22" s="10"/>
      <c r="I22" s="10"/>
      <c r="J22" s="10"/>
      <c r="K22" s="10"/>
      <c r="L22" s="10"/>
      <c r="M22" s="10"/>
      <c r="N22" s="10"/>
      <c r="O22" s="10"/>
      <c r="P22" s="10"/>
      <c r="Q22" s="10"/>
      <c r="R22" s="10"/>
      <c r="S22" s="10"/>
      <c r="T22" s="10"/>
      <c r="U22" s="11"/>
      <c r="V22" s="32"/>
    </row>
    <row r="23" spans="1:22" ht="26.25" customHeight="1" thickTop="1">
      <c r="B23" s="33"/>
      <c r="C23" s="34"/>
      <c r="D23" s="34"/>
      <c r="E23" s="34"/>
      <c r="F23" s="34"/>
      <c r="G23" s="34"/>
      <c r="H23" s="35"/>
      <c r="I23" s="35"/>
      <c r="J23" s="35"/>
      <c r="K23" s="35"/>
      <c r="L23" s="35"/>
      <c r="M23" s="35"/>
      <c r="N23" s="35"/>
      <c r="O23" s="35"/>
      <c r="P23" s="36"/>
      <c r="Q23" s="37"/>
      <c r="R23" s="38" t="s">
        <v>56</v>
      </c>
      <c r="S23" s="22" t="s">
        <v>57</v>
      </c>
      <c r="T23" s="38" t="s">
        <v>58</v>
      </c>
      <c r="U23" s="22" t="s">
        <v>59</v>
      </c>
    </row>
    <row r="24" spans="1:22" ht="26.25" customHeight="1" thickBot="1">
      <c r="B24" s="39"/>
      <c r="C24" s="40"/>
      <c r="D24" s="40"/>
      <c r="E24" s="40"/>
      <c r="F24" s="40"/>
      <c r="G24" s="40"/>
      <c r="H24" s="41"/>
      <c r="I24" s="41"/>
      <c r="J24" s="41"/>
      <c r="K24" s="41"/>
      <c r="L24" s="41"/>
      <c r="M24" s="41"/>
      <c r="N24" s="41"/>
      <c r="O24" s="41"/>
      <c r="P24" s="42"/>
      <c r="Q24" s="43"/>
      <c r="R24" s="44" t="s">
        <v>60</v>
      </c>
      <c r="S24" s="43" t="s">
        <v>60</v>
      </c>
      <c r="T24" s="43" t="s">
        <v>60</v>
      </c>
      <c r="U24" s="43" t="s">
        <v>61</v>
      </c>
    </row>
    <row r="25" spans="1:22" ht="13.5" customHeight="1" thickBot="1">
      <c r="B25" s="62" t="s">
        <v>62</v>
      </c>
      <c r="C25" s="63"/>
      <c r="D25" s="63"/>
      <c r="E25" s="45"/>
      <c r="F25" s="45"/>
      <c r="G25" s="45"/>
      <c r="H25" s="46"/>
      <c r="I25" s="46"/>
      <c r="J25" s="46"/>
      <c r="K25" s="46"/>
      <c r="L25" s="46"/>
      <c r="M25" s="46"/>
      <c r="N25" s="46"/>
      <c r="O25" s="46"/>
      <c r="P25" s="47"/>
      <c r="Q25" s="47"/>
      <c r="R25" s="48">
        <f>67.830555</f>
        <v>67.830555000000004</v>
      </c>
      <c r="S25" s="48">
        <f>67.830555</f>
        <v>67.830555000000004</v>
      </c>
      <c r="T25" s="48">
        <f>61.5921947299999</f>
        <v>61.592194729999903</v>
      </c>
      <c r="U25" s="49">
        <f>+IF(ISERR(T25/S25*100),"N/A",T25/S25*100)</f>
        <v>90.803023401474306</v>
      </c>
    </row>
    <row r="26" spans="1:22" ht="13.5" customHeight="1" thickBot="1">
      <c r="B26" s="64" t="s">
        <v>63</v>
      </c>
      <c r="C26" s="65"/>
      <c r="D26" s="65"/>
      <c r="E26" s="50"/>
      <c r="F26" s="50"/>
      <c r="G26" s="50"/>
      <c r="H26" s="51"/>
      <c r="I26" s="51"/>
      <c r="J26" s="51"/>
      <c r="K26" s="51"/>
      <c r="L26" s="51"/>
      <c r="M26" s="51"/>
      <c r="N26" s="51"/>
      <c r="O26" s="51"/>
      <c r="P26" s="52"/>
      <c r="Q26" s="52"/>
      <c r="R26" s="48">
        <f>63.94309852</f>
        <v>63.943098519999999</v>
      </c>
      <c r="S26" s="48">
        <f>63.94309852</f>
        <v>63.943098519999999</v>
      </c>
      <c r="T26" s="48">
        <f>61.5921947299999</f>
        <v>61.592194729999903</v>
      </c>
      <c r="U26" s="49">
        <f>+IF(ISERR(T26/S26*100),"N/A",T26/S26*100)</f>
        <v>96.323444055084721</v>
      </c>
    </row>
    <row r="27" spans="1:22" ht="14.85" customHeight="1" thickTop="1" thickBot="1">
      <c r="B27" s="8" t="s">
        <v>64</v>
      </c>
      <c r="C27" s="9"/>
      <c r="D27" s="9"/>
      <c r="E27" s="9"/>
      <c r="F27" s="9"/>
      <c r="G27" s="9"/>
      <c r="H27" s="10"/>
      <c r="I27" s="10"/>
      <c r="J27" s="10"/>
      <c r="K27" s="10"/>
      <c r="L27" s="10"/>
      <c r="M27" s="10"/>
      <c r="N27" s="10"/>
      <c r="O27" s="10"/>
      <c r="P27" s="10"/>
      <c r="Q27" s="10"/>
      <c r="R27" s="10"/>
      <c r="S27" s="10"/>
      <c r="T27" s="10"/>
      <c r="U27" s="11"/>
    </row>
    <row r="28" spans="1:22" ht="44.25" customHeight="1" thickTop="1">
      <c r="B28" s="66" t="s">
        <v>65</v>
      </c>
      <c r="C28" s="67"/>
      <c r="D28" s="67"/>
      <c r="E28" s="67"/>
      <c r="F28" s="67"/>
      <c r="G28" s="67"/>
      <c r="H28" s="67"/>
      <c r="I28" s="67"/>
      <c r="J28" s="67"/>
      <c r="K28" s="67"/>
      <c r="L28" s="67"/>
      <c r="M28" s="67"/>
      <c r="N28" s="67"/>
      <c r="O28" s="67"/>
      <c r="P28" s="67"/>
      <c r="Q28" s="67"/>
      <c r="R28" s="67"/>
      <c r="S28" s="67"/>
      <c r="T28" s="67"/>
      <c r="U28" s="68"/>
    </row>
    <row r="29" spans="1:22" ht="40.5" customHeight="1">
      <c r="B29" s="55" t="s">
        <v>1439</v>
      </c>
      <c r="C29" s="56"/>
      <c r="D29" s="56"/>
      <c r="E29" s="56"/>
      <c r="F29" s="56"/>
      <c r="G29" s="56"/>
      <c r="H29" s="56"/>
      <c r="I29" s="56"/>
      <c r="J29" s="56"/>
      <c r="K29" s="56"/>
      <c r="L29" s="56"/>
      <c r="M29" s="56"/>
      <c r="N29" s="56"/>
      <c r="O29" s="56"/>
      <c r="P29" s="56"/>
      <c r="Q29" s="56"/>
      <c r="R29" s="56"/>
      <c r="S29" s="56"/>
      <c r="T29" s="56"/>
      <c r="U29" s="57"/>
    </row>
    <row r="30" spans="1:22" ht="34.5" customHeight="1">
      <c r="B30" s="55" t="s">
        <v>106</v>
      </c>
      <c r="C30" s="56"/>
      <c r="D30" s="56"/>
      <c r="E30" s="56"/>
      <c r="F30" s="56"/>
      <c r="G30" s="56"/>
      <c r="H30" s="56"/>
      <c r="I30" s="56"/>
      <c r="J30" s="56"/>
      <c r="K30" s="56"/>
      <c r="L30" s="56"/>
      <c r="M30" s="56"/>
      <c r="N30" s="56"/>
      <c r="O30" s="56"/>
      <c r="P30" s="56"/>
      <c r="Q30" s="56"/>
      <c r="R30" s="56"/>
      <c r="S30" s="56"/>
      <c r="T30" s="56"/>
      <c r="U30" s="57"/>
    </row>
    <row r="31" spans="1:22" ht="34.5" customHeight="1">
      <c r="B31" s="55" t="s">
        <v>1440</v>
      </c>
      <c r="C31" s="56"/>
      <c r="D31" s="56"/>
      <c r="E31" s="56"/>
      <c r="F31" s="56"/>
      <c r="G31" s="56"/>
      <c r="H31" s="56"/>
      <c r="I31" s="56"/>
      <c r="J31" s="56"/>
      <c r="K31" s="56"/>
      <c r="L31" s="56"/>
      <c r="M31" s="56"/>
      <c r="N31" s="56"/>
      <c r="O31" s="56"/>
      <c r="P31" s="56"/>
      <c r="Q31" s="56"/>
      <c r="R31" s="56"/>
      <c r="S31" s="56"/>
      <c r="T31" s="56"/>
      <c r="U31" s="57"/>
    </row>
    <row r="32" spans="1:22" ht="34.5" customHeight="1">
      <c r="B32" s="55" t="s">
        <v>1441</v>
      </c>
      <c r="C32" s="56"/>
      <c r="D32" s="56"/>
      <c r="E32" s="56"/>
      <c r="F32" s="56"/>
      <c r="G32" s="56"/>
      <c r="H32" s="56"/>
      <c r="I32" s="56"/>
      <c r="J32" s="56"/>
      <c r="K32" s="56"/>
      <c r="L32" s="56"/>
      <c r="M32" s="56"/>
      <c r="N32" s="56"/>
      <c r="O32" s="56"/>
      <c r="P32" s="56"/>
      <c r="Q32" s="56"/>
      <c r="R32" s="56"/>
      <c r="S32" s="56"/>
      <c r="T32" s="56"/>
      <c r="U32" s="57"/>
    </row>
    <row r="33" spans="2:21" ht="26.25" customHeight="1">
      <c r="B33" s="55" t="s">
        <v>1442</v>
      </c>
      <c r="C33" s="56"/>
      <c r="D33" s="56"/>
      <c r="E33" s="56"/>
      <c r="F33" s="56"/>
      <c r="G33" s="56"/>
      <c r="H33" s="56"/>
      <c r="I33" s="56"/>
      <c r="J33" s="56"/>
      <c r="K33" s="56"/>
      <c r="L33" s="56"/>
      <c r="M33" s="56"/>
      <c r="N33" s="56"/>
      <c r="O33" s="56"/>
      <c r="P33" s="56"/>
      <c r="Q33" s="56"/>
      <c r="R33" s="56"/>
      <c r="S33" s="56"/>
      <c r="T33" s="56"/>
      <c r="U33" s="57"/>
    </row>
    <row r="34" spans="2:21" ht="34.5" customHeight="1">
      <c r="B34" s="55" t="s">
        <v>1443</v>
      </c>
      <c r="C34" s="56"/>
      <c r="D34" s="56"/>
      <c r="E34" s="56"/>
      <c r="F34" s="56"/>
      <c r="G34" s="56"/>
      <c r="H34" s="56"/>
      <c r="I34" s="56"/>
      <c r="J34" s="56"/>
      <c r="K34" s="56"/>
      <c r="L34" s="56"/>
      <c r="M34" s="56"/>
      <c r="N34" s="56"/>
      <c r="O34" s="56"/>
      <c r="P34" s="56"/>
      <c r="Q34" s="56"/>
      <c r="R34" s="56"/>
      <c r="S34" s="56"/>
      <c r="T34" s="56"/>
      <c r="U34" s="57"/>
    </row>
    <row r="35" spans="2:21" ht="29.1" customHeight="1">
      <c r="B35" s="55" t="s">
        <v>1444</v>
      </c>
      <c r="C35" s="56"/>
      <c r="D35" s="56"/>
      <c r="E35" s="56"/>
      <c r="F35" s="56"/>
      <c r="G35" s="56"/>
      <c r="H35" s="56"/>
      <c r="I35" s="56"/>
      <c r="J35" s="56"/>
      <c r="K35" s="56"/>
      <c r="L35" s="56"/>
      <c r="M35" s="56"/>
      <c r="N35" s="56"/>
      <c r="O35" s="56"/>
      <c r="P35" s="56"/>
      <c r="Q35" s="56"/>
      <c r="R35" s="56"/>
      <c r="S35" s="56"/>
      <c r="T35" s="56"/>
      <c r="U35" s="57"/>
    </row>
    <row r="36" spans="2:21" ht="31.65" customHeight="1">
      <c r="B36" s="55" t="s">
        <v>1445</v>
      </c>
      <c r="C36" s="56"/>
      <c r="D36" s="56"/>
      <c r="E36" s="56"/>
      <c r="F36" s="56"/>
      <c r="G36" s="56"/>
      <c r="H36" s="56"/>
      <c r="I36" s="56"/>
      <c r="J36" s="56"/>
      <c r="K36" s="56"/>
      <c r="L36" s="56"/>
      <c r="M36" s="56"/>
      <c r="N36" s="56"/>
      <c r="O36" s="56"/>
      <c r="P36" s="56"/>
      <c r="Q36" s="56"/>
      <c r="R36" s="56"/>
      <c r="S36" s="56"/>
      <c r="T36" s="56"/>
      <c r="U36" s="57"/>
    </row>
    <row r="37" spans="2:21" ht="34.5" customHeight="1">
      <c r="B37" s="55" t="s">
        <v>1446</v>
      </c>
      <c r="C37" s="56"/>
      <c r="D37" s="56"/>
      <c r="E37" s="56"/>
      <c r="F37" s="56"/>
      <c r="G37" s="56"/>
      <c r="H37" s="56"/>
      <c r="I37" s="56"/>
      <c r="J37" s="56"/>
      <c r="K37" s="56"/>
      <c r="L37" s="56"/>
      <c r="M37" s="56"/>
      <c r="N37" s="56"/>
      <c r="O37" s="56"/>
      <c r="P37" s="56"/>
      <c r="Q37" s="56"/>
      <c r="R37" s="56"/>
      <c r="S37" s="56"/>
      <c r="T37" s="56"/>
      <c r="U37" s="57"/>
    </row>
    <row r="38" spans="2:21" ht="34.5" customHeight="1">
      <c r="B38" s="55" t="s">
        <v>1447</v>
      </c>
      <c r="C38" s="56"/>
      <c r="D38" s="56"/>
      <c r="E38" s="56"/>
      <c r="F38" s="56"/>
      <c r="G38" s="56"/>
      <c r="H38" s="56"/>
      <c r="I38" s="56"/>
      <c r="J38" s="56"/>
      <c r="K38" s="56"/>
      <c r="L38" s="56"/>
      <c r="M38" s="56"/>
      <c r="N38" s="56"/>
      <c r="O38" s="56"/>
      <c r="P38" s="56"/>
      <c r="Q38" s="56"/>
      <c r="R38" s="56"/>
      <c r="S38" s="56"/>
      <c r="T38" s="56"/>
      <c r="U38" s="57"/>
    </row>
    <row r="39" spans="2:21" ht="34.5" customHeight="1" thickBot="1">
      <c r="B39" s="58" t="s">
        <v>1448</v>
      </c>
      <c r="C39" s="59"/>
      <c r="D39" s="59"/>
      <c r="E39" s="59"/>
      <c r="F39" s="59"/>
      <c r="G39" s="59"/>
      <c r="H39" s="59"/>
      <c r="I39" s="59"/>
      <c r="J39" s="59"/>
      <c r="K39" s="59"/>
      <c r="L39" s="59"/>
      <c r="M39" s="59"/>
      <c r="N39" s="59"/>
      <c r="O39" s="59"/>
      <c r="P39" s="59"/>
      <c r="Q39" s="59"/>
      <c r="R39" s="59"/>
      <c r="S39" s="59"/>
      <c r="T39" s="59"/>
      <c r="U39" s="60"/>
    </row>
  </sheetData>
  <mergeCells count="6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1:U31"/>
    <mergeCell ref="C20:H20"/>
    <mergeCell ref="I20:K20"/>
    <mergeCell ref="L20:O20"/>
    <mergeCell ref="C21:H21"/>
    <mergeCell ref="I21:K21"/>
    <mergeCell ref="L21:O21"/>
    <mergeCell ref="B25:D25"/>
    <mergeCell ref="B26:D26"/>
    <mergeCell ref="B28:U28"/>
    <mergeCell ref="B29:U29"/>
    <mergeCell ref="B30:U30"/>
    <mergeCell ref="B38:U38"/>
    <mergeCell ref="B39:U39"/>
    <mergeCell ref="B32:U32"/>
    <mergeCell ref="B33:U33"/>
    <mergeCell ref="B34:U34"/>
    <mergeCell ref="B35:U35"/>
    <mergeCell ref="B36:U36"/>
    <mergeCell ref="B37:U37"/>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1"/>
  <sheetViews>
    <sheetView view="pageBreakPreview" zoomScale="80" zoomScaleNormal="80" zoomScaleSheetLayoutView="80" workbookViewId="0">
      <selection activeCell="L11" sqref="L11:O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3.109375" style="1" customWidth="1"/>
    <col min="9" max="9" width="7.5546875" style="1" customWidth="1"/>
    <col min="10" max="10" width="9" style="1" customWidth="1"/>
    <col min="11" max="11" width="28.44140625" style="1" customWidth="1"/>
    <col min="12" max="12" width="8.88671875" style="1" customWidth="1"/>
    <col min="13" max="13" width="7" style="1" customWidth="1"/>
    <col min="14" max="14" width="9.44140625" style="1" customWidth="1"/>
    <col min="15" max="15" width="33.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1449</v>
      </c>
      <c r="D4" s="95" t="s">
        <v>1450</v>
      </c>
      <c r="E4" s="95"/>
      <c r="F4" s="95"/>
      <c r="G4" s="95"/>
      <c r="H4" s="95"/>
      <c r="I4" s="14"/>
      <c r="J4" s="15" t="s">
        <v>6</v>
      </c>
      <c r="K4" s="16" t="s">
        <v>7</v>
      </c>
      <c r="L4" s="96" t="s">
        <v>8</v>
      </c>
      <c r="M4" s="96"/>
      <c r="N4" s="96"/>
      <c r="O4" s="96"/>
      <c r="P4" s="15" t="s">
        <v>9</v>
      </c>
      <c r="Q4" s="96" t="s">
        <v>1451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1452</v>
      </c>
      <c r="D11" s="69"/>
      <c r="E11" s="69"/>
      <c r="F11" s="69"/>
      <c r="G11" s="69"/>
      <c r="H11" s="69"/>
      <c r="I11" s="69" t="s">
        <v>1453</v>
      </c>
      <c r="J11" s="69"/>
      <c r="K11" s="69"/>
      <c r="L11" s="69" t="s">
        <v>1454</v>
      </c>
      <c r="M11" s="69"/>
      <c r="N11" s="69"/>
      <c r="O11" s="69"/>
      <c r="P11" s="27" t="s">
        <v>40</v>
      </c>
      <c r="Q11" s="27" t="s">
        <v>81</v>
      </c>
      <c r="R11" s="27">
        <v>85</v>
      </c>
      <c r="S11" s="27">
        <v>85</v>
      </c>
      <c r="T11" s="27">
        <v>0</v>
      </c>
      <c r="U11" s="28">
        <f t="shared" ref="U11:U27" si="0">IF(ISERR(T11/S11*100),"N/A",T11/S11*100)</f>
        <v>0</v>
      </c>
    </row>
    <row r="12" spans="1:34" ht="75" customHeight="1">
      <c r="A12" s="25"/>
      <c r="B12" s="29" t="s">
        <v>42</v>
      </c>
      <c r="C12" s="61" t="s">
        <v>42</v>
      </c>
      <c r="D12" s="61"/>
      <c r="E12" s="61"/>
      <c r="F12" s="61"/>
      <c r="G12" s="61"/>
      <c r="H12" s="61"/>
      <c r="I12" s="61" t="s">
        <v>1456</v>
      </c>
      <c r="J12" s="61"/>
      <c r="K12" s="61"/>
      <c r="L12" s="61" t="s">
        <v>1455</v>
      </c>
      <c r="M12" s="61"/>
      <c r="N12" s="61"/>
      <c r="O12" s="61"/>
      <c r="P12" s="30" t="s">
        <v>40</v>
      </c>
      <c r="Q12" s="30" t="s">
        <v>81</v>
      </c>
      <c r="R12" s="54">
        <v>68.2</v>
      </c>
      <c r="S12" s="54" t="s">
        <v>82</v>
      </c>
      <c r="T12" s="54" t="s">
        <v>82</v>
      </c>
      <c r="U12" s="31" t="str">
        <f t="shared" si="0"/>
        <v>N/A</v>
      </c>
    </row>
    <row r="13" spans="1:34" ht="75" customHeight="1" thickBot="1">
      <c r="A13" s="25"/>
      <c r="B13" s="29" t="s">
        <v>42</v>
      </c>
      <c r="C13" s="61" t="s">
        <v>42</v>
      </c>
      <c r="D13" s="61"/>
      <c r="E13" s="61"/>
      <c r="F13" s="61"/>
      <c r="G13" s="61"/>
      <c r="H13" s="61"/>
      <c r="I13" s="61" t="s">
        <v>1456</v>
      </c>
      <c r="J13" s="61"/>
      <c r="K13" s="61"/>
      <c r="L13" s="61" t="s">
        <v>1457</v>
      </c>
      <c r="M13" s="61"/>
      <c r="N13" s="61"/>
      <c r="O13" s="61"/>
      <c r="P13" s="30" t="s">
        <v>40</v>
      </c>
      <c r="Q13" s="30" t="s">
        <v>81</v>
      </c>
      <c r="R13" s="30">
        <v>64.98</v>
      </c>
      <c r="S13" s="30">
        <v>64.98</v>
      </c>
      <c r="T13" s="30">
        <v>58.03</v>
      </c>
      <c r="U13" s="31">
        <f t="shared" si="0"/>
        <v>89.304401354262836</v>
      </c>
    </row>
    <row r="14" spans="1:34" ht="75" customHeight="1" thickTop="1" thickBot="1">
      <c r="A14" s="25"/>
      <c r="B14" s="26" t="s">
        <v>45</v>
      </c>
      <c r="C14" s="69" t="s">
        <v>1458</v>
      </c>
      <c r="D14" s="69"/>
      <c r="E14" s="69"/>
      <c r="F14" s="69"/>
      <c r="G14" s="69"/>
      <c r="H14" s="69"/>
      <c r="I14" s="69" t="s">
        <v>1459</v>
      </c>
      <c r="J14" s="69"/>
      <c r="K14" s="69"/>
      <c r="L14" s="69" t="s">
        <v>1460</v>
      </c>
      <c r="M14" s="69"/>
      <c r="N14" s="69"/>
      <c r="O14" s="69"/>
      <c r="P14" s="27" t="s">
        <v>1461</v>
      </c>
      <c r="Q14" s="27" t="s">
        <v>81</v>
      </c>
      <c r="R14" s="27">
        <v>0.99</v>
      </c>
      <c r="S14" s="27">
        <v>0.99</v>
      </c>
      <c r="T14" s="27">
        <v>0.99</v>
      </c>
      <c r="U14" s="28">
        <f t="shared" si="0"/>
        <v>100</v>
      </c>
    </row>
    <row r="15" spans="1:34" ht="75" customHeight="1" thickTop="1">
      <c r="A15" s="25"/>
      <c r="B15" s="26" t="s">
        <v>49</v>
      </c>
      <c r="C15" s="69" t="s">
        <v>1462</v>
      </c>
      <c r="D15" s="69"/>
      <c r="E15" s="69"/>
      <c r="F15" s="69"/>
      <c r="G15" s="69"/>
      <c r="H15" s="69"/>
      <c r="I15" s="69" t="s">
        <v>1463</v>
      </c>
      <c r="J15" s="69"/>
      <c r="K15" s="69"/>
      <c r="L15" s="69" t="s">
        <v>1464</v>
      </c>
      <c r="M15" s="69"/>
      <c r="N15" s="69"/>
      <c r="O15" s="69"/>
      <c r="P15" s="27" t="s">
        <v>40</v>
      </c>
      <c r="Q15" s="27" t="s">
        <v>101</v>
      </c>
      <c r="R15" s="27">
        <v>100</v>
      </c>
      <c r="S15" s="27">
        <v>100</v>
      </c>
      <c r="T15" s="27">
        <v>71.430000000000007</v>
      </c>
      <c r="U15" s="28">
        <f t="shared" si="0"/>
        <v>71.430000000000007</v>
      </c>
    </row>
    <row r="16" spans="1:34" ht="75" customHeight="1">
      <c r="A16" s="25"/>
      <c r="B16" s="29" t="s">
        <v>42</v>
      </c>
      <c r="C16" s="61" t="s">
        <v>1465</v>
      </c>
      <c r="D16" s="61"/>
      <c r="E16" s="61"/>
      <c r="F16" s="61"/>
      <c r="G16" s="61"/>
      <c r="H16" s="61"/>
      <c r="I16" s="61" t="s">
        <v>1466</v>
      </c>
      <c r="J16" s="61"/>
      <c r="K16" s="61"/>
      <c r="L16" s="61" t="s">
        <v>1467</v>
      </c>
      <c r="M16" s="61"/>
      <c r="N16" s="61"/>
      <c r="O16" s="61"/>
      <c r="P16" s="30" t="s">
        <v>40</v>
      </c>
      <c r="Q16" s="30" t="s">
        <v>101</v>
      </c>
      <c r="R16" s="30">
        <v>100</v>
      </c>
      <c r="S16" s="30">
        <v>100</v>
      </c>
      <c r="T16" s="30">
        <v>100</v>
      </c>
      <c r="U16" s="31">
        <f t="shared" si="0"/>
        <v>100</v>
      </c>
    </row>
    <row r="17" spans="1:22" ht="75" customHeight="1">
      <c r="A17" s="25"/>
      <c r="B17" s="29" t="s">
        <v>42</v>
      </c>
      <c r="C17" s="61" t="s">
        <v>1468</v>
      </c>
      <c r="D17" s="61"/>
      <c r="E17" s="61"/>
      <c r="F17" s="61"/>
      <c r="G17" s="61"/>
      <c r="H17" s="61"/>
      <c r="I17" s="61" t="s">
        <v>1469</v>
      </c>
      <c r="J17" s="61"/>
      <c r="K17" s="61"/>
      <c r="L17" s="61" t="s">
        <v>1470</v>
      </c>
      <c r="M17" s="61"/>
      <c r="N17" s="61"/>
      <c r="O17" s="61"/>
      <c r="P17" s="30" t="s">
        <v>40</v>
      </c>
      <c r="Q17" s="30" t="s">
        <v>101</v>
      </c>
      <c r="R17" s="30">
        <v>94.67</v>
      </c>
      <c r="S17" s="30">
        <v>94.67</v>
      </c>
      <c r="T17" s="30">
        <v>94.67</v>
      </c>
      <c r="U17" s="31">
        <f t="shared" si="0"/>
        <v>100</v>
      </c>
    </row>
    <row r="18" spans="1:22" ht="75" customHeight="1">
      <c r="A18" s="25"/>
      <c r="B18" s="29" t="s">
        <v>42</v>
      </c>
      <c r="C18" s="61" t="s">
        <v>1471</v>
      </c>
      <c r="D18" s="61"/>
      <c r="E18" s="61"/>
      <c r="F18" s="61"/>
      <c r="G18" s="61"/>
      <c r="H18" s="61"/>
      <c r="I18" s="61" t="s">
        <v>1472</v>
      </c>
      <c r="J18" s="61"/>
      <c r="K18" s="61"/>
      <c r="L18" s="61" t="s">
        <v>1473</v>
      </c>
      <c r="M18" s="61"/>
      <c r="N18" s="61"/>
      <c r="O18" s="61"/>
      <c r="P18" s="30" t="s">
        <v>40</v>
      </c>
      <c r="Q18" s="30" t="s">
        <v>101</v>
      </c>
      <c r="R18" s="30">
        <v>100</v>
      </c>
      <c r="S18" s="30">
        <v>100</v>
      </c>
      <c r="T18" s="30">
        <v>100</v>
      </c>
      <c r="U18" s="31">
        <f t="shared" si="0"/>
        <v>100</v>
      </c>
    </row>
    <row r="19" spans="1:22" ht="75" customHeight="1" thickBot="1">
      <c r="A19" s="25"/>
      <c r="B19" s="29" t="s">
        <v>42</v>
      </c>
      <c r="C19" s="61" t="s">
        <v>1474</v>
      </c>
      <c r="D19" s="61"/>
      <c r="E19" s="61"/>
      <c r="F19" s="61"/>
      <c r="G19" s="61"/>
      <c r="H19" s="61"/>
      <c r="I19" s="61" t="s">
        <v>1475</v>
      </c>
      <c r="J19" s="61"/>
      <c r="K19" s="61"/>
      <c r="L19" s="61" t="s">
        <v>1476</v>
      </c>
      <c r="M19" s="61"/>
      <c r="N19" s="61"/>
      <c r="O19" s="61"/>
      <c r="P19" s="30" t="s">
        <v>40</v>
      </c>
      <c r="Q19" s="30" t="s">
        <v>101</v>
      </c>
      <c r="R19" s="30">
        <v>100</v>
      </c>
      <c r="S19" s="30">
        <v>100</v>
      </c>
      <c r="T19" s="30">
        <v>100</v>
      </c>
      <c r="U19" s="31">
        <f t="shared" si="0"/>
        <v>100</v>
      </c>
    </row>
    <row r="20" spans="1:22" ht="75" customHeight="1" thickTop="1">
      <c r="A20" s="25"/>
      <c r="B20" s="26" t="s">
        <v>93</v>
      </c>
      <c r="C20" s="69" t="s">
        <v>1477</v>
      </c>
      <c r="D20" s="69"/>
      <c r="E20" s="69"/>
      <c r="F20" s="69"/>
      <c r="G20" s="69"/>
      <c r="H20" s="69"/>
      <c r="I20" s="69" t="s">
        <v>1478</v>
      </c>
      <c r="J20" s="69"/>
      <c r="K20" s="69"/>
      <c r="L20" s="69" t="s">
        <v>1479</v>
      </c>
      <c r="M20" s="69"/>
      <c r="N20" s="69"/>
      <c r="O20" s="69"/>
      <c r="P20" s="27" t="s">
        <v>40</v>
      </c>
      <c r="Q20" s="27" t="s">
        <v>101</v>
      </c>
      <c r="R20" s="27">
        <v>100</v>
      </c>
      <c r="S20" s="27">
        <v>100</v>
      </c>
      <c r="T20" s="27">
        <v>48</v>
      </c>
      <c r="U20" s="28">
        <f t="shared" si="0"/>
        <v>48</v>
      </c>
    </row>
    <row r="21" spans="1:22" ht="75" customHeight="1">
      <c r="A21" s="25"/>
      <c r="B21" s="29" t="s">
        <v>42</v>
      </c>
      <c r="C21" s="61" t="s">
        <v>1480</v>
      </c>
      <c r="D21" s="61"/>
      <c r="E21" s="61"/>
      <c r="F21" s="61"/>
      <c r="G21" s="61"/>
      <c r="H21" s="61"/>
      <c r="I21" s="61" t="s">
        <v>1481</v>
      </c>
      <c r="J21" s="61"/>
      <c r="K21" s="61"/>
      <c r="L21" s="61" t="s">
        <v>1482</v>
      </c>
      <c r="M21" s="61"/>
      <c r="N21" s="61"/>
      <c r="O21" s="61"/>
      <c r="P21" s="30" t="s">
        <v>40</v>
      </c>
      <c r="Q21" s="30" t="s">
        <v>101</v>
      </c>
      <c r="R21" s="30">
        <v>100</v>
      </c>
      <c r="S21" s="30">
        <v>100</v>
      </c>
      <c r="T21" s="30">
        <v>100</v>
      </c>
      <c r="U21" s="31">
        <f t="shared" si="0"/>
        <v>100</v>
      </c>
    </row>
    <row r="22" spans="1:22" ht="75" customHeight="1">
      <c r="A22" s="25"/>
      <c r="B22" s="29" t="s">
        <v>42</v>
      </c>
      <c r="C22" s="61" t="s">
        <v>1483</v>
      </c>
      <c r="D22" s="61"/>
      <c r="E22" s="61"/>
      <c r="F22" s="61"/>
      <c r="G22" s="61"/>
      <c r="H22" s="61"/>
      <c r="I22" s="61" t="s">
        <v>1484</v>
      </c>
      <c r="J22" s="61"/>
      <c r="K22" s="61"/>
      <c r="L22" s="61" t="s">
        <v>1485</v>
      </c>
      <c r="M22" s="61"/>
      <c r="N22" s="61"/>
      <c r="O22" s="61"/>
      <c r="P22" s="30" t="s">
        <v>40</v>
      </c>
      <c r="Q22" s="30" t="s">
        <v>97</v>
      </c>
      <c r="R22" s="30">
        <v>100</v>
      </c>
      <c r="S22" s="30">
        <v>100</v>
      </c>
      <c r="T22" s="30">
        <v>100</v>
      </c>
      <c r="U22" s="31">
        <f t="shared" si="0"/>
        <v>100</v>
      </c>
    </row>
    <row r="23" spans="1:22" ht="75" customHeight="1">
      <c r="A23" s="25"/>
      <c r="B23" s="29" t="s">
        <v>42</v>
      </c>
      <c r="C23" s="61" t="s">
        <v>1486</v>
      </c>
      <c r="D23" s="61"/>
      <c r="E23" s="61"/>
      <c r="F23" s="61"/>
      <c r="G23" s="61"/>
      <c r="H23" s="61"/>
      <c r="I23" s="61" t="s">
        <v>1487</v>
      </c>
      <c r="J23" s="61"/>
      <c r="K23" s="61"/>
      <c r="L23" s="61" t="s">
        <v>1488</v>
      </c>
      <c r="M23" s="61"/>
      <c r="N23" s="61"/>
      <c r="O23" s="61"/>
      <c r="P23" s="30" t="s">
        <v>40</v>
      </c>
      <c r="Q23" s="30" t="s">
        <v>97</v>
      </c>
      <c r="R23" s="30">
        <v>100</v>
      </c>
      <c r="S23" s="30">
        <v>100</v>
      </c>
      <c r="T23" s="30">
        <v>100</v>
      </c>
      <c r="U23" s="31">
        <f t="shared" si="0"/>
        <v>100</v>
      </c>
    </row>
    <row r="24" spans="1:22" ht="75" customHeight="1">
      <c r="A24" s="25"/>
      <c r="B24" s="29" t="s">
        <v>42</v>
      </c>
      <c r="C24" s="61" t="s">
        <v>1489</v>
      </c>
      <c r="D24" s="61"/>
      <c r="E24" s="61"/>
      <c r="F24" s="61"/>
      <c r="G24" s="61"/>
      <c r="H24" s="61"/>
      <c r="I24" s="61" t="s">
        <v>1490</v>
      </c>
      <c r="J24" s="61"/>
      <c r="K24" s="61"/>
      <c r="L24" s="61" t="s">
        <v>1473</v>
      </c>
      <c r="M24" s="61"/>
      <c r="N24" s="61"/>
      <c r="O24" s="61"/>
      <c r="P24" s="30" t="s">
        <v>40</v>
      </c>
      <c r="Q24" s="30" t="s">
        <v>101</v>
      </c>
      <c r="R24" s="30">
        <v>100</v>
      </c>
      <c r="S24" s="30">
        <v>100</v>
      </c>
      <c r="T24" s="30">
        <v>100</v>
      </c>
      <c r="U24" s="31">
        <f t="shared" si="0"/>
        <v>100</v>
      </c>
    </row>
    <row r="25" spans="1:22" ht="75" customHeight="1">
      <c r="A25" s="25"/>
      <c r="B25" s="29" t="s">
        <v>42</v>
      </c>
      <c r="C25" s="61" t="s">
        <v>1491</v>
      </c>
      <c r="D25" s="61"/>
      <c r="E25" s="61"/>
      <c r="F25" s="61"/>
      <c r="G25" s="61"/>
      <c r="H25" s="61"/>
      <c r="I25" s="61" t="s">
        <v>1492</v>
      </c>
      <c r="J25" s="61"/>
      <c r="K25" s="61"/>
      <c r="L25" s="61" t="s">
        <v>1473</v>
      </c>
      <c r="M25" s="61"/>
      <c r="N25" s="61"/>
      <c r="O25" s="61"/>
      <c r="P25" s="30" t="s">
        <v>40</v>
      </c>
      <c r="Q25" s="30" t="s">
        <v>101</v>
      </c>
      <c r="R25" s="30">
        <v>100</v>
      </c>
      <c r="S25" s="30">
        <v>100</v>
      </c>
      <c r="T25" s="30">
        <v>100</v>
      </c>
      <c r="U25" s="31">
        <f t="shared" si="0"/>
        <v>100</v>
      </c>
    </row>
    <row r="26" spans="1:22" ht="75" customHeight="1">
      <c r="A26" s="25"/>
      <c r="B26" s="29" t="s">
        <v>42</v>
      </c>
      <c r="C26" s="61" t="s">
        <v>1493</v>
      </c>
      <c r="D26" s="61"/>
      <c r="E26" s="61"/>
      <c r="F26" s="61"/>
      <c r="G26" s="61"/>
      <c r="H26" s="61"/>
      <c r="I26" s="61" t="s">
        <v>1494</v>
      </c>
      <c r="J26" s="61"/>
      <c r="K26" s="61"/>
      <c r="L26" s="61" t="s">
        <v>1495</v>
      </c>
      <c r="M26" s="61"/>
      <c r="N26" s="61"/>
      <c r="O26" s="61"/>
      <c r="P26" s="30" t="s">
        <v>40</v>
      </c>
      <c r="Q26" s="30" t="s">
        <v>101</v>
      </c>
      <c r="R26" s="30">
        <v>100</v>
      </c>
      <c r="S26" s="30">
        <v>100</v>
      </c>
      <c r="T26" s="30">
        <v>100</v>
      </c>
      <c r="U26" s="31">
        <f t="shared" si="0"/>
        <v>100</v>
      </c>
    </row>
    <row r="27" spans="1:22" ht="75" customHeight="1" thickBot="1">
      <c r="A27" s="25"/>
      <c r="B27" s="29" t="s">
        <v>42</v>
      </c>
      <c r="C27" s="61" t="s">
        <v>1496</v>
      </c>
      <c r="D27" s="61"/>
      <c r="E27" s="61"/>
      <c r="F27" s="61"/>
      <c r="G27" s="61"/>
      <c r="H27" s="61"/>
      <c r="I27" s="61" t="s">
        <v>1497</v>
      </c>
      <c r="J27" s="61"/>
      <c r="K27" s="61"/>
      <c r="L27" s="61" t="s">
        <v>1498</v>
      </c>
      <c r="M27" s="61"/>
      <c r="N27" s="61"/>
      <c r="O27" s="61"/>
      <c r="P27" s="30" t="s">
        <v>40</v>
      </c>
      <c r="Q27" s="30" t="s">
        <v>101</v>
      </c>
      <c r="R27" s="30">
        <v>100</v>
      </c>
      <c r="S27" s="30">
        <v>100</v>
      </c>
      <c r="T27" s="30">
        <v>100</v>
      </c>
      <c r="U27" s="31">
        <f t="shared" si="0"/>
        <v>100</v>
      </c>
    </row>
    <row r="28" spans="1:22" ht="22.5" customHeight="1" thickTop="1" thickBot="1">
      <c r="B28" s="8" t="s">
        <v>55</v>
      </c>
      <c r="C28" s="9"/>
      <c r="D28" s="9"/>
      <c r="E28" s="9"/>
      <c r="F28" s="9"/>
      <c r="G28" s="9"/>
      <c r="H28" s="10"/>
      <c r="I28" s="10"/>
      <c r="J28" s="10"/>
      <c r="K28" s="10"/>
      <c r="L28" s="10"/>
      <c r="M28" s="10"/>
      <c r="N28" s="10"/>
      <c r="O28" s="10"/>
      <c r="P28" s="10"/>
      <c r="Q28" s="10"/>
      <c r="R28" s="10"/>
      <c r="S28" s="10"/>
      <c r="T28" s="10"/>
      <c r="U28" s="11"/>
      <c r="V28" s="32"/>
    </row>
    <row r="29" spans="1:22" ht="26.25" customHeight="1" thickTop="1">
      <c r="B29" s="33"/>
      <c r="C29" s="34"/>
      <c r="D29" s="34"/>
      <c r="E29" s="34"/>
      <c r="F29" s="34"/>
      <c r="G29" s="34"/>
      <c r="H29" s="35"/>
      <c r="I29" s="35"/>
      <c r="J29" s="35"/>
      <c r="K29" s="35"/>
      <c r="L29" s="35"/>
      <c r="M29" s="35"/>
      <c r="N29" s="35"/>
      <c r="O29" s="35"/>
      <c r="P29" s="36"/>
      <c r="Q29" s="37"/>
      <c r="R29" s="38" t="s">
        <v>56</v>
      </c>
      <c r="S29" s="22" t="s">
        <v>57</v>
      </c>
      <c r="T29" s="38" t="s">
        <v>58</v>
      </c>
      <c r="U29" s="22" t="s">
        <v>59</v>
      </c>
    </row>
    <row r="30" spans="1:22" ht="26.25" customHeight="1" thickBot="1">
      <c r="B30" s="39"/>
      <c r="C30" s="40"/>
      <c r="D30" s="40"/>
      <c r="E30" s="40"/>
      <c r="F30" s="40"/>
      <c r="G30" s="40"/>
      <c r="H30" s="41"/>
      <c r="I30" s="41"/>
      <c r="J30" s="41"/>
      <c r="K30" s="41"/>
      <c r="L30" s="41"/>
      <c r="M30" s="41"/>
      <c r="N30" s="41"/>
      <c r="O30" s="41"/>
      <c r="P30" s="42"/>
      <c r="Q30" s="43"/>
      <c r="R30" s="44" t="s">
        <v>60</v>
      </c>
      <c r="S30" s="43" t="s">
        <v>60</v>
      </c>
      <c r="T30" s="43" t="s">
        <v>60</v>
      </c>
      <c r="U30" s="43" t="s">
        <v>61</v>
      </c>
    </row>
    <row r="31" spans="1:22" ht="13.5" customHeight="1" thickBot="1">
      <c r="B31" s="62" t="s">
        <v>62</v>
      </c>
      <c r="C31" s="63"/>
      <c r="D31" s="63"/>
      <c r="E31" s="45"/>
      <c r="F31" s="45"/>
      <c r="G31" s="45"/>
      <c r="H31" s="46"/>
      <c r="I31" s="46"/>
      <c r="J31" s="46"/>
      <c r="K31" s="46"/>
      <c r="L31" s="46"/>
      <c r="M31" s="46"/>
      <c r="N31" s="46"/>
      <c r="O31" s="46"/>
      <c r="P31" s="47"/>
      <c r="Q31" s="47"/>
      <c r="R31" s="48">
        <f>270.265588</f>
        <v>270.26558799999998</v>
      </c>
      <c r="S31" s="48">
        <f>270.265588</f>
        <v>270.26558799999998</v>
      </c>
      <c r="T31" s="48">
        <f>269.0196842</f>
        <v>269.01968419999997</v>
      </c>
      <c r="U31" s="49">
        <f>+IF(ISERR(T31/S31*100),"N/A",T31/S31*100)</f>
        <v>99.5390076075834</v>
      </c>
    </row>
    <row r="32" spans="1:22" ht="13.5" customHeight="1" thickBot="1">
      <c r="B32" s="64" t="s">
        <v>63</v>
      </c>
      <c r="C32" s="65"/>
      <c r="D32" s="65"/>
      <c r="E32" s="50"/>
      <c r="F32" s="50"/>
      <c r="G32" s="50"/>
      <c r="H32" s="51"/>
      <c r="I32" s="51"/>
      <c r="J32" s="51"/>
      <c r="K32" s="51"/>
      <c r="L32" s="51"/>
      <c r="M32" s="51"/>
      <c r="N32" s="51"/>
      <c r="O32" s="51"/>
      <c r="P32" s="52"/>
      <c r="Q32" s="52"/>
      <c r="R32" s="48">
        <f>269.0480747</f>
        <v>269.04807469999997</v>
      </c>
      <c r="S32" s="48">
        <f>269.0480747</f>
        <v>269.04807469999997</v>
      </c>
      <c r="T32" s="48">
        <f>269.0196842</f>
        <v>269.01968419999997</v>
      </c>
      <c r="U32" s="49">
        <f>+IF(ISERR(T32/S32*100),"N/A",T32/S32*100)</f>
        <v>99.989447796632021</v>
      </c>
    </row>
    <row r="33" spans="2:21" ht="14.85" customHeight="1" thickTop="1" thickBot="1">
      <c r="B33" s="8" t="s">
        <v>64</v>
      </c>
      <c r="C33" s="9"/>
      <c r="D33" s="9"/>
      <c r="E33" s="9"/>
      <c r="F33" s="9"/>
      <c r="G33" s="9"/>
      <c r="H33" s="10"/>
      <c r="I33" s="10"/>
      <c r="J33" s="10"/>
      <c r="K33" s="10"/>
      <c r="L33" s="10"/>
      <c r="M33" s="10"/>
      <c r="N33" s="10"/>
      <c r="O33" s="10"/>
      <c r="P33" s="10"/>
      <c r="Q33" s="10"/>
      <c r="R33" s="10"/>
      <c r="S33" s="10"/>
      <c r="T33" s="10"/>
      <c r="U33" s="11"/>
    </row>
    <row r="34" spans="2:21" ht="44.25" customHeight="1" thickTop="1">
      <c r="B34" s="66" t="s">
        <v>65</v>
      </c>
      <c r="C34" s="67"/>
      <c r="D34" s="67"/>
      <c r="E34" s="67"/>
      <c r="F34" s="67"/>
      <c r="G34" s="67"/>
      <c r="H34" s="67"/>
      <c r="I34" s="67"/>
      <c r="J34" s="67"/>
      <c r="K34" s="67"/>
      <c r="L34" s="67"/>
      <c r="M34" s="67"/>
      <c r="N34" s="67"/>
      <c r="O34" s="67"/>
      <c r="P34" s="67"/>
      <c r="Q34" s="67"/>
      <c r="R34" s="67"/>
      <c r="S34" s="67"/>
      <c r="T34" s="67"/>
      <c r="U34" s="68"/>
    </row>
    <row r="35" spans="2:21" ht="23.85" customHeight="1">
      <c r="B35" s="55" t="s">
        <v>1499</v>
      </c>
      <c r="C35" s="56"/>
      <c r="D35" s="56"/>
      <c r="E35" s="56"/>
      <c r="F35" s="56"/>
      <c r="G35" s="56"/>
      <c r="H35" s="56"/>
      <c r="I35" s="56"/>
      <c r="J35" s="56"/>
      <c r="K35" s="56"/>
      <c r="L35" s="56"/>
      <c r="M35" s="56"/>
      <c r="N35" s="56"/>
      <c r="O35" s="56"/>
      <c r="P35" s="56"/>
      <c r="Q35" s="56"/>
      <c r="R35" s="56"/>
      <c r="S35" s="56"/>
      <c r="T35" s="56"/>
      <c r="U35" s="57"/>
    </row>
    <row r="36" spans="2:21" ht="34.5" customHeight="1">
      <c r="B36" s="55" t="s">
        <v>1500</v>
      </c>
      <c r="C36" s="56"/>
      <c r="D36" s="56"/>
      <c r="E36" s="56"/>
      <c r="F36" s="56"/>
      <c r="G36" s="56"/>
      <c r="H36" s="56"/>
      <c r="I36" s="56"/>
      <c r="J36" s="56"/>
      <c r="K36" s="56"/>
      <c r="L36" s="56"/>
      <c r="M36" s="56"/>
      <c r="N36" s="56"/>
      <c r="O36" s="56"/>
      <c r="P36" s="56"/>
      <c r="Q36" s="56"/>
      <c r="R36" s="56"/>
      <c r="S36" s="56"/>
      <c r="T36" s="56"/>
      <c r="U36" s="57"/>
    </row>
    <row r="37" spans="2:21" ht="41.1" customHeight="1">
      <c r="B37" s="55" t="s">
        <v>1501</v>
      </c>
      <c r="C37" s="56"/>
      <c r="D37" s="56"/>
      <c r="E37" s="56"/>
      <c r="F37" s="56"/>
      <c r="G37" s="56"/>
      <c r="H37" s="56"/>
      <c r="I37" s="56"/>
      <c r="J37" s="56"/>
      <c r="K37" s="56"/>
      <c r="L37" s="56"/>
      <c r="M37" s="56"/>
      <c r="N37" s="56"/>
      <c r="O37" s="56"/>
      <c r="P37" s="56"/>
      <c r="Q37" s="56"/>
      <c r="R37" s="56"/>
      <c r="S37" s="56"/>
      <c r="T37" s="56"/>
      <c r="U37" s="57"/>
    </row>
    <row r="38" spans="2:21" ht="34.5" customHeight="1">
      <c r="B38" s="55" t="s">
        <v>1502</v>
      </c>
      <c r="C38" s="56"/>
      <c r="D38" s="56"/>
      <c r="E38" s="56"/>
      <c r="F38" s="56"/>
      <c r="G38" s="56"/>
      <c r="H38" s="56"/>
      <c r="I38" s="56"/>
      <c r="J38" s="56"/>
      <c r="K38" s="56"/>
      <c r="L38" s="56"/>
      <c r="M38" s="56"/>
      <c r="N38" s="56"/>
      <c r="O38" s="56"/>
      <c r="P38" s="56"/>
      <c r="Q38" s="56"/>
      <c r="R38" s="56"/>
      <c r="S38" s="56"/>
      <c r="T38" s="56"/>
      <c r="U38" s="57"/>
    </row>
    <row r="39" spans="2:21" ht="25.5" customHeight="1">
      <c r="B39" s="55" t="s">
        <v>1503</v>
      </c>
      <c r="C39" s="56"/>
      <c r="D39" s="56"/>
      <c r="E39" s="56"/>
      <c r="F39" s="56"/>
      <c r="G39" s="56"/>
      <c r="H39" s="56"/>
      <c r="I39" s="56"/>
      <c r="J39" s="56"/>
      <c r="K39" s="56"/>
      <c r="L39" s="56"/>
      <c r="M39" s="56"/>
      <c r="N39" s="56"/>
      <c r="O39" s="56"/>
      <c r="P39" s="56"/>
      <c r="Q39" s="56"/>
      <c r="R39" s="56"/>
      <c r="S39" s="56"/>
      <c r="T39" s="56"/>
      <c r="U39" s="57"/>
    </row>
    <row r="40" spans="2:21" ht="34.5" customHeight="1">
      <c r="B40" s="55" t="s">
        <v>1504</v>
      </c>
      <c r="C40" s="56"/>
      <c r="D40" s="56"/>
      <c r="E40" s="56"/>
      <c r="F40" s="56"/>
      <c r="G40" s="56"/>
      <c r="H40" s="56"/>
      <c r="I40" s="56"/>
      <c r="J40" s="56"/>
      <c r="K40" s="56"/>
      <c r="L40" s="56"/>
      <c r="M40" s="56"/>
      <c r="N40" s="56"/>
      <c r="O40" s="56"/>
      <c r="P40" s="56"/>
      <c r="Q40" s="56"/>
      <c r="R40" s="56"/>
      <c r="S40" s="56"/>
      <c r="T40" s="56"/>
      <c r="U40" s="57"/>
    </row>
    <row r="41" spans="2:21" ht="18.75" customHeight="1">
      <c r="B41" s="55" t="s">
        <v>1505</v>
      </c>
      <c r="C41" s="56"/>
      <c r="D41" s="56"/>
      <c r="E41" s="56"/>
      <c r="F41" s="56"/>
      <c r="G41" s="56"/>
      <c r="H41" s="56"/>
      <c r="I41" s="56"/>
      <c r="J41" s="56"/>
      <c r="K41" s="56"/>
      <c r="L41" s="56"/>
      <c r="M41" s="56"/>
      <c r="N41" s="56"/>
      <c r="O41" s="56"/>
      <c r="P41" s="56"/>
      <c r="Q41" s="56"/>
      <c r="R41" s="56"/>
      <c r="S41" s="56"/>
      <c r="T41" s="56"/>
      <c r="U41" s="57"/>
    </row>
    <row r="42" spans="2:21" ht="34.5" customHeight="1">
      <c r="B42" s="55" t="s">
        <v>1506</v>
      </c>
      <c r="C42" s="56"/>
      <c r="D42" s="56"/>
      <c r="E42" s="56"/>
      <c r="F42" s="56"/>
      <c r="G42" s="56"/>
      <c r="H42" s="56"/>
      <c r="I42" s="56"/>
      <c r="J42" s="56"/>
      <c r="K42" s="56"/>
      <c r="L42" s="56"/>
      <c r="M42" s="56"/>
      <c r="N42" s="56"/>
      <c r="O42" s="56"/>
      <c r="P42" s="56"/>
      <c r="Q42" s="56"/>
      <c r="R42" s="56"/>
      <c r="S42" s="56"/>
      <c r="T42" s="56"/>
      <c r="U42" s="57"/>
    </row>
    <row r="43" spans="2:21" ht="34.5" customHeight="1">
      <c r="B43" s="55" t="s">
        <v>1507</v>
      </c>
      <c r="C43" s="56"/>
      <c r="D43" s="56"/>
      <c r="E43" s="56"/>
      <c r="F43" s="56"/>
      <c r="G43" s="56"/>
      <c r="H43" s="56"/>
      <c r="I43" s="56"/>
      <c r="J43" s="56"/>
      <c r="K43" s="56"/>
      <c r="L43" s="56"/>
      <c r="M43" s="56"/>
      <c r="N43" s="56"/>
      <c r="O43" s="56"/>
      <c r="P43" s="56"/>
      <c r="Q43" s="56"/>
      <c r="R43" s="56"/>
      <c r="S43" s="56"/>
      <c r="T43" s="56"/>
      <c r="U43" s="57"/>
    </row>
    <row r="44" spans="2:21" ht="32.85" customHeight="1">
      <c r="B44" s="55" t="s">
        <v>1508</v>
      </c>
      <c r="C44" s="56"/>
      <c r="D44" s="56"/>
      <c r="E44" s="56"/>
      <c r="F44" s="56"/>
      <c r="G44" s="56"/>
      <c r="H44" s="56"/>
      <c r="I44" s="56"/>
      <c r="J44" s="56"/>
      <c r="K44" s="56"/>
      <c r="L44" s="56"/>
      <c r="M44" s="56"/>
      <c r="N44" s="56"/>
      <c r="O44" s="56"/>
      <c r="P44" s="56"/>
      <c r="Q44" s="56"/>
      <c r="R44" s="56"/>
      <c r="S44" s="56"/>
      <c r="T44" s="56"/>
      <c r="U44" s="57"/>
    </row>
    <row r="45" spans="2:21" ht="34.5" customHeight="1">
      <c r="B45" s="55" t="s">
        <v>1509</v>
      </c>
      <c r="C45" s="56"/>
      <c r="D45" s="56"/>
      <c r="E45" s="56"/>
      <c r="F45" s="56"/>
      <c r="G45" s="56"/>
      <c r="H45" s="56"/>
      <c r="I45" s="56"/>
      <c r="J45" s="56"/>
      <c r="K45" s="56"/>
      <c r="L45" s="56"/>
      <c r="M45" s="56"/>
      <c r="N45" s="56"/>
      <c r="O45" s="56"/>
      <c r="P45" s="56"/>
      <c r="Q45" s="56"/>
      <c r="R45" s="56"/>
      <c r="S45" s="56"/>
      <c r="T45" s="56"/>
      <c r="U45" s="57"/>
    </row>
    <row r="46" spans="2:21" ht="34.5" customHeight="1">
      <c r="B46" s="55" t="s">
        <v>1510</v>
      </c>
      <c r="C46" s="56"/>
      <c r="D46" s="56"/>
      <c r="E46" s="56"/>
      <c r="F46" s="56"/>
      <c r="G46" s="56"/>
      <c r="H46" s="56"/>
      <c r="I46" s="56"/>
      <c r="J46" s="56"/>
      <c r="K46" s="56"/>
      <c r="L46" s="56"/>
      <c r="M46" s="56"/>
      <c r="N46" s="56"/>
      <c r="O46" s="56"/>
      <c r="P46" s="56"/>
      <c r="Q46" s="56"/>
      <c r="R46" s="56"/>
      <c r="S46" s="56"/>
      <c r="T46" s="56"/>
      <c r="U46" s="57"/>
    </row>
    <row r="47" spans="2:21" ht="29.25" customHeight="1">
      <c r="B47" s="55" t="s">
        <v>1511</v>
      </c>
      <c r="C47" s="56"/>
      <c r="D47" s="56"/>
      <c r="E47" s="56"/>
      <c r="F47" s="56"/>
      <c r="G47" s="56"/>
      <c r="H47" s="56"/>
      <c r="I47" s="56"/>
      <c r="J47" s="56"/>
      <c r="K47" s="56"/>
      <c r="L47" s="56"/>
      <c r="M47" s="56"/>
      <c r="N47" s="56"/>
      <c r="O47" s="56"/>
      <c r="P47" s="56"/>
      <c r="Q47" s="56"/>
      <c r="R47" s="56"/>
      <c r="S47" s="56"/>
      <c r="T47" s="56"/>
      <c r="U47" s="57"/>
    </row>
    <row r="48" spans="2:21" ht="34.5" customHeight="1">
      <c r="B48" s="55" t="s">
        <v>1512</v>
      </c>
      <c r="C48" s="56"/>
      <c r="D48" s="56"/>
      <c r="E48" s="56"/>
      <c r="F48" s="56"/>
      <c r="G48" s="56"/>
      <c r="H48" s="56"/>
      <c r="I48" s="56"/>
      <c r="J48" s="56"/>
      <c r="K48" s="56"/>
      <c r="L48" s="56"/>
      <c r="M48" s="56"/>
      <c r="N48" s="56"/>
      <c r="O48" s="56"/>
      <c r="P48" s="56"/>
      <c r="Q48" s="56"/>
      <c r="R48" s="56"/>
      <c r="S48" s="56"/>
      <c r="T48" s="56"/>
      <c r="U48" s="57"/>
    </row>
    <row r="49" spans="2:21" ht="34.5" customHeight="1">
      <c r="B49" s="55" t="s">
        <v>1513</v>
      </c>
      <c r="C49" s="56"/>
      <c r="D49" s="56"/>
      <c r="E49" s="56"/>
      <c r="F49" s="56"/>
      <c r="G49" s="56"/>
      <c r="H49" s="56"/>
      <c r="I49" s="56"/>
      <c r="J49" s="56"/>
      <c r="K49" s="56"/>
      <c r="L49" s="56"/>
      <c r="M49" s="56"/>
      <c r="N49" s="56"/>
      <c r="O49" s="56"/>
      <c r="P49" s="56"/>
      <c r="Q49" s="56"/>
      <c r="R49" s="56"/>
      <c r="S49" s="56"/>
      <c r="T49" s="56"/>
      <c r="U49" s="57"/>
    </row>
    <row r="50" spans="2:21" ht="34.5" customHeight="1">
      <c r="B50" s="55" t="s">
        <v>1514</v>
      </c>
      <c r="C50" s="56"/>
      <c r="D50" s="56"/>
      <c r="E50" s="56"/>
      <c r="F50" s="56"/>
      <c r="G50" s="56"/>
      <c r="H50" s="56"/>
      <c r="I50" s="56"/>
      <c r="J50" s="56"/>
      <c r="K50" s="56"/>
      <c r="L50" s="56"/>
      <c r="M50" s="56"/>
      <c r="N50" s="56"/>
      <c r="O50" s="56"/>
      <c r="P50" s="56"/>
      <c r="Q50" s="56"/>
      <c r="R50" s="56"/>
      <c r="S50" s="56"/>
      <c r="T50" s="56"/>
      <c r="U50" s="57"/>
    </row>
    <row r="51" spans="2:21" ht="34.5" customHeight="1" thickBot="1">
      <c r="B51" s="58" t="s">
        <v>1515</v>
      </c>
      <c r="C51" s="59"/>
      <c r="D51" s="59"/>
      <c r="E51" s="59"/>
      <c r="F51" s="59"/>
      <c r="G51" s="59"/>
      <c r="H51" s="59"/>
      <c r="I51" s="59"/>
      <c r="J51" s="59"/>
      <c r="K51" s="59"/>
      <c r="L51" s="59"/>
      <c r="M51" s="59"/>
      <c r="N51" s="59"/>
      <c r="O51" s="59"/>
      <c r="P51" s="59"/>
      <c r="Q51" s="59"/>
      <c r="R51" s="59"/>
      <c r="S51" s="59"/>
      <c r="T51" s="59"/>
      <c r="U51" s="60"/>
    </row>
  </sheetData>
  <mergeCells count="9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B43:U43"/>
    <mergeCell ref="B31:D31"/>
    <mergeCell ref="B32:D32"/>
    <mergeCell ref="B34:U34"/>
    <mergeCell ref="B35:U35"/>
    <mergeCell ref="B36:U36"/>
    <mergeCell ref="B37:U37"/>
    <mergeCell ref="B38:U38"/>
    <mergeCell ref="B39:U39"/>
    <mergeCell ref="B40:U40"/>
    <mergeCell ref="B41:U41"/>
    <mergeCell ref="B42:U42"/>
    <mergeCell ref="B50:U50"/>
    <mergeCell ref="B51:U51"/>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L14" sqref="L14:O14"/>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23.21875" style="1" customWidth="1"/>
    <col min="9" max="9" width="7.5546875" style="1" customWidth="1"/>
    <col min="10" max="10" width="9" style="1" customWidth="1"/>
    <col min="11" max="11" width="21.33203125" style="1" customWidth="1"/>
    <col min="12" max="12" width="8.88671875" style="1" customWidth="1"/>
    <col min="13" max="13" width="7" style="1" customWidth="1"/>
    <col min="14" max="14" width="9.44140625" style="1" customWidth="1"/>
    <col min="15" max="15" width="29.332031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1516</v>
      </c>
      <c r="D4" s="95" t="s">
        <v>1517</v>
      </c>
      <c r="E4" s="95"/>
      <c r="F4" s="95"/>
      <c r="G4" s="95"/>
      <c r="H4" s="95"/>
      <c r="I4" s="14"/>
      <c r="J4" s="15" t="s">
        <v>6</v>
      </c>
      <c r="K4" s="16" t="s">
        <v>7</v>
      </c>
      <c r="L4" s="96" t="s">
        <v>8</v>
      </c>
      <c r="M4" s="96"/>
      <c r="N4" s="96"/>
      <c r="O4" s="96"/>
      <c r="P4" s="15" t="s">
        <v>9</v>
      </c>
      <c r="Q4" s="96" t="s">
        <v>1518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389</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98.4" customHeight="1" thickTop="1">
      <c r="A11" s="25"/>
      <c r="B11" s="26" t="s">
        <v>36</v>
      </c>
      <c r="C11" s="69" t="s">
        <v>1519</v>
      </c>
      <c r="D11" s="69"/>
      <c r="E11" s="69"/>
      <c r="F11" s="69"/>
      <c r="G11" s="69"/>
      <c r="H11" s="69"/>
      <c r="I11" s="69" t="s">
        <v>1520</v>
      </c>
      <c r="J11" s="69"/>
      <c r="K11" s="69"/>
      <c r="L11" s="69" t="s">
        <v>1521</v>
      </c>
      <c r="M11" s="69"/>
      <c r="N11" s="69"/>
      <c r="O11" s="69"/>
      <c r="P11" s="27" t="s">
        <v>40</v>
      </c>
      <c r="Q11" s="27" t="s">
        <v>81</v>
      </c>
      <c r="R11" s="27">
        <v>100</v>
      </c>
      <c r="S11" s="27">
        <v>100</v>
      </c>
      <c r="T11" s="27">
        <v>106.35</v>
      </c>
      <c r="U11" s="28">
        <f t="shared" ref="U11:U17" si="0">IF(ISERR(T11/S11*100),"N/A",T11/S11*100)</f>
        <v>106.35</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104.4" customHeight="1" thickTop="1" thickBot="1">
      <c r="A13" s="25"/>
      <c r="B13" s="26" t="s">
        <v>45</v>
      </c>
      <c r="C13" s="69" t="s">
        <v>1522</v>
      </c>
      <c r="D13" s="69"/>
      <c r="E13" s="69"/>
      <c r="F13" s="69"/>
      <c r="G13" s="69"/>
      <c r="H13" s="69"/>
      <c r="I13" s="69" t="s">
        <v>1523</v>
      </c>
      <c r="J13" s="69"/>
      <c r="K13" s="69"/>
      <c r="L13" s="69" t="s">
        <v>1524</v>
      </c>
      <c r="M13" s="69"/>
      <c r="N13" s="69"/>
      <c r="O13" s="69"/>
      <c r="P13" s="27" t="s">
        <v>40</v>
      </c>
      <c r="Q13" s="27" t="s">
        <v>81</v>
      </c>
      <c r="R13" s="27">
        <v>10</v>
      </c>
      <c r="S13" s="27">
        <v>10</v>
      </c>
      <c r="T13" s="27">
        <v>195.39</v>
      </c>
      <c r="U13" s="28">
        <f t="shared" si="0"/>
        <v>1953.8999999999999</v>
      </c>
    </row>
    <row r="14" spans="1:34" ht="75" customHeight="1" thickTop="1">
      <c r="A14" s="25"/>
      <c r="B14" s="26" t="s">
        <v>49</v>
      </c>
      <c r="C14" s="69" t="s">
        <v>1525</v>
      </c>
      <c r="D14" s="69"/>
      <c r="E14" s="69"/>
      <c r="F14" s="69"/>
      <c r="G14" s="69"/>
      <c r="H14" s="69"/>
      <c r="I14" s="69" t="s">
        <v>1526</v>
      </c>
      <c r="J14" s="69"/>
      <c r="K14" s="69"/>
      <c r="L14" s="69" t="s">
        <v>1527</v>
      </c>
      <c r="M14" s="69"/>
      <c r="N14" s="69"/>
      <c r="O14" s="69"/>
      <c r="P14" s="27" t="s">
        <v>40</v>
      </c>
      <c r="Q14" s="27" t="s">
        <v>105</v>
      </c>
      <c r="R14" s="27">
        <v>100</v>
      </c>
      <c r="S14" s="27">
        <v>100</v>
      </c>
      <c r="T14" s="27">
        <v>102.7</v>
      </c>
      <c r="U14" s="28">
        <f t="shared" si="0"/>
        <v>102.70000000000002</v>
      </c>
    </row>
    <row r="15" spans="1:34" ht="75" customHeight="1" thickBot="1">
      <c r="A15" s="25"/>
      <c r="B15" s="29" t="s">
        <v>42</v>
      </c>
      <c r="C15" s="61" t="s">
        <v>1528</v>
      </c>
      <c r="D15" s="61"/>
      <c r="E15" s="61"/>
      <c r="F15" s="61"/>
      <c r="G15" s="61"/>
      <c r="H15" s="61"/>
      <c r="I15" s="61" t="s">
        <v>1529</v>
      </c>
      <c r="J15" s="61"/>
      <c r="K15" s="61"/>
      <c r="L15" s="61" t="s">
        <v>1530</v>
      </c>
      <c r="M15" s="61"/>
      <c r="N15" s="61"/>
      <c r="O15" s="61"/>
      <c r="P15" s="30" t="s">
        <v>40</v>
      </c>
      <c r="Q15" s="30" t="s">
        <v>105</v>
      </c>
      <c r="R15" s="30">
        <v>75</v>
      </c>
      <c r="S15" s="30">
        <v>75</v>
      </c>
      <c r="T15" s="30">
        <v>94.39</v>
      </c>
      <c r="U15" s="31">
        <f t="shared" si="0"/>
        <v>125.85333333333332</v>
      </c>
    </row>
    <row r="16" spans="1:34" ht="75" customHeight="1" thickTop="1">
      <c r="A16" s="25"/>
      <c r="B16" s="26" t="s">
        <v>93</v>
      </c>
      <c r="C16" s="69" t="s">
        <v>1531</v>
      </c>
      <c r="D16" s="69"/>
      <c r="E16" s="69"/>
      <c r="F16" s="69"/>
      <c r="G16" s="69"/>
      <c r="H16" s="69"/>
      <c r="I16" s="69" t="s">
        <v>1532</v>
      </c>
      <c r="J16" s="69"/>
      <c r="K16" s="69"/>
      <c r="L16" s="69" t="s">
        <v>1533</v>
      </c>
      <c r="M16" s="69"/>
      <c r="N16" s="69"/>
      <c r="O16" s="69"/>
      <c r="P16" s="27" t="s">
        <v>40</v>
      </c>
      <c r="Q16" s="27" t="s">
        <v>97</v>
      </c>
      <c r="R16" s="27">
        <v>85.15</v>
      </c>
      <c r="S16" s="27">
        <v>85.15</v>
      </c>
      <c r="T16" s="27">
        <v>80.41</v>
      </c>
      <c r="U16" s="28">
        <f t="shared" si="0"/>
        <v>94.433352906635335</v>
      </c>
    </row>
    <row r="17" spans="1:22" ht="75" customHeight="1" thickBot="1">
      <c r="A17" s="25"/>
      <c r="B17" s="29" t="s">
        <v>42</v>
      </c>
      <c r="C17" s="61" t="s">
        <v>1534</v>
      </c>
      <c r="D17" s="61"/>
      <c r="E17" s="61"/>
      <c r="F17" s="61"/>
      <c r="G17" s="61"/>
      <c r="H17" s="61"/>
      <c r="I17" s="61" t="s">
        <v>1535</v>
      </c>
      <c r="J17" s="61"/>
      <c r="K17" s="61"/>
      <c r="L17" s="61" t="s">
        <v>1536</v>
      </c>
      <c r="M17" s="61"/>
      <c r="N17" s="61"/>
      <c r="O17" s="61"/>
      <c r="P17" s="30" t="s">
        <v>40</v>
      </c>
      <c r="Q17" s="30" t="s">
        <v>97</v>
      </c>
      <c r="R17" s="30">
        <v>100</v>
      </c>
      <c r="S17" s="30">
        <v>100</v>
      </c>
      <c r="T17" s="30">
        <v>97.5</v>
      </c>
      <c r="U17" s="31">
        <f t="shared" si="0"/>
        <v>97.5</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21.4038</f>
        <v>21.4038</v>
      </c>
      <c r="S21" s="48">
        <f>21.4038</f>
        <v>21.4038</v>
      </c>
      <c r="T21" s="48">
        <f>16.9286548</f>
        <v>16.9286548</v>
      </c>
      <c r="U21" s="49">
        <f>+IF(ISERR(T21/S21*100),"N/A",T21/S21*100)</f>
        <v>79.091819209673048</v>
      </c>
    </row>
    <row r="22" spans="1:22" ht="13.5" customHeight="1" thickBot="1">
      <c r="B22" s="64" t="s">
        <v>63</v>
      </c>
      <c r="C22" s="65"/>
      <c r="D22" s="65"/>
      <c r="E22" s="50"/>
      <c r="F22" s="50"/>
      <c r="G22" s="50"/>
      <c r="H22" s="51"/>
      <c r="I22" s="51"/>
      <c r="J22" s="51"/>
      <c r="K22" s="51"/>
      <c r="L22" s="51"/>
      <c r="M22" s="51"/>
      <c r="N22" s="51"/>
      <c r="O22" s="51"/>
      <c r="P22" s="52"/>
      <c r="Q22" s="52"/>
      <c r="R22" s="48">
        <f>16.9286548</f>
        <v>16.9286548</v>
      </c>
      <c r="S22" s="48">
        <f>16.9286548</f>
        <v>16.9286548</v>
      </c>
      <c r="T22" s="48">
        <f>16.9286548</f>
        <v>16.9286548</v>
      </c>
      <c r="U22" s="49">
        <f>+IF(ISERR(T22/S22*100),"N/A",T22/S22*100)</f>
        <v>100</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101.85" customHeight="1">
      <c r="B25" s="55" t="s">
        <v>1537</v>
      </c>
      <c r="C25" s="56"/>
      <c r="D25" s="56"/>
      <c r="E25" s="56"/>
      <c r="F25" s="56"/>
      <c r="G25" s="56"/>
      <c r="H25" s="56"/>
      <c r="I25" s="56"/>
      <c r="J25" s="56"/>
      <c r="K25" s="56"/>
      <c r="L25" s="56"/>
      <c r="M25" s="56"/>
      <c r="N25" s="56"/>
      <c r="O25" s="56"/>
      <c r="P25" s="56"/>
      <c r="Q25" s="56"/>
      <c r="R25" s="56"/>
      <c r="S25" s="56"/>
      <c r="T25" s="56"/>
      <c r="U25" s="57"/>
    </row>
    <row r="26" spans="1:22" ht="34.5" customHeight="1">
      <c r="B26" s="55" t="s">
        <v>106</v>
      </c>
      <c r="C26" s="56"/>
      <c r="D26" s="56"/>
      <c r="E26" s="56"/>
      <c r="F26" s="56"/>
      <c r="G26" s="56"/>
      <c r="H26" s="56"/>
      <c r="I26" s="56"/>
      <c r="J26" s="56"/>
      <c r="K26" s="56"/>
      <c r="L26" s="56"/>
      <c r="M26" s="56"/>
      <c r="N26" s="56"/>
      <c r="O26" s="56"/>
      <c r="P26" s="56"/>
      <c r="Q26" s="56"/>
      <c r="R26" s="56"/>
      <c r="S26" s="56"/>
      <c r="T26" s="56"/>
      <c r="U26" s="57"/>
    </row>
    <row r="27" spans="1:22" ht="135" customHeight="1">
      <c r="B27" s="55" t="s">
        <v>1538</v>
      </c>
      <c r="C27" s="56"/>
      <c r="D27" s="56"/>
      <c r="E27" s="56"/>
      <c r="F27" s="56"/>
      <c r="G27" s="56"/>
      <c r="H27" s="56"/>
      <c r="I27" s="56"/>
      <c r="J27" s="56"/>
      <c r="K27" s="56"/>
      <c r="L27" s="56"/>
      <c r="M27" s="56"/>
      <c r="N27" s="56"/>
      <c r="O27" s="56"/>
      <c r="P27" s="56"/>
      <c r="Q27" s="56"/>
      <c r="R27" s="56"/>
      <c r="S27" s="56"/>
      <c r="T27" s="56"/>
      <c r="U27" s="57"/>
    </row>
    <row r="28" spans="1:22" ht="51" customHeight="1">
      <c r="B28" s="55" t="s">
        <v>1539</v>
      </c>
      <c r="C28" s="56"/>
      <c r="D28" s="56"/>
      <c r="E28" s="56"/>
      <c r="F28" s="56"/>
      <c r="G28" s="56"/>
      <c r="H28" s="56"/>
      <c r="I28" s="56"/>
      <c r="J28" s="56"/>
      <c r="K28" s="56"/>
      <c r="L28" s="56"/>
      <c r="M28" s="56"/>
      <c r="N28" s="56"/>
      <c r="O28" s="56"/>
      <c r="P28" s="56"/>
      <c r="Q28" s="56"/>
      <c r="R28" s="56"/>
      <c r="S28" s="56"/>
      <c r="T28" s="56"/>
      <c r="U28" s="57"/>
    </row>
    <row r="29" spans="1:22" ht="90.75" customHeight="1">
      <c r="B29" s="55" t="s">
        <v>1540</v>
      </c>
      <c r="C29" s="56"/>
      <c r="D29" s="56"/>
      <c r="E29" s="56"/>
      <c r="F29" s="56"/>
      <c r="G29" s="56"/>
      <c r="H29" s="56"/>
      <c r="I29" s="56"/>
      <c r="J29" s="56"/>
      <c r="K29" s="56"/>
      <c r="L29" s="56"/>
      <c r="M29" s="56"/>
      <c r="N29" s="56"/>
      <c r="O29" s="56"/>
      <c r="P29" s="56"/>
      <c r="Q29" s="56"/>
      <c r="R29" s="56"/>
      <c r="S29" s="56"/>
      <c r="T29" s="56"/>
      <c r="U29" s="57"/>
    </row>
    <row r="30" spans="1:22" ht="93.9" customHeight="1">
      <c r="B30" s="55" t="s">
        <v>1541</v>
      </c>
      <c r="C30" s="56"/>
      <c r="D30" s="56"/>
      <c r="E30" s="56"/>
      <c r="F30" s="56"/>
      <c r="G30" s="56"/>
      <c r="H30" s="56"/>
      <c r="I30" s="56"/>
      <c r="J30" s="56"/>
      <c r="K30" s="56"/>
      <c r="L30" s="56"/>
      <c r="M30" s="56"/>
      <c r="N30" s="56"/>
      <c r="O30" s="56"/>
      <c r="P30" s="56"/>
      <c r="Q30" s="56"/>
      <c r="R30" s="56"/>
      <c r="S30" s="56"/>
      <c r="T30" s="56"/>
      <c r="U30" s="57"/>
    </row>
    <row r="31" spans="1:22" ht="113.85" customHeight="1" thickBot="1">
      <c r="B31" s="58" t="s">
        <v>1542</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I11" sqref="I11:K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8.777343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113</v>
      </c>
      <c r="D4" s="95" t="s">
        <v>114</v>
      </c>
      <c r="E4" s="95"/>
      <c r="F4" s="95"/>
      <c r="G4" s="95"/>
      <c r="H4" s="95"/>
      <c r="I4" s="14"/>
      <c r="J4" s="15" t="s">
        <v>6</v>
      </c>
      <c r="K4" s="16" t="s">
        <v>7</v>
      </c>
      <c r="L4" s="96" t="s">
        <v>8</v>
      </c>
      <c r="M4" s="96"/>
      <c r="N4" s="96"/>
      <c r="O4" s="96"/>
      <c r="P4" s="15" t="s">
        <v>9</v>
      </c>
      <c r="Q4" s="96" t="s">
        <v>72</v>
      </c>
      <c r="R4" s="96"/>
      <c r="S4" s="15" t="s">
        <v>11</v>
      </c>
      <c r="T4" s="96" t="s">
        <v>73</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115</v>
      </c>
      <c r="Q6" s="76"/>
      <c r="R6" s="21"/>
      <c r="S6" s="20" t="s">
        <v>20</v>
      </c>
      <c r="T6" s="76" t="s">
        <v>116</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26" customHeight="1" thickTop="1" thickBot="1">
      <c r="A11" s="25"/>
      <c r="B11" s="26" t="s">
        <v>36</v>
      </c>
      <c r="C11" s="69" t="s">
        <v>117</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18" si="0">IF(ISERR(T11/S11*100),"N/A",T11/S11*100)</f>
        <v>N/A</v>
      </c>
    </row>
    <row r="12" spans="1:34" ht="75" customHeight="1" thickTop="1">
      <c r="A12" s="25"/>
      <c r="B12" s="26" t="s">
        <v>45</v>
      </c>
      <c r="C12" s="69" t="s">
        <v>118</v>
      </c>
      <c r="D12" s="69"/>
      <c r="E12" s="69"/>
      <c r="F12" s="69"/>
      <c r="G12" s="69"/>
      <c r="H12" s="69"/>
      <c r="I12" s="69" t="s">
        <v>119</v>
      </c>
      <c r="J12" s="69"/>
      <c r="K12" s="69"/>
      <c r="L12" s="69" t="s">
        <v>120</v>
      </c>
      <c r="M12" s="69"/>
      <c r="N12" s="69"/>
      <c r="O12" s="69"/>
      <c r="P12" s="27" t="s">
        <v>40</v>
      </c>
      <c r="Q12" s="27" t="s">
        <v>81</v>
      </c>
      <c r="R12" s="27">
        <v>48.55</v>
      </c>
      <c r="S12" s="27">
        <v>48.55</v>
      </c>
      <c r="T12" s="27">
        <v>48.55</v>
      </c>
      <c r="U12" s="28">
        <f t="shared" si="0"/>
        <v>100</v>
      </c>
    </row>
    <row r="13" spans="1:34" ht="75" customHeight="1" thickBot="1">
      <c r="A13" s="25"/>
      <c r="B13" s="29" t="s">
        <v>42</v>
      </c>
      <c r="C13" s="61" t="s">
        <v>42</v>
      </c>
      <c r="D13" s="61"/>
      <c r="E13" s="61"/>
      <c r="F13" s="61"/>
      <c r="G13" s="61"/>
      <c r="H13" s="61"/>
      <c r="I13" s="61" t="s">
        <v>121</v>
      </c>
      <c r="J13" s="61"/>
      <c r="K13" s="61"/>
      <c r="L13" s="61" t="s">
        <v>122</v>
      </c>
      <c r="M13" s="61"/>
      <c r="N13" s="61"/>
      <c r="O13" s="61"/>
      <c r="P13" s="30" t="s">
        <v>40</v>
      </c>
      <c r="Q13" s="30" t="s">
        <v>81</v>
      </c>
      <c r="R13" s="30">
        <v>55.73</v>
      </c>
      <c r="S13" s="30">
        <v>55.73</v>
      </c>
      <c r="T13" s="30">
        <v>57.29</v>
      </c>
      <c r="U13" s="31">
        <f t="shared" si="0"/>
        <v>102.79921047909563</v>
      </c>
    </row>
    <row r="14" spans="1:34" ht="75" customHeight="1" thickTop="1">
      <c r="A14" s="25"/>
      <c r="B14" s="26" t="s">
        <v>49</v>
      </c>
      <c r="C14" s="69" t="s">
        <v>123</v>
      </c>
      <c r="D14" s="69"/>
      <c r="E14" s="69"/>
      <c r="F14" s="69"/>
      <c r="G14" s="69"/>
      <c r="H14" s="69"/>
      <c r="I14" s="69" t="s">
        <v>124</v>
      </c>
      <c r="J14" s="69"/>
      <c r="K14" s="69"/>
      <c r="L14" s="69" t="s">
        <v>125</v>
      </c>
      <c r="M14" s="69"/>
      <c r="N14" s="69"/>
      <c r="O14" s="69"/>
      <c r="P14" s="27" t="s">
        <v>40</v>
      </c>
      <c r="Q14" s="27" t="s">
        <v>81</v>
      </c>
      <c r="R14" s="27">
        <v>45.94</v>
      </c>
      <c r="S14" s="27">
        <v>45.94</v>
      </c>
      <c r="T14" s="27">
        <v>50.1</v>
      </c>
      <c r="U14" s="28">
        <f t="shared" si="0"/>
        <v>109.05528950805399</v>
      </c>
    </row>
    <row r="15" spans="1:34" ht="75" customHeight="1" thickBot="1">
      <c r="A15" s="25"/>
      <c r="B15" s="29" t="s">
        <v>42</v>
      </c>
      <c r="C15" s="61" t="s">
        <v>89</v>
      </c>
      <c r="D15" s="61"/>
      <c r="E15" s="61"/>
      <c r="F15" s="61"/>
      <c r="G15" s="61"/>
      <c r="H15" s="61"/>
      <c r="I15" s="61" t="s">
        <v>90</v>
      </c>
      <c r="J15" s="61"/>
      <c r="K15" s="61"/>
      <c r="L15" s="61" t="s">
        <v>91</v>
      </c>
      <c r="M15" s="61"/>
      <c r="N15" s="61"/>
      <c r="O15" s="61"/>
      <c r="P15" s="30" t="s">
        <v>40</v>
      </c>
      <c r="Q15" s="30" t="s">
        <v>92</v>
      </c>
      <c r="R15" s="30">
        <v>34.15</v>
      </c>
      <c r="S15" s="30">
        <v>34.15</v>
      </c>
      <c r="T15" s="30">
        <v>34.15</v>
      </c>
      <c r="U15" s="31">
        <f t="shared" si="0"/>
        <v>100</v>
      </c>
    </row>
    <row r="16" spans="1:34" ht="75" customHeight="1" thickTop="1">
      <c r="A16" s="25"/>
      <c r="B16" s="26" t="s">
        <v>93</v>
      </c>
      <c r="C16" s="69" t="s">
        <v>94</v>
      </c>
      <c r="D16" s="69"/>
      <c r="E16" s="69"/>
      <c r="F16" s="69"/>
      <c r="G16" s="69"/>
      <c r="H16" s="69"/>
      <c r="I16" s="69" t="s">
        <v>126</v>
      </c>
      <c r="J16" s="69"/>
      <c r="K16" s="69"/>
      <c r="L16" s="69" t="s">
        <v>127</v>
      </c>
      <c r="M16" s="69"/>
      <c r="N16" s="69"/>
      <c r="O16" s="69"/>
      <c r="P16" s="27" t="s">
        <v>40</v>
      </c>
      <c r="Q16" s="27" t="s">
        <v>128</v>
      </c>
      <c r="R16" s="27">
        <v>1.47</v>
      </c>
      <c r="S16" s="27">
        <v>1.47</v>
      </c>
      <c r="T16" s="27">
        <v>1.91</v>
      </c>
      <c r="U16" s="28">
        <f t="shared" si="0"/>
        <v>129.93197278911563</v>
      </c>
    </row>
    <row r="17" spans="1:22" ht="75" customHeight="1">
      <c r="A17" s="25"/>
      <c r="B17" s="29" t="s">
        <v>42</v>
      </c>
      <c r="C17" s="61" t="s">
        <v>98</v>
      </c>
      <c r="D17" s="61"/>
      <c r="E17" s="61"/>
      <c r="F17" s="61"/>
      <c r="G17" s="61"/>
      <c r="H17" s="61"/>
      <c r="I17" s="61" t="s">
        <v>99</v>
      </c>
      <c r="J17" s="61"/>
      <c r="K17" s="61"/>
      <c r="L17" s="61" t="s">
        <v>129</v>
      </c>
      <c r="M17" s="61"/>
      <c r="N17" s="61"/>
      <c r="O17" s="61"/>
      <c r="P17" s="30" t="s">
        <v>40</v>
      </c>
      <c r="Q17" s="30" t="s">
        <v>130</v>
      </c>
      <c r="R17" s="30">
        <v>52.05</v>
      </c>
      <c r="S17" s="30">
        <v>52.05</v>
      </c>
      <c r="T17" s="30">
        <v>56.28</v>
      </c>
      <c r="U17" s="31">
        <f t="shared" si="0"/>
        <v>108.12680115273776</v>
      </c>
    </row>
    <row r="18" spans="1:22" ht="75" customHeight="1" thickBot="1">
      <c r="A18" s="25"/>
      <c r="B18" s="29" t="s">
        <v>42</v>
      </c>
      <c r="C18" s="61" t="s">
        <v>102</v>
      </c>
      <c r="D18" s="61"/>
      <c r="E18" s="61"/>
      <c r="F18" s="61"/>
      <c r="G18" s="61"/>
      <c r="H18" s="61"/>
      <c r="I18" s="61" t="s">
        <v>131</v>
      </c>
      <c r="J18" s="61"/>
      <c r="K18" s="61"/>
      <c r="L18" s="61" t="s">
        <v>132</v>
      </c>
      <c r="M18" s="61"/>
      <c r="N18" s="61"/>
      <c r="O18" s="61"/>
      <c r="P18" s="30" t="s">
        <v>40</v>
      </c>
      <c r="Q18" s="30" t="s">
        <v>105</v>
      </c>
      <c r="R18" s="30">
        <v>100</v>
      </c>
      <c r="S18" s="30">
        <v>100</v>
      </c>
      <c r="T18" s="30">
        <v>100</v>
      </c>
      <c r="U18" s="31">
        <f t="shared" si="0"/>
        <v>100</v>
      </c>
    </row>
    <row r="19" spans="1:22" ht="22.5" customHeight="1" thickTop="1" thickBot="1">
      <c r="B19" s="8" t="s">
        <v>55</v>
      </c>
      <c r="C19" s="9"/>
      <c r="D19" s="9"/>
      <c r="E19" s="9"/>
      <c r="F19" s="9"/>
      <c r="G19" s="9"/>
      <c r="H19" s="10"/>
      <c r="I19" s="10"/>
      <c r="J19" s="10"/>
      <c r="K19" s="10"/>
      <c r="L19" s="10"/>
      <c r="M19" s="10"/>
      <c r="N19" s="10"/>
      <c r="O19" s="10"/>
      <c r="P19" s="10"/>
      <c r="Q19" s="10"/>
      <c r="R19" s="10"/>
      <c r="S19" s="10"/>
      <c r="T19" s="10"/>
      <c r="U19" s="11"/>
      <c r="V19" s="32"/>
    </row>
    <row r="20" spans="1:22" ht="26.25" customHeight="1" thickTop="1">
      <c r="B20" s="33"/>
      <c r="C20" s="34"/>
      <c r="D20" s="34"/>
      <c r="E20" s="34"/>
      <c r="F20" s="34"/>
      <c r="G20" s="34"/>
      <c r="H20" s="35"/>
      <c r="I20" s="35"/>
      <c r="J20" s="35"/>
      <c r="K20" s="35"/>
      <c r="L20" s="35"/>
      <c r="M20" s="35"/>
      <c r="N20" s="35"/>
      <c r="O20" s="35"/>
      <c r="P20" s="36"/>
      <c r="Q20" s="37"/>
      <c r="R20" s="38" t="s">
        <v>56</v>
      </c>
      <c r="S20" s="22" t="s">
        <v>57</v>
      </c>
      <c r="T20" s="38" t="s">
        <v>58</v>
      </c>
      <c r="U20" s="22" t="s">
        <v>59</v>
      </c>
    </row>
    <row r="21" spans="1:22" ht="26.25" customHeight="1" thickBot="1">
      <c r="B21" s="39"/>
      <c r="C21" s="40"/>
      <c r="D21" s="40"/>
      <c r="E21" s="40"/>
      <c r="F21" s="40"/>
      <c r="G21" s="40"/>
      <c r="H21" s="41"/>
      <c r="I21" s="41"/>
      <c r="J21" s="41"/>
      <c r="K21" s="41"/>
      <c r="L21" s="41"/>
      <c r="M21" s="41"/>
      <c r="N21" s="41"/>
      <c r="O21" s="41"/>
      <c r="P21" s="42"/>
      <c r="Q21" s="43"/>
      <c r="R21" s="44" t="s">
        <v>60</v>
      </c>
      <c r="S21" s="43" t="s">
        <v>60</v>
      </c>
      <c r="T21" s="43" t="s">
        <v>60</v>
      </c>
      <c r="U21" s="43" t="s">
        <v>61</v>
      </c>
    </row>
    <row r="22" spans="1:22" ht="13.5" customHeight="1" thickBot="1">
      <c r="B22" s="62" t="s">
        <v>62</v>
      </c>
      <c r="C22" s="63"/>
      <c r="D22" s="63"/>
      <c r="E22" s="45"/>
      <c r="F22" s="45"/>
      <c r="G22" s="45"/>
      <c r="H22" s="46"/>
      <c r="I22" s="46"/>
      <c r="J22" s="46"/>
      <c r="K22" s="46"/>
      <c r="L22" s="46"/>
      <c r="M22" s="46"/>
      <c r="N22" s="46"/>
      <c r="O22" s="46"/>
      <c r="P22" s="47"/>
      <c r="Q22" s="47"/>
      <c r="R22" s="48">
        <f>1106.076396</f>
        <v>1106.0763959999999</v>
      </c>
      <c r="S22" s="48">
        <f>1106.076396</f>
        <v>1106.0763959999999</v>
      </c>
      <c r="T22" s="48">
        <f>1160.99547885</f>
        <v>1160.9954788499999</v>
      </c>
      <c r="U22" s="49">
        <f>+IF(ISERR(T22/S22*100),"N/A",T22/S22*100)</f>
        <v>104.96521605999448</v>
      </c>
    </row>
    <row r="23" spans="1:22" ht="13.5" customHeight="1" thickBot="1">
      <c r="B23" s="64" t="s">
        <v>63</v>
      </c>
      <c r="C23" s="65"/>
      <c r="D23" s="65"/>
      <c r="E23" s="50"/>
      <c r="F23" s="50"/>
      <c r="G23" s="50"/>
      <c r="H23" s="51"/>
      <c r="I23" s="51"/>
      <c r="J23" s="51"/>
      <c r="K23" s="51"/>
      <c r="L23" s="51"/>
      <c r="M23" s="51"/>
      <c r="N23" s="51"/>
      <c r="O23" s="51"/>
      <c r="P23" s="52"/>
      <c r="Q23" s="52"/>
      <c r="R23" s="48">
        <f>1162.34166898</f>
        <v>1162.3416689799999</v>
      </c>
      <c r="S23" s="48">
        <f>1162.34166898</f>
        <v>1162.3416689799999</v>
      </c>
      <c r="T23" s="48">
        <f>1160.99547885</f>
        <v>1160.9954788499999</v>
      </c>
      <c r="U23" s="49">
        <f>+IF(ISERR(T23/S23*100),"N/A",T23/S23*100)</f>
        <v>99.884182924356367</v>
      </c>
    </row>
    <row r="24" spans="1:22" ht="14.85" customHeight="1" thickTop="1" thickBot="1">
      <c r="B24" s="8" t="s">
        <v>64</v>
      </c>
      <c r="C24" s="9"/>
      <c r="D24" s="9"/>
      <c r="E24" s="9"/>
      <c r="F24" s="9"/>
      <c r="G24" s="9"/>
      <c r="H24" s="10"/>
      <c r="I24" s="10"/>
      <c r="J24" s="10"/>
      <c r="K24" s="10"/>
      <c r="L24" s="10"/>
      <c r="M24" s="10"/>
      <c r="N24" s="10"/>
      <c r="O24" s="10"/>
      <c r="P24" s="10"/>
      <c r="Q24" s="10"/>
      <c r="R24" s="10"/>
      <c r="S24" s="10"/>
      <c r="T24" s="10"/>
      <c r="U24" s="11"/>
    </row>
    <row r="25" spans="1:22" ht="44.25" customHeight="1" thickTop="1">
      <c r="B25" s="66" t="s">
        <v>65</v>
      </c>
      <c r="C25" s="67"/>
      <c r="D25" s="67"/>
      <c r="E25" s="67"/>
      <c r="F25" s="67"/>
      <c r="G25" s="67"/>
      <c r="H25" s="67"/>
      <c r="I25" s="67"/>
      <c r="J25" s="67"/>
      <c r="K25" s="67"/>
      <c r="L25" s="67"/>
      <c r="M25" s="67"/>
      <c r="N25" s="67"/>
      <c r="O25" s="67"/>
      <c r="P25" s="67"/>
      <c r="Q25" s="67"/>
      <c r="R25" s="67"/>
      <c r="S25" s="67"/>
      <c r="T25" s="67"/>
      <c r="U25" s="68"/>
    </row>
    <row r="26" spans="1:22" ht="34.5" customHeight="1">
      <c r="B26" s="55" t="s">
        <v>106</v>
      </c>
      <c r="C26" s="56"/>
      <c r="D26" s="56"/>
      <c r="E26" s="56"/>
      <c r="F26" s="56"/>
      <c r="G26" s="56"/>
      <c r="H26" s="56"/>
      <c r="I26" s="56"/>
      <c r="J26" s="56"/>
      <c r="K26" s="56"/>
      <c r="L26" s="56"/>
      <c r="M26" s="56"/>
      <c r="N26" s="56"/>
      <c r="O26" s="56"/>
      <c r="P26" s="56"/>
      <c r="Q26" s="56"/>
      <c r="R26" s="56"/>
      <c r="S26" s="56"/>
      <c r="T26" s="56"/>
      <c r="U26" s="57"/>
    </row>
    <row r="27" spans="1:22" ht="23.1" customHeight="1">
      <c r="B27" s="55" t="s">
        <v>133</v>
      </c>
      <c r="C27" s="56"/>
      <c r="D27" s="56"/>
      <c r="E27" s="56"/>
      <c r="F27" s="56"/>
      <c r="G27" s="56"/>
      <c r="H27" s="56"/>
      <c r="I27" s="56"/>
      <c r="J27" s="56"/>
      <c r="K27" s="56"/>
      <c r="L27" s="56"/>
      <c r="M27" s="56"/>
      <c r="N27" s="56"/>
      <c r="O27" s="56"/>
      <c r="P27" s="56"/>
      <c r="Q27" s="56"/>
      <c r="R27" s="56"/>
      <c r="S27" s="56"/>
      <c r="T27" s="56"/>
      <c r="U27" s="57"/>
    </row>
    <row r="28" spans="1:22" ht="28.65" customHeight="1">
      <c r="B28" s="55" t="s">
        <v>134</v>
      </c>
      <c r="C28" s="56"/>
      <c r="D28" s="56"/>
      <c r="E28" s="56"/>
      <c r="F28" s="56"/>
      <c r="G28" s="56"/>
      <c r="H28" s="56"/>
      <c r="I28" s="56"/>
      <c r="J28" s="56"/>
      <c r="K28" s="56"/>
      <c r="L28" s="56"/>
      <c r="M28" s="56"/>
      <c r="N28" s="56"/>
      <c r="O28" s="56"/>
      <c r="P28" s="56"/>
      <c r="Q28" s="56"/>
      <c r="R28" s="56"/>
      <c r="S28" s="56"/>
      <c r="T28" s="56"/>
      <c r="U28" s="57"/>
    </row>
    <row r="29" spans="1:22" ht="70.650000000000006" customHeight="1">
      <c r="B29" s="55" t="s">
        <v>135</v>
      </c>
      <c r="C29" s="56"/>
      <c r="D29" s="56"/>
      <c r="E29" s="56"/>
      <c r="F29" s="56"/>
      <c r="G29" s="56"/>
      <c r="H29" s="56"/>
      <c r="I29" s="56"/>
      <c r="J29" s="56"/>
      <c r="K29" s="56"/>
      <c r="L29" s="56"/>
      <c r="M29" s="56"/>
      <c r="N29" s="56"/>
      <c r="O29" s="56"/>
      <c r="P29" s="56"/>
      <c r="Q29" s="56"/>
      <c r="R29" s="56"/>
      <c r="S29" s="56"/>
      <c r="T29" s="56"/>
      <c r="U29" s="57"/>
    </row>
    <row r="30" spans="1:22" ht="20.25" customHeight="1">
      <c r="B30" s="55" t="s">
        <v>109</v>
      </c>
      <c r="C30" s="56"/>
      <c r="D30" s="56"/>
      <c r="E30" s="56"/>
      <c r="F30" s="56"/>
      <c r="G30" s="56"/>
      <c r="H30" s="56"/>
      <c r="I30" s="56"/>
      <c r="J30" s="56"/>
      <c r="K30" s="56"/>
      <c r="L30" s="56"/>
      <c r="M30" s="56"/>
      <c r="N30" s="56"/>
      <c r="O30" s="56"/>
      <c r="P30" s="56"/>
      <c r="Q30" s="56"/>
      <c r="R30" s="56"/>
      <c r="S30" s="56"/>
      <c r="T30" s="56"/>
      <c r="U30" s="57"/>
    </row>
    <row r="31" spans="1:22" ht="76.5" customHeight="1">
      <c r="B31" s="55" t="s">
        <v>136</v>
      </c>
      <c r="C31" s="56"/>
      <c r="D31" s="56"/>
      <c r="E31" s="56"/>
      <c r="F31" s="56"/>
      <c r="G31" s="56"/>
      <c r="H31" s="56"/>
      <c r="I31" s="56"/>
      <c r="J31" s="56"/>
      <c r="K31" s="56"/>
      <c r="L31" s="56"/>
      <c r="M31" s="56"/>
      <c r="N31" s="56"/>
      <c r="O31" s="56"/>
      <c r="P31" s="56"/>
      <c r="Q31" s="56"/>
      <c r="R31" s="56"/>
      <c r="S31" s="56"/>
      <c r="T31" s="56"/>
      <c r="U31" s="57"/>
    </row>
    <row r="32" spans="1:22" ht="33" customHeight="1">
      <c r="B32" s="55" t="s">
        <v>137</v>
      </c>
      <c r="C32" s="56"/>
      <c r="D32" s="56"/>
      <c r="E32" s="56"/>
      <c r="F32" s="56"/>
      <c r="G32" s="56"/>
      <c r="H32" s="56"/>
      <c r="I32" s="56"/>
      <c r="J32" s="56"/>
      <c r="K32" s="56"/>
      <c r="L32" s="56"/>
      <c r="M32" s="56"/>
      <c r="N32" s="56"/>
      <c r="O32" s="56"/>
      <c r="P32" s="56"/>
      <c r="Q32" s="56"/>
      <c r="R32" s="56"/>
      <c r="S32" s="56"/>
      <c r="T32" s="56"/>
      <c r="U32" s="57"/>
    </row>
    <row r="33" spans="2:21" ht="24.75" customHeight="1" thickBot="1">
      <c r="B33" s="58" t="s">
        <v>138</v>
      </c>
      <c r="C33" s="59"/>
      <c r="D33" s="59"/>
      <c r="E33" s="59"/>
      <c r="F33" s="59"/>
      <c r="G33" s="59"/>
      <c r="H33" s="59"/>
      <c r="I33" s="59"/>
      <c r="J33" s="59"/>
      <c r="K33" s="59"/>
      <c r="L33" s="59"/>
      <c r="M33" s="59"/>
      <c r="N33" s="59"/>
      <c r="O33" s="59"/>
      <c r="P33" s="59"/>
      <c r="Q33" s="59"/>
      <c r="R33" s="59"/>
      <c r="S33" s="59"/>
      <c r="T33" s="59"/>
      <c r="U33" s="60"/>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I11" sqref="I11:K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77734375" style="1" customWidth="1"/>
    <col min="9" max="9" width="7.5546875" style="1" customWidth="1"/>
    <col min="10" max="10" width="9" style="1" customWidth="1"/>
    <col min="11" max="11" width="16.88671875" style="1" customWidth="1"/>
    <col min="12" max="12" width="8.88671875" style="1" customWidth="1"/>
    <col min="13" max="13" width="7" style="1" customWidth="1"/>
    <col min="14" max="14" width="9.44140625" style="1" customWidth="1"/>
    <col min="15" max="15" width="25.88671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139</v>
      </c>
      <c r="D4" s="95" t="s">
        <v>140</v>
      </c>
      <c r="E4" s="95"/>
      <c r="F4" s="95"/>
      <c r="G4" s="95"/>
      <c r="H4" s="95"/>
      <c r="I4" s="14"/>
      <c r="J4" s="15" t="s">
        <v>6</v>
      </c>
      <c r="K4" s="16" t="s">
        <v>7</v>
      </c>
      <c r="L4" s="96" t="s">
        <v>8</v>
      </c>
      <c r="M4" s="96"/>
      <c r="N4" s="96"/>
      <c r="O4" s="96"/>
      <c r="P4" s="15" t="s">
        <v>9</v>
      </c>
      <c r="Q4" s="96" t="s">
        <v>141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115</v>
      </c>
      <c r="Q6" s="76"/>
      <c r="R6" s="21"/>
      <c r="S6" s="20" t="s">
        <v>20</v>
      </c>
      <c r="T6" s="76" t="s">
        <v>116</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thickBot="1">
      <c r="A11" s="25"/>
      <c r="B11" s="26" t="s">
        <v>36</v>
      </c>
      <c r="C11" s="69" t="s">
        <v>142</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 t="shared" ref="U11:U17" si="0">IF(ISERR(T11/S11*100),"N/A",T11/S11*100)</f>
        <v>N/A</v>
      </c>
    </row>
    <row r="12" spans="1:34" ht="75" customHeight="1" thickTop="1" thickBot="1">
      <c r="A12" s="25"/>
      <c r="B12" s="26" t="s">
        <v>45</v>
      </c>
      <c r="C12" s="69" t="s">
        <v>143</v>
      </c>
      <c r="D12" s="69"/>
      <c r="E12" s="69"/>
      <c r="F12" s="69"/>
      <c r="G12" s="69"/>
      <c r="H12" s="69"/>
      <c r="I12" s="69" t="s">
        <v>144</v>
      </c>
      <c r="J12" s="69"/>
      <c r="K12" s="69"/>
      <c r="L12" s="69" t="s">
        <v>145</v>
      </c>
      <c r="M12" s="69"/>
      <c r="N12" s="69"/>
      <c r="O12" s="69"/>
      <c r="P12" s="27" t="s">
        <v>40</v>
      </c>
      <c r="Q12" s="27" t="s">
        <v>81</v>
      </c>
      <c r="R12" s="27">
        <v>84.39</v>
      </c>
      <c r="S12" s="27" t="s">
        <v>82</v>
      </c>
      <c r="T12" s="27" t="s">
        <v>82</v>
      </c>
      <c r="U12" s="28" t="str">
        <f t="shared" si="0"/>
        <v>N/A</v>
      </c>
    </row>
    <row r="13" spans="1:34" ht="75" customHeight="1" thickTop="1" thickBot="1">
      <c r="A13" s="25"/>
      <c r="B13" s="26" t="s">
        <v>49</v>
      </c>
      <c r="C13" s="69" t="s">
        <v>146</v>
      </c>
      <c r="D13" s="69"/>
      <c r="E13" s="69"/>
      <c r="F13" s="69"/>
      <c r="G13" s="69"/>
      <c r="H13" s="69"/>
      <c r="I13" s="69" t="s">
        <v>147</v>
      </c>
      <c r="J13" s="69"/>
      <c r="K13" s="69"/>
      <c r="L13" s="69" t="s">
        <v>148</v>
      </c>
      <c r="M13" s="69"/>
      <c r="N13" s="69"/>
      <c r="O13" s="69"/>
      <c r="P13" s="27" t="s">
        <v>149</v>
      </c>
      <c r="Q13" s="27" t="s">
        <v>81</v>
      </c>
      <c r="R13" s="27">
        <v>140</v>
      </c>
      <c r="S13" s="27" t="s">
        <v>82</v>
      </c>
      <c r="T13" s="27" t="s">
        <v>82</v>
      </c>
      <c r="U13" s="28" t="str">
        <f t="shared" si="0"/>
        <v>N/A</v>
      </c>
    </row>
    <row r="14" spans="1:34" ht="75" customHeight="1" thickTop="1">
      <c r="A14" s="25"/>
      <c r="B14" s="26" t="s">
        <v>93</v>
      </c>
      <c r="C14" s="69" t="s">
        <v>150</v>
      </c>
      <c r="D14" s="69"/>
      <c r="E14" s="69"/>
      <c r="F14" s="69"/>
      <c r="G14" s="69"/>
      <c r="H14" s="69"/>
      <c r="I14" s="69" t="s">
        <v>151</v>
      </c>
      <c r="J14" s="69"/>
      <c r="K14" s="69"/>
      <c r="L14" s="69" t="s">
        <v>152</v>
      </c>
      <c r="M14" s="69"/>
      <c r="N14" s="69"/>
      <c r="O14" s="69"/>
      <c r="P14" s="27" t="s">
        <v>40</v>
      </c>
      <c r="Q14" s="27" t="s">
        <v>101</v>
      </c>
      <c r="R14" s="27">
        <v>100</v>
      </c>
      <c r="S14" s="27">
        <v>100</v>
      </c>
      <c r="T14" s="27">
        <v>100</v>
      </c>
      <c r="U14" s="28">
        <f t="shared" si="0"/>
        <v>100</v>
      </c>
    </row>
    <row r="15" spans="1:34" ht="75" customHeight="1">
      <c r="A15" s="25"/>
      <c r="B15" s="29" t="s">
        <v>42</v>
      </c>
      <c r="C15" s="61" t="s">
        <v>153</v>
      </c>
      <c r="D15" s="61"/>
      <c r="E15" s="61"/>
      <c r="F15" s="61"/>
      <c r="G15" s="61"/>
      <c r="H15" s="61"/>
      <c r="I15" s="61" t="s">
        <v>154</v>
      </c>
      <c r="J15" s="61"/>
      <c r="K15" s="61"/>
      <c r="L15" s="61" t="s">
        <v>155</v>
      </c>
      <c r="M15" s="61"/>
      <c r="N15" s="61"/>
      <c r="O15" s="61"/>
      <c r="P15" s="30" t="s">
        <v>40</v>
      </c>
      <c r="Q15" s="30" t="s">
        <v>105</v>
      </c>
      <c r="R15" s="30">
        <v>100</v>
      </c>
      <c r="S15" s="30">
        <v>100</v>
      </c>
      <c r="T15" s="30">
        <v>82.35</v>
      </c>
      <c r="U15" s="31">
        <f t="shared" si="0"/>
        <v>82.35</v>
      </c>
    </row>
    <row r="16" spans="1:34" ht="75" customHeight="1">
      <c r="A16" s="25"/>
      <c r="B16" s="29" t="s">
        <v>42</v>
      </c>
      <c r="C16" s="61" t="s">
        <v>156</v>
      </c>
      <c r="D16" s="61"/>
      <c r="E16" s="61"/>
      <c r="F16" s="61"/>
      <c r="G16" s="61"/>
      <c r="H16" s="61"/>
      <c r="I16" s="61" t="s">
        <v>157</v>
      </c>
      <c r="J16" s="61"/>
      <c r="K16" s="61"/>
      <c r="L16" s="61" t="s">
        <v>158</v>
      </c>
      <c r="M16" s="61"/>
      <c r="N16" s="61"/>
      <c r="O16" s="61"/>
      <c r="P16" s="30" t="s">
        <v>40</v>
      </c>
      <c r="Q16" s="30" t="s">
        <v>97</v>
      </c>
      <c r="R16" s="30">
        <v>90</v>
      </c>
      <c r="S16" s="30">
        <v>90</v>
      </c>
      <c r="T16" s="30">
        <v>100</v>
      </c>
      <c r="U16" s="31">
        <f t="shared" si="0"/>
        <v>111.11111111111111</v>
      </c>
    </row>
    <row r="17" spans="1:22" ht="75" customHeight="1" thickBot="1">
      <c r="A17" s="25"/>
      <c r="B17" s="29" t="s">
        <v>42</v>
      </c>
      <c r="C17" s="61" t="s">
        <v>159</v>
      </c>
      <c r="D17" s="61"/>
      <c r="E17" s="61"/>
      <c r="F17" s="61"/>
      <c r="G17" s="61"/>
      <c r="H17" s="61"/>
      <c r="I17" s="61" t="s">
        <v>160</v>
      </c>
      <c r="J17" s="61"/>
      <c r="K17" s="61"/>
      <c r="L17" s="61" t="s">
        <v>161</v>
      </c>
      <c r="M17" s="61"/>
      <c r="N17" s="61"/>
      <c r="O17" s="61"/>
      <c r="P17" s="30" t="s">
        <v>40</v>
      </c>
      <c r="Q17" s="30" t="s">
        <v>97</v>
      </c>
      <c r="R17" s="30">
        <v>22.67</v>
      </c>
      <c r="S17" s="30">
        <v>22.67</v>
      </c>
      <c r="T17" s="30">
        <v>23.28</v>
      </c>
      <c r="U17" s="31">
        <f t="shared" si="0"/>
        <v>102.69078076753418</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193.192302</f>
        <v>193.19230200000001</v>
      </c>
      <c r="S21" s="48">
        <f>193.192302</f>
        <v>193.19230200000001</v>
      </c>
      <c r="T21" s="48">
        <f>198.692302</f>
        <v>198.69230200000001</v>
      </c>
      <c r="U21" s="49">
        <f>+IF(ISERR(T21/S21*100),"N/A",T21/S21*100)</f>
        <v>102.84690432437624</v>
      </c>
    </row>
    <row r="22" spans="1:22" ht="13.5" customHeight="1" thickBot="1">
      <c r="B22" s="64" t="s">
        <v>63</v>
      </c>
      <c r="C22" s="65"/>
      <c r="D22" s="65"/>
      <c r="E22" s="50"/>
      <c r="F22" s="50"/>
      <c r="G22" s="50"/>
      <c r="H22" s="51"/>
      <c r="I22" s="51"/>
      <c r="J22" s="51"/>
      <c r="K22" s="51"/>
      <c r="L22" s="51"/>
      <c r="M22" s="51"/>
      <c r="N22" s="51"/>
      <c r="O22" s="51"/>
      <c r="P22" s="52"/>
      <c r="Q22" s="52"/>
      <c r="R22" s="48">
        <f>198.692302</f>
        <v>198.69230200000001</v>
      </c>
      <c r="S22" s="48">
        <f>198.692302</f>
        <v>198.69230200000001</v>
      </c>
      <c r="T22" s="48">
        <f>198.692302</f>
        <v>198.69230200000001</v>
      </c>
      <c r="U22" s="49">
        <f>+IF(ISERR(T22/S22*100),"N/A",T22/S22*100)</f>
        <v>100</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34.5" customHeight="1">
      <c r="B25" s="55" t="s">
        <v>106</v>
      </c>
      <c r="C25" s="56"/>
      <c r="D25" s="56"/>
      <c r="E25" s="56"/>
      <c r="F25" s="56"/>
      <c r="G25" s="56"/>
      <c r="H25" s="56"/>
      <c r="I25" s="56"/>
      <c r="J25" s="56"/>
      <c r="K25" s="56"/>
      <c r="L25" s="56"/>
      <c r="M25" s="56"/>
      <c r="N25" s="56"/>
      <c r="O25" s="56"/>
      <c r="P25" s="56"/>
      <c r="Q25" s="56"/>
      <c r="R25" s="56"/>
      <c r="S25" s="56"/>
      <c r="T25" s="56"/>
      <c r="U25" s="57"/>
    </row>
    <row r="26" spans="1:22" ht="78.900000000000006" customHeight="1">
      <c r="B26" s="55" t="s">
        <v>162</v>
      </c>
      <c r="C26" s="56"/>
      <c r="D26" s="56"/>
      <c r="E26" s="56"/>
      <c r="F26" s="56"/>
      <c r="G26" s="56"/>
      <c r="H26" s="56"/>
      <c r="I26" s="56"/>
      <c r="J26" s="56"/>
      <c r="K26" s="56"/>
      <c r="L26" s="56"/>
      <c r="M26" s="56"/>
      <c r="N26" s="56"/>
      <c r="O26" s="56"/>
      <c r="P26" s="56"/>
      <c r="Q26" s="56"/>
      <c r="R26" s="56"/>
      <c r="S26" s="56"/>
      <c r="T26" s="56"/>
      <c r="U26" s="57"/>
    </row>
    <row r="27" spans="1:22" ht="96" customHeight="1">
      <c r="B27" s="55" t="s">
        <v>163</v>
      </c>
      <c r="C27" s="56"/>
      <c r="D27" s="56"/>
      <c r="E27" s="56"/>
      <c r="F27" s="56"/>
      <c r="G27" s="56"/>
      <c r="H27" s="56"/>
      <c r="I27" s="56"/>
      <c r="J27" s="56"/>
      <c r="K27" s="56"/>
      <c r="L27" s="56"/>
      <c r="M27" s="56"/>
      <c r="N27" s="56"/>
      <c r="O27" s="56"/>
      <c r="P27" s="56"/>
      <c r="Q27" s="56"/>
      <c r="R27" s="56"/>
      <c r="S27" s="56"/>
      <c r="T27" s="56"/>
      <c r="U27" s="57"/>
    </row>
    <row r="28" spans="1:22" ht="34.5" customHeight="1">
      <c r="B28" s="55" t="s">
        <v>164</v>
      </c>
      <c r="C28" s="56"/>
      <c r="D28" s="56"/>
      <c r="E28" s="56"/>
      <c r="F28" s="56"/>
      <c r="G28" s="56"/>
      <c r="H28" s="56"/>
      <c r="I28" s="56"/>
      <c r="J28" s="56"/>
      <c r="K28" s="56"/>
      <c r="L28" s="56"/>
      <c r="M28" s="56"/>
      <c r="N28" s="56"/>
      <c r="O28" s="56"/>
      <c r="P28" s="56"/>
      <c r="Q28" s="56"/>
      <c r="R28" s="56"/>
      <c r="S28" s="56"/>
      <c r="T28" s="56"/>
      <c r="U28" s="57"/>
    </row>
    <row r="29" spans="1:22" ht="117" customHeight="1">
      <c r="B29" s="55" t="s">
        <v>165</v>
      </c>
      <c r="C29" s="56"/>
      <c r="D29" s="56"/>
      <c r="E29" s="56"/>
      <c r="F29" s="56"/>
      <c r="G29" s="56"/>
      <c r="H29" s="56"/>
      <c r="I29" s="56"/>
      <c r="J29" s="56"/>
      <c r="K29" s="56"/>
      <c r="L29" s="56"/>
      <c r="M29" s="56"/>
      <c r="N29" s="56"/>
      <c r="O29" s="56"/>
      <c r="P29" s="56"/>
      <c r="Q29" s="56"/>
      <c r="R29" s="56"/>
      <c r="S29" s="56"/>
      <c r="T29" s="56"/>
      <c r="U29" s="57"/>
    </row>
    <row r="30" spans="1:22" ht="23.85" customHeight="1">
      <c r="B30" s="55" t="s">
        <v>166</v>
      </c>
      <c r="C30" s="56"/>
      <c r="D30" s="56"/>
      <c r="E30" s="56"/>
      <c r="F30" s="56"/>
      <c r="G30" s="56"/>
      <c r="H30" s="56"/>
      <c r="I30" s="56"/>
      <c r="J30" s="56"/>
      <c r="K30" s="56"/>
      <c r="L30" s="56"/>
      <c r="M30" s="56"/>
      <c r="N30" s="56"/>
      <c r="O30" s="56"/>
      <c r="P30" s="56"/>
      <c r="Q30" s="56"/>
      <c r="R30" s="56"/>
      <c r="S30" s="56"/>
      <c r="T30" s="56"/>
      <c r="U30" s="57"/>
    </row>
    <row r="31" spans="1:22" ht="74.25" customHeight="1" thickBot="1">
      <c r="B31" s="58" t="s">
        <v>167</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L16" sqref="L16:O16"/>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27.441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168</v>
      </c>
      <c r="D4" s="95" t="s">
        <v>169</v>
      </c>
      <c r="E4" s="95"/>
      <c r="F4" s="95"/>
      <c r="G4" s="95"/>
      <c r="H4" s="95"/>
      <c r="I4" s="14"/>
      <c r="J4" s="15" t="s">
        <v>6</v>
      </c>
      <c r="K4" s="16" t="s">
        <v>7</v>
      </c>
      <c r="L4" s="96" t="s">
        <v>8</v>
      </c>
      <c r="M4" s="96"/>
      <c r="N4" s="96"/>
      <c r="O4" s="96"/>
      <c r="P4" s="15" t="s">
        <v>9</v>
      </c>
      <c r="Q4" s="96" t="s">
        <v>170</v>
      </c>
      <c r="R4" s="96"/>
      <c r="S4" s="15" t="s">
        <v>11</v>
      </c>
      <c r="T4" s="96" t="s">
        <v>73</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74</v>
      </c>
      <c r="D6" s="76"/>
      <c r="E6" s="76"/>
      <c r="F6" s="76"/>
      <c r="G6" s="76"/>
      <c r="H6" s="18"/>
      <c r="I6" s="18"/>
      <c r="J6" s="18" t="s">
        <v>16</v>
      </c>
      <c r="K6" s="76" t="s">
        <v>75</v>
      </c>
      <c r="L6" s="76"/>
      <c r="M6" s="76"/>
      <c r="N6" s="19"/>
      <c r="O6" s="20" t="s">
        <v>18</v>
      </c>
      <c r="P6" s="76" t="s">
        <v>171</v>
      </c>
      <c r="Q6" s="76"/>
      <c r="R6" s="21"/>
      <c r="S6" s="20" t="s">
        <v>20</v>
      </c>
      <c r="T6" s="76" t="s">
        <v>172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90.6" customHeight="1" thickTop="1">
      <c r="A11" s="25"/>
      <c r="B11" s="26" t="s">
        <v>36</v>
      </c>
      <c r="C11" s="69" t="s">
        <v>173</v>
      </c>
      <c r="D11" s="69"/>
      <c r="E11" s="69"/>
      <c r="F11" s="69"/>
      <c r="G11" s="69"/>
      <c r="H11" s="69"/>
      <c r="I11" s="69" t="s">
        <v>174</v>
      </c>
      <c r="J11" s="69"/>
      <c r="K11" s="69"/>
      <c r="L11" s="69" t="s">
        <v>175</v>
      </c>
      <c r="M11" s="69"/>
      <c r="N11" s="69"/>
      <c r="O11" s="69"/>
      <c r="P11" s="27" t="s">
        <v>40</v>
      </c>
      <c r="Q11" s="27" t="s">
        <v>81</v>
      </c>
      <c r="R11" s="27">
        <v>85</v>
      </c>
      <c r="S11" s="27">
        <v>85</v>
      </c>
      <c r="T11" s="27">
        <v>85</v>
      </c>
      <c r="U11" s="28">
        <f t="shared" ref="U11:U24" si="0">IF(ISERR(T11/S11*100),"N/A",T11/S11*100)</f>
        <v>100</v>
      </c>
    </row>
    <row r="12" spans="1:34" ht="75" customHeight="1" thickBo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75" customHeight="1" thickTop="1">
      <c r="A13" s="25"/>
      <c r="B13" s="26" t="s">
        <v>45</v>
      </c>
      <c r="C13" s="69" t="s">
        <v>176</v>
      </c>
      <c r="D13" s="69"/>
      <c r="E13" s="69"/>
      <c r="F13" s="69"/>
      <c r="G13" s="69"/>
      <c r="H13" s="69"/>
      <c r="I13" s="69" t="s">
        <v>177</v>
      </c>
      <c r="J13" s="69"/>
      <c r="K13" s="69"/>
      <c r="L13" s="69" t="s">
        <v>178</v>
      </c>
      <c r="M13" s="69"/>
      <c r="N13" s="69"/>
      <c r="O13" s="69"/>
      <c r="P13" s="27" t="s">
        <v>40</v>
      </c>
      <c r="Q13" s="27" t="s">
        <v>81</v>
      </c>
      <c r="R13" s="27">
        <v>97.5</v>
      </c>
      <c r="S13" s="27">
        <v>97.5</v>
      </c>
      <c r="T13" s="27">
        <v>97.5</v>
      </c>
      <c r="U13" s="28">
        <f t="shared" si="0"/>
        <v>100</v>
      </c>
    </row>
    <row r="14" spans="1:34" ht="75" customHeight="1" thickBot="1">
      <c r="A14" s="25"/>
      <c r="B14" s="29" t="s">
        <v>42</v>
      </c>
      <c r="C14" s="61" t="s">
        <v>42</v>
      </c>
      <c r="D14" s="61"/>
      <c r="E14" s="61"/>
      <c r="F14" s="61"/>
      <c r="G14" s="61"/>
      <c r="H14" s="61"/>
      <c r="I14" s="61" t="s">
        <v>179</v>
      </c>
      <c r="J14" s="61"/>
      <c r="K14" s="61"/>
      <c r="L14" s="61" t="s">
        <v>180</v>
      </c>
      <c r="M14" s="61"/>
      <c r="N14" s="61"/>
      <c r="O14" s="61"/>
      <c r="P14" s="30" t="s">
        <v>40</v>
      </c>
      <c r="Q14" s="30" t="s">
        <v>92</v>
      </c>
      <c r="R14" s="30">
        <v>60.91</v>
      </c>
      <c r="S14" s="30">
        <v>60.91</v>
      </c>
      <c r="T14" s="30">
        <v>60.91</v>
      </c>
      <c r="U14" s="31">
        <f t="shared" si="0"/>
        <v>100</v>
      </c>
    </row>
    <row r="15" spans="1:34" ht="104.4" customHeight="1" thickTop="1">
      <c r="A15" s="25"/>
      <c r="B15" s="26" t="s">
        <v>49</v>
      </c>
      <c r="C15" s="69" t="s">
        <v>181</v>
      </c>
      <c r="D15" s="69"/>
      <c r="E15" s="69"/>
      <c r="F15" s="69"/>
      <c r="G15" s="69"/>
      <c r="H15" s="69"/>
      <c r="I15" s="69" t="s">
        <v>182</v>
      </c>
      <c r="J15" s="69"/>
      <c r="K15" s="69"/>
      <c r="L15" s="69" t="s">
        <v>183</v>
      </c>
      <c r="M15" s="69"/>
      <c r="N15" s="69"/>
      <c r="O15" s="69"/>
      <c r="P15" s="27" t="s">
        <v>40</v>
      </c>
      <c r="Q15" s="27" t="s">
        <v>81</v>
      </c>
      <c r="R15" s="27">
        <v>97.71</v>
      </c>
      <c r="S15" s="27">
        <v>97.71</v>
      </c>
      <c r="T15" s="27">
        <v>97.71</v>
      </c>
      <c r="U15" s="28">
        <f t="shared" si="0"/>
        <v>100</v>
      </c>
    </row>
    <row r="16" spans="1:34" ht="75" customHeight="1">
      <c r="A16" s="25"/>
      <c r="B16" s="29" t="s">
        <v>42</v>
      </c>
      <c r="C16" s="61" t="s">
        <v>184</v>
      </c>
      <c r="D16" s="61"/>
      <c r="E16" s="61"/>
      <c r="F16" s="61"/>
      <c r="G16" s="61"/>
      <c r="H16" s="61"/>
      <c r="I16" s="61" t="s">
        <v>185</v>
      </c>
      <c r="J16" s="61"/>
      <c r="K16" s="61"/>
      <c r="L16" s="61" t="s">
        <v>186</v>
      </c>
      <c r="M16" s="61"/>
      <c r="N16" s="61"/>
      <c r="O16" s="61"/>
      <c r="P16" s="30" t="s">
        <v>187</v>
      </c>
      <c r="Q16" s="30" t="s">
        <v>188</v>
      </c>
      <c r="R16" s="30">
        <v>1.1299999999999999</v>
      </c>
      <c r="S16" s="30">
        <v>1.1299999999999999</v>
      </c>
      <c r="T16" s="30">
        <v>1.1399999999999999</v>
      </c>
      <c r="U16" s="31">
        <f t="shared" si="0"/>
        <v>100.88495575221239</v>
      </c>
    </row>
    <row r="17" spans="1:22" ht="75" customHeight="1" thickBot="1">
      <c r="A17" s="25"/>
      <c r="B17" s="29" t="s">
        <v>42</v>
      </c>
      <c r="C17" s="61" t="s">
        <v>189</v>
      </c>
      <c r="D17" s="61"/>
      <c r="E17" s="61"/>
      <c r="F17" s="61"/>
      <c r="G17" s="61"/>
      <c r="H17" s="61"/>
      <c r="I17" s="61" t="s">
        <v>190</v>
      </c>
      <c r="J17" s="61"/>
      <c r="K17" s="61"/>
      <c r="L17" s="61" t="s">
        <v>191</v>
      </c>
      <c r="M17" s="61"/>
      <c r="N17" s="61"/>
      <c r="O17" s="61"/>
      <c r="P17" s="30" t="s">
        <v>40</v>
      </c>
      <c r="Q17" s="30" t="s">
        <v>81</v>
      </c>
      <c r="R17" s="30">
        <v>87.5</v>
      </c>
      <c r="S17" s="30">
        <v>87.5</v>
      </c>
      <c r="T17" s="30">
        <v>93.75</v>
      </c>
      <c r="U17" s="31">
        <f t="shared" si="0"/>
        <v>107.14285714285714</v>
      </c>
    </row>
    <row r="18" spans="1:22" ht="75" customHeight="1" thickTop="1">
      <c r="A18" s="25"/>
      <c r="B18" s="26" t="s">
        <v>93</v>
      </c>
      <c r="C18" s="69" t="s">
        <v>192</v>
      </c>
      <c r="D18" s="69"/>
      <c r="E18" s="69"/>
      <c r="F18" s="69"/>
      <c r="G18" s="69"/>
      <c r="H18" s="69"/>
      <c r="I18" s="69" t="s">
        <v>193</v>
      </c>
      <c r="J18" s="69"/>
      <c r="K18" s="69"/>
      <c r="L18" s="69" t="s">
        <v>194</v>
      </c>
      <c r="M18" s="69"/>
      <c r="N18" s="69"/>
      <c r="O18" s="69"/>
      <c r="P18" s="27" t="s">
        <v>40</v>
      </c>
      <c r="Q18" s="27" t="s">
        <v>105</v>
      </c>
      <c r="R18" s="27">
        <v>80.040000000000006</v>
      </c>
      <c r="S18" s="27">
        <v>80.040000000000006</v>
      </c>
      <c r="T18" s="27">
        <v>80.040000000000006</v>
      </c>
      <c r="U18" s="28">
        <f t="shared" si="0"/>
        <v>100</v>
      </c>
    </row>
    <row r="19" spans="1:22" ht="75" customHeight="1">
      <c r="A19" s="25"/>
      <c r="B19" s="29" t="s">
        <v>42</v>
      </c>
      <c r="C19" s="61" t="s">
        <v>195</v>
      </c>
      <c r="D19" s="61"/>
      <c r="E19" s="61"/>
      <c r="F19" s="61"/>
      <c r="G19" s="61"/>
      <c r="H19" s="61"/>
      <c r="I19" s="61" t="s">
        <v>196</v>
      </c>
      <c r="J19" s="61"/>
      <c r="K19" s="61"/>
      <c r="L19" s="61" t="s">
        <v>197</v>
      </c>
      <c r="M19" s="61"/>
      <c r="N19" s="61"/>
      <c r="O19" s="61"/>
      <c r="P19" s="30" t="s">
        <v>40</v>
      </c>
      <c r="Q19" s="30" t="s">
        <v>101</v>
      </c>
      <c r="R19" s="30">
        <v>72.400000000000006</v>
      </c>
      <c r="S19" s="30">
        <v>72.400000000000006</v>
      </c>
      <c r="T19" s="30">
        <v>72.400000000000006</v>
      </c>
      <c r="U19" s="31">
        <f t="shared" si="0"/>
        <v>100</v>
      </c>
    </row>
    <row r="20" spans="1:22" ht="75" customHeight="1">
      <c r="A20" s="25"/>
      <c r="B20" s="29" t="s">
        <v>42</v>
      </c>
      <c r="C20" s="61" t="s">
        <v>198</v>
      </c>
      <c r="D20" s="61"/>
      <c r="E20" s="61"/>
      <c r="F20" s="61"/>
      <c r="G20" s="61"/>
      <c r="H20" s="61"/>
      <c r="I20" s="61" t="s">
        <v>199</v>
      </c>
      <c r="J20" s="61"/>
      <c r="K20" s="61"/>
      <c r="L20" s="61" t="s">
        <v>200</v>
      </c>
      <c r="M20" s="61"/>
      <c r="N20" s="61"/>
      <c r="O20" s="61"/>
      <c r="P20" s="30" t="s">
        <v>40</v>
      </c>
      <c r="Q20" s="30" t="s">
        <v>101</v>
      </c>
      <c r="R20" s="30">
        <v>55.83</v>
      </c>
      <c r="S20" s="30">
        <v>55.83</v>
      </c>
      <c r="T20" s="30">
        <v>55.83</v>
      </c>
      <c r="U20" s="31">
        <f t="shared" si="0"/>
        <v>100</v>
      </c>
    </row>
    <row r="21" spans="1:22" ht="75" customHeight="1">
      <c r="A21" s="25"/>
      <c r="B21" s="29" t="s">
        <v>42</v>
      </c>
      <c r="C21" s="61" t="s">
        <v>201</v>
      </c>
      <c r="D21" s="61"/>
      <c r="E21" s="61"/>
      <c r="F21" s="61"/>
      <c r="G21" s="61"/>
      <c r="H21" s="61"/>
      <c r="I21" s="61" t="s">
        <v>202</v>
      </c>
      <c r="J21" s="61"/>
      <c r="K21" s="61"/>
      <c r="L21" s="61" t="s">
        <v>203</v>
      </c>
      <c r="M21" s="61"/>
      <c r="N21" s="61"/>
      <c r="O21" s="61"/>
      <c r="P21" s="30" t="s">
        <v>204</v>
      </c>
      <c r="Q21" s="30" t="s">
        <v>105</v>
      </c>
      <c r="R21" s="30">
        <v>1.0900000000000001</v>
      </c>
      <c r="S21" s="30">
        <v>1.0900000000000001</v>
      </c>
      <c r="T21" s="30">
        <v>1.1399999999999999</v>
      </c>
      <c r="U21" s="31">
        <f t="shared" si="0"/>
        <v>104.58715596330272</v>
      </c>
    </row>
    <row r="22" spans="1:22" ht="75" customHeight="1">
      <c r="A22" s="25"/>
      <c r="B22" s="29" t="s">
        <v>42</v>
      </c>
      <c r="C22" s="61" t="s">
        <v>205</v>
      </c>
      <c r="D22" s="61"/>
      <c r="E22" s="61"/>
      <c r="F22" s="61"/>
      <c r="G22" s="61"/>
      <c r="H22" s="61"/>
      <c r="I22" s="61" t="s">
        <v>206</v>
      </c>
      <c r="J22" s="61"/>
      <c r="K22" s="61"/>
      <c r="L22" s="61" t="s">
        <v>207</v>
      </c>
      <c r="M22" s="61"/>
      <c r="N22" s="61"/>
      <c r="O22" s="61"/>
      <c r="P22" s="30" t="s">
        <v>40</v>
      </c>
      <c r="Q22" s="30" t="s">
        <v>101</v>
      </c>
      <c r="R22" s="30">
        <v>80</v>
      </c>
      <c r="S22" s="30">
        <v>80</v>
      </c>
      <c r="T22" s="30">
        <v>90</v>
      </c>
      <c r="U22" s="31">
        <f t="shared" si="0"/>
        <v>112.5</v>
      </c>
    </row>
    <row r="23" spans="1:22" ht="75" customHeight="1">
      <c r="A23" s="25"/>
      <c r="B23" s="29" t="s">
        <v>42</v>
      </c>
      <c r="C23" s="61" t="s">
        <v>208</v>
      </c>
      <c r="D23" s="61"/>
      <c r="E23" s="61"/>
      <c r="F23" s="61"/>
      <c r="G23" s="61"/>
      <c r="H23" s="61"/>
      <c r="I23" s="61" t="s">
        <v>209</v>
      </c>
      <c r="J23" s="61"/>
      <c r="K23" s="61"/>
      <c r="L23" s="61" t="s">
        <v>210</v>
      </c>
      <c r="M23" s="61"/>
      <c r="N23" s="61"/>
      <c r="O23" s="61"/>
      <c r="P23" s="30" t="s">
        <v>40</v>
      </c>
      <c r="Q23" s="30" t="s">
        <v>101</v>
      </c>
      <c r="R23" s="30">
        <v>65</v>
      </c>
      <c r="S23" s="30">
        <v>65</v>
      </c>
      <c r="T23" s="30">
        <v>70</v>
      </c>
      <c r="U23" s="31">
        <f t="shared" si="0"/>
        <v>107.69230769230769</v>
      </c>
    </row>
    <row r="24" spans="1:22" ht="75" customHeight="1" thickBot="1">
      <c r="A24" s="25"/>
      <c r="B24" s="29" t="s">
        <v>42</v>
      </c>
      <c r="C24" s="61" t="s">
        <v>211</v>
      </c>
      <c r="D24" s="61"/>
      <c r="E24" s="61"/>
      <c r="F24" s="61"/>
      <c r="G24" s="61"/>
      <c r="H24" s="61"/>
      <c r="I24" s="61" t="s">
        <v>212</v>
      </c>
      <c r="J24" s="61"/>
      <c r="K24" s="61"/>
      <c r="L24" s="61" t="s">
        <v>213</v>
      </c>
      <c r="M24" s="61"/>
      <c r="N24" s="61"/>
      <c r="O24" s="61"/>
      <c r="P24" s="30" t="s">
        <v>40</v>
      </c>
      <c r="Q24" s="30" t="s">
        <v>101</v>
      </c>
      <c r="R24" s="30">
        <v>83.33</v>
      </c>
      <c r="S24" s="30">
        <v>83.33</v>
      </c>
      <c r="T24" s="30">
        <v>90</v>
      </c>
      <c r="U24" s="31">
        <f t="shared" si="0"/>
        <v>108.00432017280693</v>
      </c>
    </row>
    <row r="25" spans="1:22" ht="22.5" customHeight="1" thickTop="1" thickBot="1">
      <c r="B25" s="8" t="s">
        <v>55</v>
      </c>
      <c r="C25" s="9"/>
      <c r="D25" s="9"/>
      <c r="E25" s="9"/>
      <c r="F25" s="9"/>
      <c r="G25" s="9"/>
      <c r="H25" s="10"/>
      <c r="I25" s="10"/>
      <c r="J25" s="10"/>
      <c r="K25" s="10"/>
      <c r="L25" s="10"/>
      <c r="M25" s="10"/>
      <c r="N25" s="10"/>
      <c r="O25" s="10"/>
      <c r="P25" s="10"/>
      <c r="Q25" s="10"/>
      <c r="R25" s="10"/>
      <c r="S25" s="10"/>
      <c r="T25" s="10"/>
      <c r="U25" s="11"/>
      <c r="V25" s="32"/>
    </row>
    <row r="26" spans="1:22" ht="26.25" customHeight="1" thickTop="1">
      <c r="B26" s="33"/>
      <c r="C26" s="34"/>
      <c r="D26" s="34"/>
      <c r="E26" s="34"/>
      <c r="F26" s="34"/>
      <c r="G26" s="34"/>
      <c r="H26" s="35"/>
      <c r="I26" s="35"/>
      <c r="J26" s="35"/>
      <c r="K26" s="35"/>
      <c r="L26" s="35"/>
      <c r="M26" s="35"/>
      <c r="N26" s="35"/>
      <c r="O26" s="35"/>
      <c r="P26" s="36"/>
      <c r="Q26" s="37"/>
      <c r="R26" s="38" t="s">
        <v>56</v>
      </c>
      <c r="S26" s="22" t="s">
        <v>57</v>
      </c>
      <c r="T26" s="38" t="s">
        <v>58</v>
      </c>
      <c r="U26" s="22" t="s">
        <v>59</v>
      </c>
    </row>
    <row r="27" spans="1:22" ht="26.25" customHeight="1" thickBot="1">
      <c r="B27" s="39"/>
      <c r="C27" s="40"/>
      <c r="D27" s="40"/>
      <c r="E27" s="40"/>
      <c r="F27" s="40"/>
      <c r="G27" s="40"/>
      <c r="H27" s="41"/>
      <c r="I27" s="41"/>
      <c r="J27" s="41"/>
      <c r="K27" s="41"/>
      <c r="L27" s="41"/>
      <c r="M27" s="41"/>
      <c r="N27" s="41"/>
      <c r="O27" s="41"/>
      <c r="P27" s="42"/>
      <c r="Q27" s="43"/>
      <c r="R27" s="44" t="s">
        <v>60</v>
      </c>
      <c r="S27" s="43" t="s">
        <v>60</v>
      </c>
      <c r="T27" s="43" t="s">
        <v>60</v>
      </c>
      <c r="U27" s="43" t="s">
        <v>61</v>
      </c>
    </row>
    <row r="28" spans="1:22" ht="13.5" customHeight="1" thickBot="1">
      <c r="B28" s="62" t="s">
        <v>62</v>
      </c>
      <c r="C28" s="63"/>
      <c r="D28" s="63"/>
      <c r="E28" s="45"/>
      <c r="F28" s="45"/>
      <c r="G28" s="45"/>
      <c r="H28" s="46"/>
      <c r="I28" s="46"/>
      <c r="J28" s="46"/>
      <c r="K28" s="46"/>
      <c r="L28" s="46"/>
      <c r="M28" s="46"/>
      <c r="N28" s="46"/>
      <c r="O28" s="46"/>
      <c r="P28" s="47"/>
      <c r="Q28" s="47"/>
      <c r="R28" s="48">
        <f>1254.199213</f>
        <v>1254.1992130000001</v>
      </c>
      <c r="S28" s="48">
        <f>1254.199213</f>
        <v>1254.1992130000001</v>
      </c>
      <c r="T28" s="48">
        <f>1288.28230326</f>
        <v>1288.2823032599999</v>
      </c>
      <c r="U28" s="49">
        <f>+IF(ISERR(T28/S28*100),"N/A",T28/S28*100)</f>
        <v>102.71751807103071</v>
      </c>
    </row>
    <row r="29" spans="1:22" ht="13.5" customHeight="1" thickBot="1">
      <c r="B29" s="64" t="s">
        <v>63</v>
      </c>
      <c r="C29" s="65"/>
      <c r="D29" s="65"/>
      <c r="E29" s="50"/>
      <c r="F29" s="50"/>
      <c r="G29" s="50"/>
      <c r="H29" s="51"/>
      <c r="I29" s="51"/>
      <c r="J29" s="51"/>
      <c r="K29" s="51"/>
      <c r="L29" s="51"/>
      <c r="M29" s="51"/>
      <c r="N29" s="51"/>
      <c r="O29" s="51"/>
      <c r="P29" s="52"/>
      <c r="Q29" s="52"/>
      <c r="R29" s="48">
        <f>1288.28230326</f>
        <v>1288.2823032599999</v>
      </c>
      <c r="S29" s="48">
        <f>1288.28230326</f>
        <v>1288.2823032599999</v>
      </c>
      <c r="T29" s="48">
        <f>1288.28230326</f>
        <v>1288.2823032599999</v>
      </c>
      <c r="U29" s="49">
        <f>+IF(ISERR(T29/S29*100),"N/A",T29/S29*100)</f>
        <v>100</v>
      </c>
    </row>
    <row r="30" spans="1:22" ht="14.85" customHeight="1" thickTop="1" thickBot="1">
      <c r="B30" s="8" t="s">
        <v>64</v>
      </c>
      <c r="C30" s="9"/>
      <c r="D30" s="9"/>
      <c r="E30" s="9"/>
      <c r="F30" s="9"/>
      <c r="G30" s="9"/>
      <c r="H30" s="10"/>
      <c r="I30" s="10"/>
      <c r="J30" s="10"/>
      <c r="K30" s="10"/>
      <c r="L30" s="10"/>
      <c r="M30" s="10"/>
      <c r="N30" s="10"/>
      <c r="O30" s="10"/>
      <c r="P30" s="10"/>
      <c r="Q30" s="10"/>
      <c r="R30" s="10"/>
      <c r="S30" s="10"/>
      <c r="T30" s="10"/>
      <c r="U30" s="11"/>
    </row>
    <row r="31" spans="1:22" ht="44.25" customHeight="1" thickTop="1">
      <c r="B31" s="66" t="s">
        <v>65</v>
      </c>
      <c r="C31" s="67"/>
      <c r="D31" s="67"/>
      <c r="E31" s="67"/>
      <c r="F31" s="67"/>
      <c r="G31" s="67"/>
      <c r="H31" s="67"/>
      <c r="I31" s="67"/>
      <c r="J31" s="67"/>
      <c r="K31" s="67"/>
      <c r="L31" s="67"/>
      <c r="M31" s="67"/>
      <c r="N31" s="67"/>
      <c r="O31" s="67"/>
      <c r="P31" s="67"/>
      <c r="Q31" s="67"/>
      <c r="R31" s="67"/>
      <c r="S31" s="67"/>
      <c r="T31" s="67"/>
      <c r="U31" s="68"/>
    </row>
    <row r="32" spans="1:22" ht="34.5" customHeight="1">
      <c r="B32" s="55" t="s">
        <v>214</v>
      </c>
      <c r="C32" s="56"/>
      <c r="D32" s="56"/>
      <c r="E32" s="56"/>
      <c r="F32" s="56"/>
      <c r="G32" s="56"/>
      <c r="H32" s="56"/>
      <c r="I32" s="56"/>
      <c r="J32" s="56"/>
      <c r="K32" s="56"/>
      <c r="L32" s="56"/>
      <c r="M32" s="56"/>
      <c r="N32" s="56"/>
      <c r="O32" s="56"/>
      <c r="P32" s="56"/>
      <c r="Q32" s="56"/>
      <c r="R32" s="56"/>
      <c r="S32" s="56"/>
      <c r="T32" s="56"/>
      <c r="U32" s="57"/>
    </row>
    <row r="33" spans="2:21" ht="34.5" customHeight="1">
      <c r="B33" s="55" t="s">
        <v>106</v>
      </c>
      <c r="C33" s="56"/>
      <c r="D33" s="56"/>
      <c r="E33" s="56"/>
      <c r="F33" s="56"/>
      <c r="G33" s="56"/>
      <c r="H33" s="56"/>
      <c r="I33" s="56"/>
      <c r="J33" s="56"/>
      <c r="K33" s="56"/>
      <c r="L33" s="56"/>
      <c r="M33" s="56"/>
      <c r="N33" s="56"/>
      <c r="O33" s="56"/>
      <c r="P33" s="56"/>
      <c r="Q33" s="56"/>
      <c r="R33" s="56"/>
      <c r="S33" s="56"/>
      <c r="T33" s="56"/>
      <c r="U33" s="57"/>
    </row>
    <row r="34" spans="2:21" ht="34.5" customHeight="1">
      <c r="B34" s="55" t="s">
        <v>215</v>
      </c>
      <c r="C34" s="56"/>
      <c r="D34" s="56"/>
      <c r="E34" s="56"/>
      <c r="F34" s="56"/>
      <c r="G34" s="56"/>
      <c r="H34" s="56"/>
      <c r="I34" s="56"/>
      <c r="J34" s="56"/>
      <c r="K34" s="56"/>
      <c r="L34" s="56"/>
      <c r="M34" s="56"/>
      <c r="N34" s="56"/>
      <c r="O34" s="56"/>
      <c r="P34" s="56"/>
      <c r="Q34" s="56"/>
      <c r="R34" s="56"/>
      <c r="S34" s="56"/>
      <c r="T34" s="56"/>
      <c r="U34" s="57"/>
    </row>
    <row r="35" spans="2:21" ht="34.5" customHeight="1">
      <c r="B35" s="55" t="s">
        <v>216</v>
      </c>
      <c r="C35" s="56"/>
      <c r="D35" s="56"/>
      <c r="E35" s="56"/>
      <c r="F35" s="56"/>
      <c r="G35" s="56"/>
      <c r="H35" s="56"/>
      <c r="I35" s="56"/>
      <c r="J35" s="56"/>
      <c r="K35" s="56"/>
      <c r="L35" s="56"/>
      <c r="M35" s="56"/>
      <c r="N35" s="56"/>
      <c r="O35" s="56"/>
      <c r="P35" s="56"/>
      <c r="Q35" s="56"/>
      <c r="R35" s="56"/>
      <c r="S35" s="56"/>
      <c r="T35" s="56"/>
      <c r="U35" s="57"/>
    </row>
    <row r="36" spans="2:21" ht="18.600000000000001" customHeight="1">
      <c r="B36" s="55" t="s">
        <v>217</v>
      </c>
      <c r="C36" s="56"/>
      <c r="D36" s="56"/>
      <c r="E36" s="56"/>
      <c r="F36" s="56"/>
      <c r="G36" s="56"/>
      <c r="H36" s="56"/>
      <c r="I36" s="56"/>
      <c r="J36" s="56"/>
      <c r="K36" s="56"/>
      <c r="L36" s="56"/>
      <c r="M36" s="56"/>
      <c r="N36" s="56"/>
      <c r="O36" s="56"/>
      <c r="P36" s="56"/>
      <c r="Q36" s="56"/>
      <c r="R36" s="56"/>
      <c r="S36" s="56"/>
      <c r="T36" s="56"/>
      <c r="U36" s="57"/>
    </row>
    <row r="37" spans="2:21" ht="34.65" customHeight="1">
      <c r="B37" s="55" t="s">
        <v>218</v>
      </c>
      <c r="C37" s="56"/>
      <c r="D37" s="56"/>
      <c r="E37" s="56"/>
      <c r="F37" s="56"/>
      <c r="G37" s="56"/>
      <c r="H37" s="56"/>
      <c r="I37" s="56"/>
      <c r="J37" s="56"/>
      <c r="K37" s="56"/>
      <c r="L37" s="56"/>
      <c r="M37" s="56"/>
      <c r="N37" s="56"/>
      <c r="O37" s="56"/>
      <c r="P37" s="56"/>
      <c r="Q37" s="56"/>
      <c r="R37" s="56"/>
      <c r="S37" s="56"/>
      <c r="T37" s="56"/>
      <c r="U37" s="57"/>
    </row>
    <row r="38" spans="2:21" ht="60.75" customHeight="1">
      <c r="B38" s="55" t="s">
        <v>219</v>
      </c>
      <c r="C38" s="56"/>
      <c r="D38" s="56"/>
      <c r="E38" s="56"/>
      <c r="F38" s="56"/>
      <c r="G38" s="56"/>
      <c r="H38" s="56"/>
      <c r="I38" s="56"/>
      <c r="J38" s="56"/>
      <c r="K38" s="56"/>
      <c r="L38" s="56"/>
      <c r="M38" s="56"/>
      <c r="N38" s="56"/>
      <c r="O38" s="56"/>
      <c r="P38" s="56"/>
      <c r="Q38" s="56"/>
      <c r="R38" s="56"/>
      <c r="S38" s="56"/>
      <c r="T38" s="56"/>
      <c r="U38" s="57"/>
    </row>
    <row r="39" spans="2:21" ht="47.25" customHeight="1">
      <c r="B39" s="55" t="s">
        <v>220</v>
      </c>
      <c r="C39" s="56"/>
      <c r="D39" s="56"/>
      <c r="E39" s="56"/>
      <c r="F39" s="56"/>
      <c r="G39" s="56"/>
      <c r="H39" s="56"/>
      <c r="I39" s="56"/>
      <c r="J39" s="56"/>
      <c r="K39" s="56"/>
      <c r="L39" s="56"/>
      <c r="M39" s="56"/>
      <c r="N39" s="56"/>
      <c r="O39" s="56"/>
      <c r="P39" s="56"/>
      <c r="Q39" s="56"/>
      <c r="R39" s="56"/>
      <c r="S39" s="56"/>
      <c r="T39" s="56"/>
      <c r="U39" s="57"/>
    </row>
    <row r="40" spans="2:21" ht="34.5" customHeight="1">
      <c r="B40" s="55" t="s">
        <v>221</v>
      </c>
      <c r="C40" s="56"/>
      <c r="D40" s="56"/>
      <c r="E40" s="56"/>
      <c r="F40" s="56"/>
      <c r="G40" s="56"/>
      <c r="H40" s="56"/>
      <c r="I40" s="56"/>
      <c r="J40" s="56"/>
      <c r="K40" s="56"/>
      <c r="L40" s="56"/>
      <c r="M40" s="56"/>
      <c r="N40" s="56"/>
      <c r="O40" s="56"/>
      <c r="P40" s="56"/>
      <c r="Q40" s="56"/>
      <c r="R40" s="56"/>
      <c r="S40" s="56"/>
      <c r="T40" s="56"/>
      <c r="U40" s="57"/>
    </row>
    <row r="41" spans="2:21" ht="34.5" customHeight="1">
      <c r="B41" s="55" t="s">
        <v>222</v>
      </c>
      <c r="C41" s="56"/>
      <c r="D41" s="56"/>
      <c r="E41" s="56"/>
      <c r="F41" s="56"/>
      <c r="G41" s="56"/>
      <c r="H41" s="56"/>
      <c r="I41" s="56"/>
      <c r="J41" s="56"/>
      <c r="K41" s="56"/>
      <c r="L41" s="56"/>
      <c r="M41" s="56"/>
      <c r="N41" s="56"/>
      <c r="O41" s="56"/>
      <c r="P41" s="56"/>
      <c r="Q41" s="56"/>
      <c r="R41" s="56"/>
      <c r="S41" s="56"/>
      <c r="T41" s="56"/>
      <c r="U41" s="57"/>
    </row>
    <row r="42" spans="2:21" ht="38.85" customHeight="1">
      <c r="B42" s="55" t="s">
        <v>223</v>
      </c>
      <c r="C42" s="56"/>
      <c r="D42" s="56"/>
      <c r="E42" s="56"/>
      <c r="F42" s="56"/>
      <c r="G42" s="56"/>
      <c r="H42" s="56"/>
      <c r="I42" s="56"/>
      <c r="J42" s="56"/>
      <c r="K42" s="56"/>
      <c r="L42" s="56"/>
      <c r="M42" s="56"/>
      <c r="N42" s="56"/>
      <c r="O42" s="56"/>
      <c r="P42" s="56"/>
      <c r="Q42" s="56"/>
      <c r="R42" s="56"/>
      <c r="S42" s="56"/>
      <c r="T42" s="56"/>
      <c r="U42" s="57"/>
    </row>
    <row r="43" spans="2:21" ht="70.5" customHeight="1">
      <c r="B43" s="55" t="s">
        <v>224</v>
      </c>
      <c r="C43" s="56"/>
      <c r="D43" s="56"/>
      <c r="E43" s="56"/>
      <c r="F43" s="56"/>
      <c r="G43" s="56"/>
      <c r="H43" s="56"/>
      <c r="I43" s="56"/>
      <c r="J43" s="56"/>
      <c r="K43" s="56"/>
      <c r="L43" s="56"/>
      <c r="M43" s="56"/>
      <c r="N43" s="56"/>
      <c r="O43" s="56"/>
      <c r="P43" s="56"/>
      <c r="Q43" s="56"/>
      <c r="R43" s="56"/>
      <c r="S43" s="56"/>
      <c r="T43" s="56"/>
      <c r="U43" s="57"/>
    </row>
    <row r="44" spans="2:21" ht="66.150000000000006" customHeight="1">
      <c r="B44" s="55" t="s">
        <v>225</v>
      </c>
      <c r="C44" s="56"/>
      <c r="D44" s="56"/>
      <c r="E44" s="56"/>
      <c r="F44" s="56"/>
      <c r="G44" s="56"/>
      <c r="H44" s="56"/>
      <c r="I44" s="56"/>
      <c r="J44" s="56"/>
      <c r="K44" s="56"/>
      <c r="L44" s="56"/>
      <c r="M44" s="56"/>
      <c r="N44" s="56"/>
      <c r="O44" s="56"/>
      <c r="P44" s="56"/>
      <c r="Q44" s="56"/>
      <c r="R44" s="56"/>
      <c r="S44" s="56"/>
      <c r="T44" s="56"/>
      <c r="U44" s="57"/>
    </row>
    <row r="45" spans="2:21" ht="60" customHeight="1" thickBot="1">
      <c r="B45" s="58" t="s">
        <v>226</v>
      </c>
      <c r="C45" s="59"/>
      <c r="D45" s="59"/>
      <c r="E45" s="59"/>
      <c r="F45" s="59"/>
      <c r="G45" s="59"/>
      <c r="H45" s="59"/>
      <c r="I45" s="59"/>
      <c r="J45" s="59"/>
      <c r="K45" s="59"/>
      <c r="L45" s="59"/>
      <c r="M45" s="59"/>
      <c r="N45" s="59"/>
      <c r="O45" s="59"/>
      <c r="P45" s="59"/>
      <c r="Q45" s="59"/>
      <c r="R45" s="59"/>
      <c r="S45" s="59"/>
      <c r="T45" s="59"/>
      <c r="U45" s="60"/>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topLeftCell="A13" zoomScale="80" zoomScaleNormal="80" zoomScaleSheetLayoutView="80" workbookViewId="0">
      <selection activeCell="I12" sqref="I12:K1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21875" style="1" customWidth="1"/>
    <col min="9" max="9" width="7.5546875" style="1" customWidth="1"/>
    <col min="10" max="10" width="9" style="1" customWidth="1"/>
    <col min="11" max="11" width="25.77734375" style="1" customWidth="1"/>
    <col min="12" max="12" width="8.88671875" style="1" customWidth="1"/>
    <col min="13" max="13" width="7" style="1" customWidth="1"/>
    <col min="14" max="14" width="9.44140625" style="1" customWidth="1"/>
    <col min="15" max="15" width="27.55468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227</v>
      </c>
      <c r="D4" s="95" t="s">
        <v>228</v>
      </c>
      <c r="E4" s="95"/>
      <c r="F4" s="95"/>
      <c r="G4" s="95"/>
      <c r="H4" s="95"/>
      <c r="I4" s="14"/>
      <c r="J4" s="15" t="s">
        <v>6</v>
      </c>
      <c r="K4" s="16" t="s">
        <v>7</v>
      </c>
      <c r="L4" s="96" t="s">
        <v>8</v>
      </c>
      <c r="M4" s="96"/>
      <c r="N4" s="96"/>
      <c r="O4" s="96"/>
      <c r="P4" s="15" t="s">
        <v>9</v>
      </c>
      <c r="Q4" s="96" t="s">
        <v>229</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230</v>
      </c>
      <c r="L6" s="76"/>
      <c r="M6" s="76"/>
      <c r="N6" s="19"/>
      <c r="O6" s="20" t="s">
        <v>18</v>
      </c>
      <c r="P6" s="76" t="s">
        <v>231</v>
      </c>
      <c r="Q6" s="76"/>
      <c r="R6" s="21"/>
      <c r="S6" s="20" t="s">
        <v>20</v>
      </c>
      <c r="T6" s="76" t="s">
        <v>232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9.8" customHeight="1" thickTop="1" thickBot="1">
      <c r="A11" s="25"/>
      <c r="B11" s="26" t="s">
        <v>36</v>
      </c>
      <c r="C11" s="69" t="s">
        <v>233</v>
      </c>
      <c r="D11" s="69"/>
      <c r="E11" s="69"/>
      <c r="F11" s="69"/>
      <c r="G11" s="69"/>
      <c r="H11" s="69"/>
      <c r="I11" s="69" t="s">
        <v>234</v>
      </c>
      <c r="J11" s="69"/>
      <c r="K11" s="69"/>
      <c r="L11" s="69" t="s">
        <v>235</v>
      </c>
      <c r="M11" s="69"/>
      <c r="N11" s="69"/>
      <c r="O11" s="69"/>
      <c r="P11" s="27" t="s">
        <v>149</v>
      </c>
      <c r="Q11" s="27" t="s">
        <v>81</v>
      </c>
      <c r="R11" s="27">
        <v>25</v>
      </c>
      <c r="S11" s="27">
        <v>25</v>
      </c>
      <c r="T11" s="27">
        <v>0</v>
      </c>
      <c r="U11" s="28">
        <f t="shared" ref="U11:U19" si="0">IF(ISERR(T11/S11*100),"N/A",T11/S11*100)</f>
        <v>0</v>
      </c>
    </row>
    <row r="12" spans="1:34" ht="75" customHeight="1" thickTop="1">
      <c r="A12" s="25"/>
      <c r="B12" s="26" t="s">
        <v>45</v>
      </c>
      <c r="C12" s="69" t="s">
        <v>236</v>
      </c>
      <c r="D12" s="69"/>
      <c r="E12" s="69"/>
      <c r="F12" s="69"/>
      <c r="G12" s="69"/>
      <c r="H12" s="69"/>
      <c r="I12" s="69" t="s">
        <v>237</v>
      </c>
      <c r="J12" s="69"/>
      <c r="K12" s="69"/>
      <c r="L12" s="69" t="s">
        <v>238</v>
      </c>
      <c r="M12" s="69"/>
      <c r="N12" s="69"/>
      <c r="O12" s="69"/>
      <c r="P12" s="27" t="s">
        <v>40</v>
      </c>
      <c r="Q12" s="27" t="s">
        <v>81</v>
      </c>
      <c r="R12" s="27">
        <v>61.73</v>
      </c>
      <c r="S12" s="27">
        <v>61.73</v>
      </c>
      <c r="T12" s="27">
        <v>0</v>
      </c>
      <c r="U12" s="28">
        <f t="shared" si="0"/>
        <v>0</v>
      </c>
    </row>
    <row r="13" spans="1:34" ht="75" customHeight="1" thickBot="1">
      <c r="A13" s="25"/>
      <c r="B13" s="29" t="s">
        <v>42</v>
      </c>
      <c r="C13" s="61" t="s">
        <v>42</v>
      </c>
      <c r="D13" s="61"/>
      <c r="E13" s="61"/>
      <c r="F13" s="61"/>
      <c r="G13" s="61"/>
      <c r="H13" s="61"/>
      <c r="I13" s="61" t="s">
        <v>239</v>
      </c>
      <c r="J13" s="61"/>
      <c r="K13" s="61"/>
      <c r="L13" s="61" t="s">
        <v>240</v>
      </c>
      <c r="M13" s="61"/>
      <c r="N13" s="61"/>
      <c r="O13" s="61"/>
      <c r="P13" s="30" t="s">
        <v>40</v>
      </c>
      <c r="Q13" s="30" t="s">
        <v>81</v>
      </c>
      <c r="R13" s="30">
        <v>65.099999999999994</v>
      </c>
      <c r="S13" s="30">
        <v>65.099999999999994</v>
      </c>
      <c r="T13" s="30">
        <v>0</v>
      </c>
      <c r="U13" s="31">
        <f t="shared" si="0"/>
        <v>0</v>
      </c>
    </row>
    <row r="14" spans="1:34" ht="75" customHeight="1" thickTop="1">
      <c r="A14" s="25"/>
      <c r="B14" s="26" t="s">
        <v>49</v>
      </c>
      <c r="C14" s="69" t="s">
        <v>241</v>
      </c>
      <c r="D14" s="69"/>
      <c r="E14" s="69"/>
      <c r="F14" s="69"/>
      <c r="G14" s="69"/>
      <c r="H14" s="69"/>
      <c r="I14" s="69" t="s">
        <v>242</v>
      </c>
      <c r="J14" s="69"/>
      <c r="K14" s="69"/>
      <c r="L14" s="69" t="s">
        <v>243</v>
      </c>
      <c r="M14" s="69"/>
      <c r="N14" s="69"/>
      <c r="O14" s="69"/>
      <c r="P14" s="27" t="s">
        <v>40</v>
      </c>
      <c r="Q14" s="27" t="s">
        <v>101</v>
      </c>
      <c r="R14" s="27">
        <v>75</v>
      </c>
      <c r="S14" s="27">
        <v>75</v>
      </c>
      <c r="T14" s="27">
        <v>0</v>
      </c>
      <c r="U14" s="28">
        <f t="shared" si="0"/>
        <v>0</v>
      </c>
    </row>
    <row r="15" spans="1:34" ht="75" customHeight="1">
      <c r="A15" s="25"/>
      <c r="B15" s="29" t="s">
        <v>42</v>
      </c>
      <c r="C15" s="61" t="s">
        <v>42</v>
      </c>
      <c r="D15" s="61"/>
      <c r="E15" s="61"/>
      <c r="F15" s="61"/>
      <c r="G15" s="61"/>
      <c r="H15" s="61"/>
      <c r="I15" s="61" t="s">
        <v>244</v>
      </c>
      <c r="J15" s="61"/>
      <c r="K15" s="61"/>
      <c r="L15" s="61" t="s">
        <v>245</v>
      </c>
      <c r="M15" s="61"/>
      <c r="N15" s="61"/>
      <c r="O15" s="61"/>
      <c r="P15" s="30" t="s">
        <v>40</v>
      </c>
      <c r="Q15" s="30" t="s">
        <v>92</v>
      </c>
      <c r="R15" s="30">
        <v>81.819999999999993</v>
      </c>
      <c r="S15" s="30">
        <v>81.819999999999993</v>
      </c>
      <c r="T15" s="30">
        <v>0</v>
      </c>
      <c r="U15" s="31">
        <f t="shared" si="0"/>
        <v>0</v>
      </c>
    </row>
    <row r="16" spans="1:34" ht="75" customHeight="1" thickBot="1">
      <c r="A16" s="25"/>
      <c r="B16" s="29" t="s">
        <v>42</v>
      </c>
      <c r="C16" s="61" t="s">
        <v>246</v>
      </c>
      <c r="D16" s="61"/>
      <c r="E16" s="61"/>
      <c r="F16" s="61"/>
      <c r="G16" s="61"/>
      <c r="H16" s="61"/>
      <c r="I16" s="61" t="s">
        <v>247</v>
      </c>
      <c r="J16" s="61"/>
      <c r="K16" s="61"/>
      <c r="L16" s="61" t="s">
        <v>248</v>
      </c>
      <c r="M16" s="61"/>
      <c r="N16" s="61"/>
      <c r="O16" s="61"/>
      <c r="P16" s="30" t="s">
        <v>149</v>
      </c>
      <c r="Q16" s="30" t="s">
        <v>101</v>
      </c>
      <c r="R16" s="30">
        <v>71.62</v>
      </c>
      <c r="S16" s="30">
        <v>71.62</v>
      </c>
      <c r="T16" s="30">
        <v>0</v>
      </c>
      <c r="U16" s="31">
        <f t="shared" si="0"/>
        <v>0</v>
      </c>
    </row>
    <row r="17" spans="1:22" ht="75" customHeight="1" thickTop="1">
      <c r="A17" s="25"/>
      <c r="B17" s="26" t="s">
        <v>93</v>
      </c>
      <c r="C17" s="69" t="s">
        <v>249</v>
      </c>
      <c r="D17" s="69"/>
      <c r="E17" s="69"/>
      <c r="F17" s="69"/>
      <c r="G17" s="69"/>
      <c r="H17" s="69"/>
      <c r="I17" s="69" t="s">
        <v>250</v>
      </c>
      <c r="J17" s="69"/>
      <c r="K17" s="69"/>
      <c r="L17" s="69" t="s">
        <v>251</v>
      </c>
      <c r="M17" s="69"/>
      <c r="N17" s="69"/>
      <c r="O17" s="69"/>
      <c r="P17" s="27" t="s">
        <v>187</v>
      </c>
      <c r="Q17" s="27" t="s">
        <v>128</v>
      </c>
      <c r="R17" s="27">
        <v>1.21</v>
      </c>
      <c r="S17" s="27">
        <v>1.21</v>
      </c>
      <c r="T17" s="27">
        <v>0</v>
      </c>
      <c r="U17" s="28">
        <f t="shared" si="0"/>
        <v>0</v>
      </c>
    </row>
    <row r="18" spans="1:22" ht="75" customHeight="1">
      <c r="A18" s="25"/>
      <c r="B18" s="29" t="s">
        <v>42</v>
      </c>
      <c r="C18" s="61" t="s">
        <v>252</v>
      </c>
      <c r="D18" s="61"/>
      <c r="E18" s="61"/>
      <c r="F18" s="61"/>
      <c r="G18" s="61"/>
      <c r="H18" s="61"/>
      <c r="I18" s="61" t="s">
        <v>253</v>
      </c>
      <c r="J18" s="61"/>
      <c r="K18" s="61"/>
      <c r="L18" s="61" t="s">
        <v>254</v>
      </c>
      <c r="M18" s="61"/>
      <c r="N18" s="61"/>
      <c r="O18" s="61"/>
      <c r="P18" s="30" t="s">
        <v>40</v>
      </c>
      <c r="Q18" s="30" t="s">
        <v>188</v>
      </c>
      <c r="R18" s="30">
        <v>5</v>
      </c>
      <c r="S18" s="30">
        <v>5</v>
      </c>
      <c r="T18" s="30">
        <v>0</v>
      </c>
      <c r="U18" s="31">
        <f t="shared" si="0"/>
        <v>0</v>
      </c>
    </row>
    <row r="19" spans="1:22" ht="75" customHeight="1" thickBot="1">
      <c r="A19" s="25"/>
      <c r="B19" s="29" t="s">
        <v>42</v>
      </c>
      <c r="C19" s="61" t="s">
        <v>255</v>
      </c>
      <c r="D19" s="61"/>
      <c r="E19" s="61"/>
      <c r="F19" s="61"/>
      <c r="G19" s="61"/>
      <c r="H19" s="61"/>
      <c r="I19" s="61" t="s">
        <v>256</v>
      </c>
      <c r="J19" s="61"/>
      <c r="K19" s="61"/>
      <c r="L19" s="61" t="s">
        <v>257</v>
      </c>
      <c r="M19" s="61"/>
      <c r="N19" s="61"/>
      <c r="O19" s="61"/>
      <c r="P19" s="30" t="s">
        <v>187</v>
      </c>
      <c r="Q19" s="30" t="s">
        <v>97</v>
      </c>
      <c r="R19" s="30">
        <v>1</v>
      </c>
      <c r="S19" s="30">
        <v>1</v>
      </c>
      <c r="T19" s="30">
        <v>0</v>
      </c>
      <c r="U19" s="31">
        <f t="shared" si="0"/>
        <v>0</v>
      </c>
    </row>
    <row r="20" spans="1:22" ht="22.5" customHeight="1" thickTop="1" thickBot="1">
      <c r="B20" s="8" t="s">
        <v>55</v>
      </c>
      <c r="C20" s="9"/>
      <c r="D20" s="9"/>
      <c r="E20" s="9"/>
      <c r="F20" s="9"/>
      <c r="G20" s="9"/>
      <c r="H20" s="10"/>
      <c r="I20" s="10"/>
      <c r="J20" s="10"/>
      <c r="K20" s="10"/>
      <c r="L20" s="10"/>
      <c r="M20" s="10"/>
      <c r="N20" s="10"/>
      <c r="O20" s="10"/>
      <c r="P20" s="10"/>
      <c r="Q20" s="10"/>
      <c r="R20" s="10"/>
      <c r="S20" s="10"/>
      <c r="T20" s="10"/>
      <c r="U20" s="11"/>
      <c r="V20" s="32"/>
    </row>
    <row r="21" spans="1:22" ht="26.25" customHeight="1" thickTop="1">
      <c r="B21" s="33"/>
      <c r="C21" s="34"/>
      <c r="D21" s="34"/>
      <c r="E21" s="34"/>
      <c r="F21" s="34"/>
      <c r="G21" s="34"/>
      <c r="H21" s="35"/>
      <c r="I21" s="35"/>
      <c r="J21" s="35"/>
      <c r="K21" s="35"/>
      <c r="L21" s="35"/>
      <c r="M21" s="35"/>
      <c r="N21" s="35"/>
      <c r="O21" s="35"/>
      <c r="P21" s="36"/>
      <c r="Q21" s="37"/>
      <c r="R21" s="38" t="s">
        <v>56</v>
      </c>
      <c r="S21" s="22" t="s">
        <v>57</v>
      </c>
      <c r="T21" s="38" t="s">
        <v>58</v>
      </c>
      <c r="U21" s="22" t="s">
        <v>59</v>
      </c>
    </row>
    <row r="22" spans="1:22" ht="26.25" customHeight="1" thickBot="1">
      <c r="B22" s="39"/>
      <c r="C22" s="40"/>
      <c r="D22" s="40"/>
      <c r="E22" s="40"/>
      <c r="F22" s="40"/>
      <c r="G22" s="40"/>
      <c r="H22" s="41"/>
      <c r="I22" s="41"/>
      <c r="J22" s="41"/>
      <c r="K22" s="41"/>
      <c r="L22" s="41"/>
      <c r="M22" s="41"/>
      <c r="N22" s="41"/>
      <c r="O22" s="41"/>
      <c r="P22" s="42"/>
      <c r="Q22" s="43"/>
      <c r="R22" s="44" t="s">
        <v>60</v>
      </c>
      <c r="S22" s="43" t="s">
        <v>60</v>
      </c>
      <c r="T22" s="43" t="s">
        <v>60</v>
      </c>
      <c r="U22" s="43" t="s">
        <v>61</v>
      </c>
    </row>
    <row r="23" spans="1:22" ht="13.5" customHeight="1" thickBot="1">
      <c r="B23" s="62" t="s">
        <v>62</v>
      </c>
      <c r="C23" s="63"/>
      <c r="D23" s="63"/>
      <c r="E23" s="45"/>
      <c r="F23" s="45"/>
      <c r="G23" s="45"/>
      <c r="H23" s="46"/>
      <c r="I23" s="46"/>
      <c r="J23" s="46"/>
      <c r="K23" s="46"/>
      <c r="L23" s="46"/>
      <c r="M23" s="46"/>
      <c r="N23" s="46"/>
      <c r="O23" s="46"/>
      <c r="P23" s="47"/>
      <c r="Q23" s="47"/>
      <c r="R23" s="48">
        <f>1190.833623</f>
        <v>1190.833623</v>
      </c>
      <c r="S23" s="48">
        <f>1190.833623</f>
        <v>1190.833623</v>
      </c>
      <c r="T23" s="48">
        <f>115.183952</f>
        <v>115.18395200000001</v>
      </c>
      <c r="U23" s="49">
        <f>+IF(ISERR(T23/S23*100),"N/A",T23/S23*100)</f>
        <v>9.6725478501206226</v>
      </c>
    </row>
    <row r="24" spans="1:22" ht="13.5" customHeight="1" thickBot="1">
      <c r="B24" s="64" t="s">
        <v>63</v>
      </c>
      <c r="C24" s="65"/>
      <c r="D24" s="65"/>
      <c r="E24" s="50"/>
      <c r="F24" s="50"/>
      <c r="G24" s="50"/>
      <c r="H24" s="51"/>
      <c r="I24" s="51"/>
      <c r="J24" s="51"/>
      <c r="K24" s="51"/>
      <c r="L24" s="51"/>
      <c r="M24" s="51"/>
      <c r="N24" s="51"/>
      <c r="O24" s="51"/>
      <c r="P24" s="52"/>
      <c r="Q24" s="52"/>
      <c r="R24" s="48">
        <f>115.183952</f>
        <v>115.18395200000001</v>
      </c>
      <c r="S24" s="48">
        <f>115.183952</f>
        <v>115.18395200000001</v>
      </c>
      <c r="T24" s="48">
        <f>115.183952</f>
        <v>115.18395200000001</v>
      </c>
      <c r="U24" s="49">
        <f>+IF(ISERR(T24/S24*100),"N/A",T24/S24*100)</f>
        <v>100</v>
      </c>
    </row>
    <row r="25" spans="1:22" ht="14.85" customHeight="1" thickTop="1" thickBot="1">
      <c r="B25" s="8" t="s">
        <v>64</v>
      </c>
      <c r="C25" s="9"/>
      <c r="D25" s="9"/>
      <c r="E25" s="9"/>
      <c r="F25" s="9"/>
      <c r="G25" s="9"/>
      <c r="H25" s="10"/>
      <c r="I25" s="10"/>
      <c r="J25" s="10"/>
      <c r="K25" s="10"/>
      <c r="L25" s="10"/>
      <c r="M25" s="10"/>
      <c r="N25" s="10"/>
      <c r="O25" s="10"/>
      <c r="P25" s="10"/>
      <c r="Q25" s="10"/>
      <c r="R25" s="10"/>
      <c r="S25" s="10"/>
      <c r="T25" s="10"/>
      <c r="U25" s="11"/>
    </row>
    <row r="26" spans="1:22" ht="44.25" customHeight="1" thickTop="1">
      <c r="B26" s="66" t="s">
        <v>65</v>
      </c>
      <c r="C26" s="67"/>
      <c r="D26" s="67"/>
      <c r="E26" s="67"/>
      <c r="F26" s="67"/>
      <c r="G26" s="67"/>
      <c r="H26" s="67"/>
      <c r="I26" s="67"/>
      <c r="J26" s="67"/>
      <c r="K26" s="67"/>
      <c r="L26" s="67"/>
      <c r="M26" s="67"/>
      <c r="N26" s="67"/>
      <c r="O26" s="67"/>
      <c r="P26" s="67"/>
      <c r="Q26" s="67"/>
      <c r="R26" s="67"/>
      <c r="S26" s="67"/>
      <c r="T26" s="67"/>
      <c r="U26" s="68"/>
    </row>
    <row r="27" spans="1:22" ht="123.9" customHeight="1">
      <c r="B27" s="55" t="s">
        <v>258</v>
      </c>
      <c r="C27" s="56"/>
      <c r="D27" s="56"/>
      <c r="E27" s="56"/>
      <c r="F27" s="56"/>
      <c r="G27" s="56"/>
      <c r="H27" s="56"/>
      <c r="I27" s="56"/>
      <c r="J27" s="56"/>
      <c r="K27" s="56"/>
      <c r="L27" s="56"/>
      <c r="M27" s="56"/>
      <c r="N27" s="56"/>
      <c r="O27" s="56"/>
      <c r="P27" s="56"/>
      <c r="Q27" s="56"/>
      <c r="R27" s="56"/>
      <c r="S27" s="56"/>
      <c r="T27" s="56"/>
      <c r="U27" s="57"/>
    </row>
    <row r="28" spans="1:22" ht="122.4" customHeight="1">
      <c r="B28" s="55" t="s">
        <v>259</v>
      </c>
      <c r="C28" s="56"/>
      <c r="D28" s="56"/>
      <c r="E28" s="56"/>
      <c r="F28" s="56"/>
      <c r="G28" s="56"/>
      <c r="H28" s="56"/>
      <c r="I28" s="56"/>
      <c r="J28" s="56"/>
      <c r="K28" s="56"/>
      <c r="L28" s="56"/>
      <c r="M28" s="56"/>
      <c r="N28" s="56"/>
      <c r="O28" s="56"/>
      <c r="P28" s="56"/>
      <c r="Q28" s="56"/>
      <c r="R28" s="56"/>
      <c r="S28" s="56"/>
      <c r="T28" s="56"/>
      <c r="U28" s="57"/>
    </row>
    <row r="29" spans="1:22" ht="116.1" customHeight="1">
      <c r="B29" s="55" t="s">
        <v>260</v>
      </c>
      <c r="C29" s="56"/>
      <c r="D29" s="56"/>
      <c r="E29" s="56"/>
      <c r="F29" s="56"/>
      <c r="G29" s="56"/>
      <c r="H29" s="56"/>
      <c r="I29" s="56"/>
      <c r="J29" s="56"/>
      <c r="K29" s="56"/>
      <c r="L29" s="56"/>
      <c r="M29" s="56"/>
      <c r="N29" s="56"/>
      <c r="O29" s="56"/>
      <c r="P29" s="56"/>
      <c r="Q29" s="56"/>
      <c r="R29" s="56"/>
      <c r="S29" s="56"/>
      <c r="T29" s="56"/>
      <c r="U29" s="57"/>
    </row>
    <row r="30" spans="1:22" ht="119.85" customHeight="1">
      <c r="B30" s="55" t="s">
        <v>261</v>
      </c>
      <c r="C30" s="56"/>
      <c r="D30" s="56"/>
      <c r="E30" s="56"/>
      <c r="F30" s="56"/>
      <c r="G30" s="56"/>
      <c r="H30" s="56"/>
      <c r="I30" s="56"/>
      <c r="J30" s="56"/>
      <c r="K30" s="56"/>
      <c r="L30" s="56"/>
      <c r="M30" s="56"/>
      <c r="N30" s="56"/>
      <c r="O30" s="56"/>
      <c r="P30" s="56"/>
      <c r="Q30" s="56"/>
      <c r="R30" s="56"/>
      <c r="S30" s="56"/>
      <c r="T30" s="56"/>
      <c r="U30" s="57"/>
    </row>
    <row r="31" spans="1:22" ht="117.15" customHeight="1">
      <c r="B31" s="55" t="s">
        <v>262</v>
      </c>
      <c r="C31" s="56"/>
      <c r="D31" s="56"/>
      <c r="E31" s="56"/>
      <c r="F31" s="56"/>
      <c r="G31" s="56"/>
      <c r="H31" s="56"/>
      <c r="I31" s="56"/>
      <c r="J31" s="56"/>
      <c r="K31" s="56"/>
      <c r="L31" s="56"/>
      <c r="M31" s="56"/>
      <c r="N31" s="56"/>
      <c r="O31" s="56"/>
      <c r="P31" s="56"/>
      <c r="Q31" s="56"/>
      <c r="R31" s="56"/>
      <c r="S31" s="56"/>
      <c r="T31" s="56"/>
      <c r="U31" s="57"/>
    </row>
    <row r="32" spans="1:22" ht="112.35" customHeight="1">
      <c r="B32" s="55" t="s">
        <v>263</v>
      </c>
      <c r="C32" s="56"/>
      <c r="D32" s="56"/>
      <c r="E32" s="56"/>
      <c r="F32" s="56"/>
      <c r="G32" s="56"/>
      <c r="H32" s="56"/>
      <c r="I32" s="56"/>
      <c r="J32" s="56"/>
      <c r="K32" s="56"/>
      <c r="L32" s="56"/>
      <c r="M32" s="56"/>
      <c r="N32" s="56"/>
      <c r="O32" s="56"/>
      <c r="P32" s="56"/>
      <c r="Q32" s="56"/>
      <c r="R32" s="56"/>
      <c r="S32" s="56"/>
      <c r="T32" s="56"/>
      <c r="U32" s="57"/>
    </row>
    <row r="33" spans="2:21" ht="112.5" customHeight="1">
      <c r="B33" s="55" t="s">
        <v>264</v>
      </c>
      <c r="C33" s="56"/>
      <c r="D33" s="56"/>
      <c r="E33" s="56"/>
      <c r="F33" s="56"/>
      <c r="G33" s="56"/>
      <c r="H33" s="56"/>
      <c r="I33" s="56"/>
      <c r="J33" s="56"/>
      <c r="K33" s="56"/>
      <c r="L33" s="56"/>
      <c r="M33" s="56"/>
      <c r="N33" s="56"/>
      <c r="O33" s="56"/>
      <c r="P33" s="56"/>
      <c r="Q33" s="56"/>
      <c r="R33" s="56"/>
      <c r="S33" s="56"/>
      <c r="T33" s="56"/>
      <c r="U33" s="57"/>
    </row>
    <row r="34" spans="2:21" ht="123.15" customHeight="1">
      <c r="B34" s="55" t="s">
        <v>265</v>
      </c>
      <c r="C34" s="56"/>
      <c r="D34" s="56"/>
      <c r="E34" s="56"/>
      <c r="F34" s="56"/>
      <c r="G34" s="56"/>
      <c r="H34" s="56"/>
      <c r="I34" s="56"/>
      <c r="J34" s="56"/>
      <c r="K34" s="56"/>
      <c r="L34" s="56"/>
      <c r="M34" s="56"/>
      <c r="N34" s="56"/>
      <c r="O34" s="56"/>
      <c r="P34" s="56"/>
      <c r="Q34" s="56"/>
      <c r="R34" s="56"/>
      <c r="S34" s="56"/>
      <c r="T34" s="56"/>
      <c r="U34" s="57"/>
    </row>
    <row r="35" spans="2:21" ht="114.6" customHeight="1" thickBot="1">
      <c r="B35" s="58" t="s">
        <v>266</v>
      </c>
      <c r="C35" s="59"/>
      <c r="D35" s="59"/>
      <c r="E35" s="59"/>
      <c r="F35" s="59"/>
      <c r="G35" s="59"/>
      <c r="H35" s="59"/>
      <c r="I35" s="59"/>
      <c r="J35" s="59"/>
      <c r="K35" s="59"/>
      <c r="L35" s="59"/>
      <c r="M35" s="59"/>
      <c r="N35" s="59"/>
      <c r="O35" s="59"/>
      <c r="P35" s="59"/>
      <c r="Q35" s="59"/>
      <c r="R35" s="59"/>
      <c r="S35" s="59"/>
      <c r="T35" s="59"/>
      <c r="U35" s="60"/>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52"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V2" sqref="V2"/>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4.21875" style="1" customWidth="1"/>
    <col min="9" max="9" width="7.5546875" style="1" customWidth="1"/>
    <col min="10" max="10" width="9" style="1" customWidth="1"/>
    <col min="11" max="11" width="20.88671875" style="1" customWidth="1"/>
    <col min="12" max="12" width="8.88671875" style="1" customWidth="1"/>
    <col min="13" max="13" width="7" style="1" customWidth="1"/>
    <col min="14" max="14" width="9.44140625" style="1" customWidth="1"/>
    <col min="15" max="15" width="25.77734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267</v>
      </c>
      <c r="D4" s="95" t="s">
        <v>268</v>
      </c>
      <c r="E4" s="95"/>
      <c r="F4" s="95"/>
      <c r="G4" s="95"/>
      <c r="H4" s="95"/>
      <c r="I4" s="14"/>
      <c r="J4" s="15" t="s">
        <v>6</v>
      </c>
      <c r="K4" s="16" t="s">
        <v>7</v>
      </c>
      <c r="L4" s="96" t="s">
        <v>8</v>
      </c>
      <c r="M4" s="96"/>
      <c r="N4" s="96"/>
      <c r="O4" s="96"/>
      <c r="P4" s="15" t="s">
        <v>9</v>
      </c>
      <c r="Q4" s="96" t="s">
        <v>269</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230</v>
      </c>
      <c r="L6" s="76"/>
      <c r="M6" s="76"/>
      <c r="N6" s="19"/>
      <c r="O6" s="20" t="s">
        <v>18</v>
      </c>
      <c r="P6" s="76" t="s">
        <v>231</v>
      </c>
      <c r="Q6" s="76"/>
      <c r="R6" s="21"/>
      <c r="S6" s="20" t="s">
        <v>20</v>
      </c>
      <c r="T6" s="76" t="s">
        <v>232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07.4" customHeight="1" thickTop="1">
      <c r="A11" s="25"/>
      <c r="B11" s="26" t="s">
        <v>36</v>
      </c>
      <c r="C11" s="69" t="s">
        <v>270</v>
      </c>
      <c r="D11" s="69"/>
      <c r="E11" s="69"/>
      <c r="F11" s="69"/>
      <c r="G11" s="69"/>
      <c r="H11" s="69"/>
      <c r="I11" s="69" t="s">
        <v>271</v>
      </c>
      <c r="J11" s="69"/>
      <c r="K11" s="69"/>
      <c r="L11" s="69" t="s">
        <v>272</v>
      </c>
      <c r="M11" s="69"/>
      <c r="N11" s="69"/>
      <c r="O11" s="69"/>
      <c r="P11" s="27" t="s">
        <v>40</v>
      </c>
      <c r="Q11" s="27" t="s">
        <v>81</v>
      </c>
      <c r="R11" s="27">
        <v>101.5</v>
      </c>
      <c r="S11" s="27">
        <v>101.5</v>
      </c>
      <c r="T11" s="27">
        <v>101.5</v>
      </c>
      <c r="U11" s="28">
        <f t="shared" ref="U11:U29" si="0">IF(ISERR(T11/S11*100),"N/A",T11/S11*100)</f>
        <v>100</v>
      </c>
    </row>
    <row r="12" spans="1:34" ht="75" customHeight="1">
      <c r="A12" s="25"/>
      <c r="B12" s="29" t="s">
        <v>42</v>
      </c>
      <c r="C12" s="61" t="s">
        <v>42</v>
      </c>
      <c r="D12" s="61"/>
      <c r="E12" s="61"/>
      <c r="F12" s="61"/>
      <c r="G12" s="61"/>
      <c r="H12" s="61"/>
      <c r="I12" s="61" t="s">
        <v>1543</v>
      </c>
      <c r="J12" s="61"/>
      <c r="K12" s="61"/>
      <c r="L12" s="61" t="s">
        <v>79</v>
      </c>
      <c r="M12" s="61"/>
      <c r="N12" s="61"/>
      <c r="O12" s="61"/>
      <c r="P12" s="30" t="s">
        <v>80</v>
      </c>
      <c r="Q12" s="30" t="s">
        <v>81</v>
      </c>
      <c r="R12" s="54">
        <v>61637</v>
      </c>
      <c r="S12" s="54" t="s">
        <v>82</v>
      </c>
      <c r="T12" s="54" t="s">
        <v>82</v>
      </c>
      <c r="U12" s="31" t="str">
        <f t="shared" si="0"/>
        <v>N/A</v>
      </c>
    </row>
    <row r="13" spans="1:34" ht="105" customHeight="1" thickBot="1">
      <c r="A13" s="25"/>
      <c r="B13" s="29" t="s">
        <v>42</v>
      </c>
      <c r="C13" s="61" t="s">
        <v>42</v>
      </c>
      <c r="D13" s="61"/>
      <c r="E13" s="61"/>
      <c r="F13" s="61"/>
      <c r="G13" s="61"/>
      <c r="H13" s="61"/>
      <c r="I13" s="61" t="s">
        <v>273</v>
      </c>
      <c r="J13" s="61"/>
      <c r="K13" s="61"/>
      <c r="L13" s="61" t="s">
        <v>235</v>
      </c>
      <c r="M13" s="61"/>
      <c r="N13" s="61"/>
      <c r="O13" s="61"/>
      <c r="P13" s="30" t="s">
        <v>149</v>
      </c>
      <c r="Q13" s="30" t="s">
        <v>81</v>
      </c>
      <c r="R13" s="30">
        <v>25</v>
      </c>
      <c r="S13" s="30">
        <v>25</v>
      </c>
      <c r="T13" s="30">
        <v>26.91</v>
      </c>
      <c r="U13" s="31">
        <f t="shared" si="0"/>
        <v>107.64</v>
      </c>
    </row>
    <row r="14" spans="1:34" ht="75" customHeight="1" thickTop="1">
      <c r="A14" s="25"/>
      <c r="B14" s="26" t="s">
        <v>45</v>
      </c>
      <c r="C14" s="69" t="s">
        <v>274</v>
      </c>
      <c r="D14" s="69"/>
      <c r="E14" s="69"/>
      <c r="F14" s="69"/>
      <c r="G14" s="69"/>
      <c r="H14" s="69"/>
      <c r="I14" s="69" t="s">
        <v>275</v>
      </c>
      <c r="J14" s="69"/>
      <c r="K14" s="69"/>
      <c r="L14" s="69" t="s">
        <v>276</v>
      </c>
      <c r="M14" s="69"/>
      <c r="N14" s="69"/>
      <c r="O14" s="69"/>
      <c r="P14" s="27" t="s">
        <v>40</v>
      </c>
      <c r="Q14" s="27" t="s">
        <v>81</v>
      </c>
      <c r="R14" s="27">
        <v>100</v>
      </c>
      <c r="S14" s="27">
        <v>100</v>
      </c>
      <c r="T14" s="27">
        <v>57.14</v>
      </c>
      <c r="U14" s="28">
        <f t="shared" si="0"/>
        <v>57.14</v>
      </c>
    </row>
    <row r="15" spans="1:34" ht="75" customHeight="1">
      <c r="A15" s="25"/>
      <c r="B15" s="29" t="s">
        <v>42</v>
      </c>
      <c r="C15" s="61" t="s">
        <v>42</v>
      </c>
      <c r="D15" s="61"/>
      <c r="E15" s="61"/>
      <c r="F15" s="61"/>
      <c r="G15" s="61"/>
      <c r="H15" s="61"/>
      <c r="I15" s="61" t="s">
        <v>277</v>
      </c>
      <c r="J15" s="61"/>
      <c r="K15" s="61"/>
      <c r="L15" s="61" t="s">
        <v>238</v>
      </c>
      <c r="M15" s="61"/>
      <c r="N15" s="61"/>
      <c r="O15" s="61"/>
      <c r="P15" s="30" t="s">
        <v>40</v>
      </c>
      <c r="Q15" s="30" t="s">
        <v>278</v>
      </c>
      <c r="R15" s="30">
        <v>61.73</v>
      </c>
      <c r="S15" s="30">
        <v>61.73</v>
      </c>
      <c r="T15" s="30">
        <v>61.73</v>
      </c>
      <c r="U15" s="31">
        <f t="shared" si="0"/>
        <v>100</v>
      </c>
    </row>
    <row r="16" spans="1:34" ht="75" customHeight="1" thickBot="1">
      <c r="A16" s="25"/>
      <c r="B16" s="29" t="s">
        <v>42</v>
      </c>
      <c r="C16" s="61" t="s">
        <v>42</v>
      </c>
      <c r="D16" s="61"/>
      <c r="E16" s="61"/>
      <c r="F16" s="61"/>
      <c r="G16" s="61"/>
      <c r="H16" s="61"/>
      <c r="I16" s="61" t="s">
        <v>279</v>
      </c>
      <c r="J16" s="61"/>
      <c r="K16" s="61"/>
      <c r="L16" s="61" t="s">
        <v>240</v>
      </c>
      <c r="M16" s="61"/>
      <c r="N16" s="61"/>
      <c r="O16" s="61"/>
      <c r="P16" s="30" t="s">
        <v>40</v>
      </c>
      <c r="Q16" s="30" t="s">
        <v>278</v>
      </c>
      <c r="R16" s="30">
        <v>65.099999999999994</v>
      </c>
      <c r="S16" s="30">
        <v>65.099999999999994</v>
      </c>
      <c r="T16" s="30">
        <v>65.099999999999994</v>
      </c>
      <c r="U16" s="31">
        <f t="shared" si="0"/>
        <v>100</v>
      </c>
    </row>
    <row r="17" spans="1:22" ht="75" customHeight="1" thickTop="1">
      <c r="A17" s="25"/>
      <c r="B17" s="26" t="s">
        <v>49</v>
      </c>
      <c r="C17" s="69" t="s">
        <v>280</v>
      </c>
      <c r="D17" s="69"/>
      <c r="E17" s="69"/>
      <c r="F17" s="69"/>
      <c r="G17" s="69"/>
      <c r="H17" s="69"/>
      <c r="I17" s="69" t="s">
        <v>281</v>
      </c>
      <c r="J17" s="69"/>
      <c r="K17" s="69"/>
      <c r="L17" s="69" t="s">
        <v>282</v>
      </c>
      <c r="M17" s="69"/>
      <c r="N17" s="69"/>
      <c r="O17" s="69"/>
      <c r="P17" s="27" t="s">
        <v>40</v>
      </c>
      <c r="Q17" s="27" t="s">
        <v>101</v>
      </c>
      <c r="R17" s="27">
        <v>100</v>
      </c>
      <c r="S17" s="27">
        <v>100</v>
      </c>
      <c r="T17" s="27">
        <v>100</v>
      </c>
      <c r="U17" s="28">
        <f t="shared" si="0"/>
        <v>100</v>
      </c>
    </row>
    <row r="18" spans="1:22" ht="75" customHeight="1">
      <c r="A18" s="25"/>
      <c r="B18" s="29" t="s">
        <v>42</v>
      </c>
      <c r="C18" s="61" t="s">
        <v>283</v>
      </c>
      <c r="D18" s="61"/>
      <c r="E18" s="61"/>
      <c r="F18" s="61"/>
      <c r="G18" s="61"/>
      <c r="H18" s="61"/>
      <c r="I18" s="61" t="s">
        <v>284</v>
      </c>
      <c r="J18" s="61"/>
      <c r="K18" s="61"/>
      <c r="L18" s="61" t="s">
        <v>285</v>
      </c>
      <c r="M18" s="61"/>
      <c r="N18" s="61"/>
      <c r="O18" s="61"/>
      <c r="P18" s="30" t="s">
        <v>40</v>
      </c>
      <c r="Q18" s="30" t="s">
        <v>81</v>
      </c>
      <c r="R18" s="30">
        <v>20.149999999999999</v>
      </c>
      <c r="S18" s="30">
        <v>20.149999999999999</v>
      </c>
      <c r="T18" s="30">
        <v>20.149999999999999</v>
      </c>
      <c r="U18" s="31">
        <f t="shared" si="0"/>
        <v>100</v>
      </c>
    </row>
    <row r="19" spans="1:22" ht="75" customHeight="1">
      <c r="A19" s="25"/>
      <c r="B19" s="29" t="s">
        <v>42</v>
      </c>
      <c r="C19" s="61" t="s">
        <v>286</v>
      </c>
      <c r="D19" s="61"/>
      <c r="E19" s="61"/>
      <c r="F19" s="61"/>
      <c r="G19" s="61"/>
      <c r="H19" s="61"/>
      <c r="I19" s="61" t="s">
        <v>244</v>
      </c>
      <c r="J19" s="61"/>
      <c r="K19" s="61"/>
      <c r="L19" s="61" t="s">
        <v>287</v>
      </c>
      <c r="M19" s="61"/>
      <c r="N19" s="61"/>
      <c r="O19" s="61"/>
      <c r="P19" s="30" t="s">
        <v>40</v>
      </c>
      <c r="Q19" s="30" t="s">
        <v>288</v>
      </c>
      <c r="R19" s="30">
        <v>81.819999999999993</v>
      </c>
      <c r="S19" s="30">
        <v>81.819999999999993</v>
      </c>
      <c r="T19" s="30">
        <v>81.819999999999993</v>
      </c>
      <c r="U19" s="31">
        <f t="shared" si="0"/>
        <v>100</v>
      </c>
    </row>
    <row r="20" spans="1:22" ht="75" customHeight="1" thickBot="1">
      <c r="A20" s="25"/>
      <c r="B20" s="29" t="s">
        <v>42</v>
      </c>
      <c r="C20" s="61" t="s">
        <v>289</v>
      </c>
      <c r="D20" s="61"/>
      <c r="E20" s="61"/>
      <c r="F20" s="61"/>
      <c r="G20" s="61"/>
      <c r="H20" s="61"/>
      <c r="I20" s="61" t="s">
        <v>290</v>
      </c>
      <c r="J20" s="61"/>
      <c r="K20" s="61"/>
      <c r="L20" s="61" t="s">
        <v>291</v>
      </c>
      <c r="M20" s="61"/>
      <c r="N20" s="61"/>
      <c r="O20" s="61"/>
      <c r="P20" s="30" t="s">
        <v>40</v>
      </c>
      <c r="Q20" s="30" t="s">
        <v>92</v>
      </c>
      <c r="R20" s="30">
        <v>70.180000000000007</v>
      </c>
      <c r="S20" s="30">
        <v>70.180000000000007</v>
      </c>
      <c r="T20" s="30">
        <v>70.180000000000007</v>
      </c>
      <c r="U20" s="31">
        <f t="shared" si="0"/>
        <v>100</v>
      </c>
    </row>
    <row r="21" spans="1:22" ht="75" customHeight="1" thickTop="1">
      <c r="A21" s="25"/>
      <c r="B21" s="26" t="s">
        <v>93</v>
      </c>
      <c r="C21" s="69" t="s">
        <v>292</v>
      </c>
      <c r="D21" s="69"/>
      <c r="E21" s="69"/>
      <c r="F21" s="69"/>
      <c r="G21" s="69"/>
      <c r="H21" s="69"/>
      <c r="I21" s="69" t="s">
        <v>293</v>
      </c>
      <c r="J21" s="69"/>
      <c r="K21" s="69"/>
      <c r="L21" s="69" t="s">
        <v>294</v>
      </c>
      <c r="M21" s="69"/>
      <c r="N21" s="69"/>
      <c r="O21" s="69"/>
      <c r="P21" s="27" t="s">
        <v>40</v>
      </c>
      <c r="Q21" s="27" t="s">
        <v>105</v>
      </c>
      <c r="R21" s="27">
        <v>100</v>
      </c>
      <c r="S21" s="27">
        <v>100</v>
      </c>
      <c r="T21" s="27">
        <v>100</v>
      </c>
      <c r="U21" s="28">
        <f t="shared" si="0"/>
        <v>100</v>
      </c>
    </row>
    <row r="22" spans="1:22" ht="75" customHeight="1">
      <c r="A22" s="25"/>
      <c r="B22" s="29" t="s">
        <v>42</v>
      </c>
      <c r="C22" s="61" t="s">
        <v>295</v>
      </c>
      <c r="D22" s="61"/>
      <c r="E22" s="61"/>
      <c r="F22" s="61"/>
      <c r="G22" s="61"/>
      <c r="H22" s="61"/>
      <c r="I22" s="61" t="s">
        <v>296</v>
      </c>
      <c r="J22" s="61"/>
      <c r="K22" s="61"/>
      <c r="L22" s="61" t="s">
        <v>297</v>
      </c>
      <c r="M22" s="61"/>
      <c r="N22" s="61"/>
      <c r="O22" s="61"/>
      <c r="P22" s="30" t="s">
        <v>40</v>
      </c>
      <c r="Q22" s="30" t="s">
        <v>105</v>
      </c>
      <c r="R22" s="30">
        <v>100</v>
      </c>
      <c r="S22" s="30">
        <v>100</v>
      </c>
      <c r="T22" s="30">
        <v>100</v>
      </c>
      <c r="U22" s="31">
        <f t="shared" si="0"/>
        <v>100</v>
      </c>
    </row>
    <row r="23" spans="1:22" ht="75" customHeight="1">
      <c r="A23" s="25"/>
      <c r="B23" s="29" t="s">
        <v>42</v>
      </c>
      <c r="C23" s="61" t="s">
        <v>298</v>
      </c>
      <c r="D23" s="61"/>
      <c r="E23" s="61"/>
      <c r="F23" s="61"/>
      <c r="G23" s="61"/>
      <c r="H23" s="61"/>
      <c r="I23" s="61" t="s">
        <v>299</v>
      </c>
      <c r="J23" s="61"/>
      <c r="K23" s="61"/>
      <c r="L23" s="61" t="s">
        <v>300</v>
      </c>
      <c r="M23" s="61"/>
      <c r="N23" s="61"/>
      <c r="O23" s="61"/>
      <c r="P23" s="30" t="s">
        <v>40</v>
      </c>
      <c r="Q23" s="30" t="s">
        <v>105</v>
      </c>
      <c r="R23" s="30">
        <v>100</v>
      </c>
      <c r="S23" s="30">
        <v>100</v>
      </c>
      <c r="T23" s="30">
        <v>115</v>
      </c>
      <c r="U23" s="31">
        <f t="shared" si="0"/>
        <v>114.99999999999999</v>
      </c>
    </row>
    <row r="24" spans="1:22" ht="75" customHeight="1">
      <c r="A24" s="25"/>
      <c r="B24" s="29" t="s">
        <v>42</v>
      </c>
      <c r="C24" s="61" t="s">
        <v>301</v>
      </c>
      <c r="D24" s="61"/>
      <c r="E24" s="61"/>
      <c r="F24" s="61"/>
      <c r="G24" s="61"/>
      <c r="H24" s="61"/>
      <c r="I24" s="61" t="s">
        <v>302</v>
      </c>
      <c r="J24" s="61"/>
      <c r="K24" s="61"/>
      <c r="L24" s="61" t="s">
        <v>303</v>
      </c>
      <c r="M24" s="61"/>
      <c r="N24" s="61"/>
      <c r="O24" s="61"/>
      <c r="P24" s="30" t="s">
        <v>40</v>
      </c>
      <c r="Q24" s="30" t="s">
        <v>304</v>
      </c>
      <c r="R24" s="30">
        <v>40</v>
      </c>
      <c r="S24" s="30">
        <v>40</v>
      </c>
      <c r="T24" s="30">
        <v>42.95</v>
      </c>
      <c r="U24" s="31">
        <f t="shared" si="0"/>
        <v>107.375</v>
      </c>
    </row>
    <row r="25" spans="1:22" ht="75" customHeight="1">
      <c r="A25" s="25"/>
      <c r="B25" s="29" t="s">
        <v>42</v>
      </c>
      <c r="C25" s="61" t="s">
        <v>305</v>
      </c>
      <c r="D25" s="61"/>
      <c r="E25" s="61"/>
      <c r="F25" s="61"/>
      <c r="G25" s="61"/>
      <c r="H25" s="61"/>
      <c r="I25" s="61" t="s">
        <v>306</v>
      </c>
      <c r="J25" s="61"/>
      <c r="K25" s="61"/>
      <c r="L25" s="61" t="s">
        <v>307</v>
      </c>
      <c r="M25" s="61"/>
      <c r="N25" s="61"/>
      <c r="O25" s="61"/>
      <c r="P25" s="30" t="s">
        <v>40</v>
      </c>
      <c r="Q25" s="30" t="s">
        <v>97</v>
      </c>
      <c r="R25" s="30">
        <v>88.09</v>
      </c>
      <c r="S25" s="30">
        <v>88.09</v>
      </c>
      <c r="T25" s="30">
        <v>89.9</v>
      </c>
      <c r="U25" s="31">
        <f t="shared" si="0"/>
        <v>102.0547167669429</v>
      </c>
    </row>
    <row r="26" spans="1:22" ht="75" customHeight="1">
      <c r="A26" s="25"/>
      <c r="B26" s="29" t="s">
        <v>42</v>
      </c>
      <c r="C26" s="61" t="s">
        <v>308</v>
      </c>
      <c r="D26" s="61"/>
      <c r="E26" s="61"/>
      <c r="F26" s="61"/>
      <c r="G26" s="61"/>
      <c r="H26" s="61"/>
      <c r="I26" s="61" t="s">
        <v>309</v>
      </c>
      <c r="J26" s="61"/>
      <c r="K26" s="61"/>
      <c r="L26" s="61" t="s">
        <v>310</v>
      </c>
      <c r="M26" s="61"/>
      <c r="N26" s="61"/>
      <c r="O26" s="61"/>
      <c r="P26" s="30" t="s">
        <v>187</v>
      </c>
      <c r="Q26" s="30" t="s">
        <v>128</v>
      </c>
      <c r="R26" s="30">
        <v>0.27</v>
      </c>
      <c r="S26" s="30">
        <v>0.27</v>
      </c>
      <c r="T26" s="30">
        <v>0.28000000000000003</v>
      </c>
      <c r="U26" s="31">
        <f t="shared" si="0"/>
        <v>103.7037037037037</v>
      </c>
    </row>
    <row r="27" spans="1:22" ht="75" customHeight="1">
      <c r="A27" s="25"/>
      <c r="B27" s="29" t="s">
        <v>42</v>
      </c>
      <c r="C27" s="61" t="s">
        <v>311</v>
      </c>
      <c r="D27" s="61"/>
      <c r="E27" s="61"/>
      <c r="F27" s="61"/>
      <c r="G27" s="61"/>
      <c r="H27" s="61"/>
      <c r="I27" s="61" t="s">
        <v>312</v>
      </c>
      <c r="J27" s="61"/>
      <c r="K27" s="61"/>
      <c r="L27" s="61" t="s">
        <v>313</v>
      </c>
      <c r="M27" s="61"/>
      <c r="N27" s="61"/>
      <c r="O27" s="61"/>
      <c r="P27" s="30" t="s">
        <v>149</v>
      </c>
      <c r="Q27" s="30" t="s">
        <v>105</v>
      </c>
      <c r="R27" s="30">
        <v>114.58</v>
      </c>
      <c r="S27" s="30">
        <v>114.58</v>
      </c>
      <c r="T27" s="30">
        <v>114.58</v>
      </c>
      <c r="U27" s="31">
        <f t="shared" si="0"/>
        <v>100</v>
      </c>
    </row>
    <row r="28" spans="1:22" ht="75" customHeight="1">
      <c r="A28" s="25"/>
      <c r="B28" s="29" t="s">
        <v>42</v>
      </c>
      <c r="C28" s="61" t="s">
        <v>314</v>
      </c>
      <c r="D28" s="61"/>
      <c r="E28" s="61"/>
      <c r="F28" s="61"/>
      <c r="G28" s="61"/>
      <c r="H28" s="61"/>
      <c r="I28" s="61" t="s">
        <v>250</v>
      </c>
      <c r="J28" s="61"/>
      <c r="K28" s="61"/>
      <c r="L28" s="61" t="s">
        <v>315</v>
      </c>
      <c r="M28" s="61"/>
      <c r="N28" s="61"/>
      <c r="O28" s="61"/>
      <c r="P28" s="30" t="s">
        <v>187</v>
      </c>
      <c r="Q28" s="30" t="s">
        <v>128</v>
      </c>
      <c r="R28" s="30">
        <v>1.21</v>
      </c>
      <c r="S28" s="30">
        <v>1.21</v>
      </c>
      <c r="T28" s="30">
        <v>1.23</v>
      </c>
      <c r="U28" s="31">
        <f t="shared" si="0"/>
        <v>101.65289256198346</v>
      </c>
    </row>
    <row r="29" spans="1:22" ht="75" customHeight="1" thickBot="1">
      <c r="A29" s="25"/>
      <c r="B29" s="29" t="s">
        <v>42</v>
      </c>
      <c r="C29" s="61" t="s">
        <v>316</v>
      </c>
      <c r="D29" s="61"/>
      <c r="E29" s="61"/>
      <c r="F29" s="61"/>
      <c r="G29" s="61"/>
      <c r="H29" s="61"/>
      <c r="I29" s="61" t="s">
        <v>256</v>
      </c>
      <c r="J29" s="61"/>
      <c r="K29" s="61"/>
      <c r="L29" s="61" t="s">
        <v>317</v>
      </c>
      <c r="M29" s="61"/>
      <c r="N29" s="61"/>
      <c r="O29" s="61"/>
      <c r="P29" s="30" t="s">
        <v>187</v>
      </c>
      <c r="Q29" s="30" t="s">
        <v>128</v>
      </c>
      <c r="R29" s="30">
        <v>1</v>
      </c>
      <c r="S29" s="30">
        <v>1</v>
      </c>
      <c r="T29" s="30">
        <v>1.01</v>
      </c>
      <c r="U29" s="31">
        <f t="shared" si="0"/>
        <v>101</v>
      </c>
    </row>
    <row r="30" spans="1:22" ht="22.5" customHeight="1" thickTop="1" thickBot="1">
      <c r="B30" s="8" t="s">
        <v>55</v>
      </c>
      <c r="C30" s="9"/>
      <c r="D30" s="9"/>
      <c r="E30" s="9"/>
      <c r="F30" s="9"/>
      <c r="G30" s="9"/>
      <c r="H30" s="10"/>
      <c r="I30" s="10"/>
      <c r="J30" s="10"/>
      <c r="K30" s="10"/>
      <c r="L30" s="10"/>
      <c r="M30" s="10"/>
      <c r="N30" s="10"/>
      <c r="O30" s="10"/>
      <c r="P30" s="10"/>
      <c r="Q30" s="10"/>
      <c r="R30" s="10"/>
      <c r="S30" s="10"/>
      <c r="T30" s="10"/>
      <c r="U30" s="11"/>
      <c r="V30" s="32"/>
    </row>
    <row r="31" spans="1:22" ht="26.25" customHeight="1" thickTop="1">
      <c r="B31" s="33"/>
      <c r="C31" s="34"/>
      <c r="D31" s="34"/>
      <c r="E31" s="34"/>
      <c r="F31" s="34"/>
      <c r="G31" s="34"/>
      <c r="H31" s="35"/>
      <c r="I31" s="35"/>
      <c r="J31" s="35"/>
      <c r="K31" s="35"/>
      <c r="L31" s="35"/>
      <c r="M31" s="35"/>
      <c r="N31" s="35"/>
      <c r="O31" s="35"/>
      <c r="P31" s="36"/>
      <c r="Q31" s="37"/>
      <c r="R31" s="38" t="s">
        <v>56</v>
      </c>
      <c r="S31" s="22" t="s">
        <v>57</v>
      </c>
      <c r="T31" s="38" t="s">
        <v>58</v>
      </c>
      <c r="U31" s="22" t="s">
        <v>59</v>
      </c>
    </row>
    <row r="32" spans="1:22" ht="26.25" customHeight="1" thickBot="1">
      <c r="B32" s="39"/>
      <c r="C32" s="40"/>
      <c r="D32" s="40"/>
      <c r="E32" s="40"/>
      <c r="F32" s="40"/>
      <c r="G32" s="40"/>
      <c r="H32" s="41"/>
      <c r="I32" s="41"/>
      <c r="J32" s="41"/>
      <c r="K32" s="41"/>
      <c r="L32" s="41"/>
      <c r="M32" s="41"/>
      <c r="N32" s="41"/>
      <c r="O32" s="41"/>
      <c r="P32" s="42"/>
      <c r="Q32" s="43"/>
      <c r="R32" s="44" t="s">
        <v>60</v>
      </c>
      <c r="S32" s="43" t="s">
        <v>60</v>
      </c>
      <c r="T32" s="43" t="s">
        <v>60</v>
      </c>
      <c r="U32" s="43" t="s">
        <v>61</v>
      </c>
    </row>
    <row r="33" spans="2:21" ht="13.5" customHeight="1" thickBot="1">
      <c r="B33" s="62" t="s">
        <v>62</v>
      </c>
      <c r="C33" s="63"/>
      <c r="D33" s="63"/>
      <c r="E33" s="45"/>
      <c r="F33" s="45"/>
      <c r="G33" s="45"/>
      <c r="H33" s="46"/>
      <c r="I33" s="46"/>
      <c r="J33" s="46"/>
      <c r="K33" s="46"/>
      <c r="L33" s="46"/>
      <c r="M33" s="46"/>
      <c r="N33" s="46"/>
      <c r="O33" s="46"/>
      <c r="P33" s="47"/>
      <c r="Q33" s="47"/>
      <c r="R33" s="48">
        <f>746.556777</f>
        <v>746.55677700000001</v>
      </c>
      <c r="S33" s="48">
        <f>746.556777</f>
        <v>746.55677700000001</v>
      </c>
      <c r="T33" s="48">
        <f>1523.76348222</f>
        <v>1523.76348222</v>
      </c>
      <c r="U33" s="49">
        <f>+IF(ISERR(T33/S33*100),"N/A",T33/S33*100)</f>
        <v>204.10550532314033</v>
      </c>
    </row>
    <row r="34" spans="2:21" ht="13.5" customHeight="1" thickBot="1">
      <c r="B34" s="64" t="s">
        <v>63</v>
      </c>
      <c r="C34" s="65"/>
      <c r="D34" s="65"/>
      <c r="E34" s="50"/>
      <c r="F34" s="50"/>
      <c r="G34" s="50"/>
      <c r="H34" s="51"/>
      <c r="I34" s="51"/>
      <c r="J34" s="51"/>
      <c r="K34" s="51"/>
      <c r="L34" s="51"/>
      <c r="M34" s="51"/>
      <c r="N34" s="51"/>
      <c r="O34" s="51"/>
      <c r="P34" s="52"/>
      <c r="Q34" s="52"/>
      <c r="R34" s="48">
        <f>1525.34544833</f>
        <v>1525.34544833</v>
      </c>
      <c r="S34" s="48">
        <f>1525.34544833</f>
        <v>1525.34544833</v>
      </c>
      <c r="T34" s="48">
        <f>1523.76348222</f>
        <v>1523.76348222</v>
      </c>
      <c r="U34" s="49">
        <f>+IF(ISERR(T34/S34*100),"N/A",T34/S34*100)</f>
        <v>99.896288010579383</v>
      </c>
    </row>
    <row r="35" spans="2:21" ht="14.85" customHeight="1" thickTop="1" thickBot="1">
      <c r="B35" s="8" t="s">
        <v>64</v>
      </c>
      <c r="C35" s="9"/>
      <c r="D35" s="9"/>
      <c r="E35" s="9"/>
      <c r="F35" s="9"/>
      <c r="G35" s="9"/>
      <c r="H35" s="10"/>
      <c r="I35" s="10"/>
      <c r="J35" s="10"/>
      <c r="K35" s="10"/>
      <c r="L35" s="10"/>
      <c r="M35" s="10"/>
      <c r="N35" s="10"/>
      <c r="O35" s="10"/>
      <c r="P35" s="10"/>
      <c r="Q35" s="10"/>
      <c r="R35" s="10"/>
      <c r="S35" s="10"/>
      <c r="T35" s="10"/>
      <c r="U35" s="11"/>
    </row>
    <row r="36" spans="2:21" ht="44.25" customHeight="1" thickTop="1">
      <c r="B36" s="66" t="s">
        <v>65</v>
      </c>
      <c r="C36" s="67"/>
      <c r="D36" s="67"/>
      <c r="E36" s="67"/>
      <c r="F36" s="67"/>
      <c r="G36" s="67"/>
      <c r="H36" s="67"/>
      <c r="I36" s="67"/>
      <c r="J36" s="67"/>
      <c r="K36" s="67"/>
      <c r="L36" s="67"/>
      <c r="M36" s="67"/>
      <c r="N36" s="67"/>
      <c r="O36" s="67"/>
      <c r="P36" s="67"/>
      <c r="Q36" s="67"/>
      <c r="R36" s="67"/>
      <c r="S36" s="67"/>
      <c r="T36" s="67"/>
      <c r="U36" s="68"/>
    </row>
    <row r="37" spans="2:21" ht="17.25" customHeight="1">
      <c r="B37" s="55" t="s">
        <v>318</v>
      </c>
      <c r="C37" s="56"/>
      <c r="D37" s="56"/>
      <c r="E37" s="56"/>
      <c r="F37" s="56"/>
      <c r="G37" s="56"/>
      <c r="H37" s="56"/>
      <c r="I37" s="56"/>
      <c r="J37" s="56"/>
      <c r="K37" s="56"/>
      <c r="L37" s="56"/>
      <c r="M37" s="56"/>
      <c r="N37" s="56"/>
      <c r="O37" s="56"/>
      <c r="P37" s="56"/>
      <c r="Q37" s="56"/>
      <c r="R37" s="56"/>
      <c r="S37" s="56"/>
      <c r="T37" s="56"/>
      <c r="U37" s="57"/>
    </row>
    <row r="38" spans="2:21" ht="34.5" customHeight="1">
      <c r="B38" s="55" t="s">
        <v>106</v>
      </c>
      <c r="C38" s="56"/>
      <c r="D38" s="56"/>
      <c r="E38" s="56"/>
      <c r="F38" s="56"/>
      <c r="G38" s="56"/>
      <c r="H38" s="56"/>
      <c r="I38" s="56"/>
      <c r="J38" s="56"/>
      <c r="K38" s="56"/>
      <c r="L38" s="56"/>
      <c r="M38" s="56"/>
      <c r="N38" s="56"/>
      <c r="O38" s="56"/>
      <c r="P38" s="56"/>
      <c r="Q38" s="56"/>
      <c r="R38" s="56"/>
      <c r="S38" s="56"/>
      <c r="T38" s="56"/>
      <c r="U38" s="57"/>
    </row>
    <row r="39" spans="2:21" ht="65.099999999999994" customHeight="1">
      <c r="B39" s="55" t="s">
        <v>319</v>
      </c>
      <c r="C39" s="56"/>
      <c r="D39" s="56"/>
      <c r="E39" s="56"/>
      <c r="F39" s="56"/>
      <c r="G39" s="56"/>
      <c r="H39" s="56"/>
      <c r="I39" s="56"/>
      <c r="J39" s="56"/>
      <c r="K39" s="56"/>
      <c r="L39" s="56"/>
      <c r="M39" s="56"/>
      <c r="N39" s="56"/>
      <c r="O39" s="56"/>
      <c r="P39" s="56"/>
      <c r="Q39" s="56"/>
      <c r="R39" s="56"/>
      <c r="S39" s="56"/>
      <c r="T39" s="56"/>
      <c r="U39" s="57"/>
    </row>
    <row r="40" spans="2:21" ht="41.4" customHeight="1">
      <c r="B40" s="55" t="s">
        <v>320</v>
      </c>
      <c r="C40" s="56"/>
      <c r="D40" s="56"/>
      <c r="E40" s="56"/>
      <c r="F40" s="56"/>
      <c r="G40" s="56"/>
      <c r="H40" s="56"/>
      <c r="I40" s="56"/>
      <c r="J40" s="56"/>
      <c r="K40" s="56"/>
      <c r="L40" s="56"/>
      <c r="M40" s="56"/>
      <c r="N40" s="56"/>
      <c r="O40" s="56"/>
      <c r="P40" s="56"/>
      <c r="Q40" s="56"/>
      <c r="R40" s="56"/>
      <c r="S40" s="56"/>
      <c r="T40" s="56"/>
      <c r="U40" s="57"/>
    </row>
    <row r="41" spans="2:21" ht="17.25" customHeight="1">
      <c r="B41" s="55" t="s">
        <v>321</v>
      </c>
      <c r="C41" s="56"/>
      <c r="D41" s="56"/>
      <c r="E41" s="56"/>
      <c r="F41" s="56"/>
      <c r="G41" s="56"/>
      <c r="H41" s="56"/>
      <c r="I41" s="56"/>
      <c r="J41" s="56"/>
      <c r="K41" s="56"/>
      <c r="L41" s="56"/>
      <c r="M41" s="56"/>
      <c r="N41" s="56"/>
      <c r="O41" s="56"/>
      <c r="P41" s="56"/>
      <c r="Q41" s="56"/>
      <c r="R41" s="56"/>
      <c r="S41" s="56"/>
      <c r="T41" s="56"/>
      <c r="U41" s="57"/>
    </row>
    <row r="42" spans="2:21" ht="34.5" customHeight="1">
      <c r="B42" s="55" t="s">
        <v>322</v>
      </c>
      <c r="C42" s="56"/>
      <c r="D42" s="56"/>
      <c r="E42" s="56"/>
      <c r="F42" s="56"/>
      <c r="G42" s="56"/>
      <c r="H42" s="56"/>
      <c r="I42" s="56"/>
      <c r="J42" s="56"/>
      <c r="K42" s="56"/>
      <c r="L42" s="56"/>
      <c r="M42" s="56"/>
      <c r="N42" s="56"/>
      <c r="O42" s="56"/>
      <c r="P42" s="56"/>
      <c r="Q42" s="56"/>
      <c r="R42" s="56"/>
      <c r="S42" s="56"/>
      <c r="T42" s="56"/>
      <c r="U42" s="57"/>
    </row>
    <row r="43" spans="2:21" ht="34.5" customHeight="1">
      <c r="B43" s="55" t="s">
        <v>323</v>
      </c>
      <c r="C43" s="56"/>
      <c r="D43" s="56"/>
      <c r="E43" s="56"/>
      <c r="F43" s="56"/>
      <c r="G43" s="56"/>
      <c r="H43" s="56"/>
      <c r="I43" s="56"/>
      <c r="J43" s="56"/>
      <c r="K43" s="56"/>
      <c r="L43" s="56"/>
      <c r="M43" s="56"/>
      <c r="N43" s="56"/>
      <c r="O43" s="56"/>
      <c r="P43" s="56"/>
      <c r="Q43" s="56"/>
      <c r="R43" s="56"/>
      <c r="S43" s="56"/>
      <c r="T43" s="56"/>
      <c r="U43" s="57"/>
    </row>
    <row r="44" spans="2:21" ht="34.5" customHeight="1">
      <c r="B44" s="55" t="s">
        <v>324</v>
      </c>
      <c r="C44" s="56"/>
      <c r="D44" s="56"/>
      <c r="E44" s="56"/>
      <c r="F44" s="56"/>
      <c r="G44" s="56"/>
      <c r="H44" s="56"/>
      <c r="I44" s="56"/>
      <c r="J44" s="56"/>
      <c r="K44" s="56"/>
      <c r="L44" s="56"/>
      <c r="M44" s="56"/>
      <c r="N44" s="56"/>
      <c r="O44" s="56"/>
      <c r="P44" s="56"/>
      <c r="Q44" s="56"/>
      <c r="R44" s="56"/>
      <c r="S44" s="56"/>
      <c r="T44" s="56"/>
      <c r="U44" s="57"/>
    </row>
    <row r="45" spans="2:21" ht="34.5" customHeight="1">
      <c r="B45" s="55" t="s">
        <v>325</v>
      </c>
      <c r="C45" s="56"/>
      <c r="D45" s="56"/>
      <c r="E45" s="56"/>
      <c r="F45" s="56"/>
      <c r="G45" s="56"/>
      <c r="H45" s="56"/>
      <c r="I45" s="56"/>
      <c r="J45" s="56"/>
      <c r="K45" s="56"/>
      <c r="L45" s="56"/>
      <c r="M45" s="56"/>
      <c r="N45" s="56"/>
      <c r="O45" s="56"/>
      <c r="P45" s="56"/>
      <c r="Q45" s="56"/>
      <c r="R45" s="56"/>
      <c r="S45" s="56"/>
      <c r="T45" s="56"/>
      <c r="U45" s="57"/>
    </row>
    <row r="46" spans="2:21" ht="34.5" customHeight="1">
      <c r="B46" s="55" t="s">
        <v>326</v>
      </c>
      <c r="C46" s="56"/>
      <c r="D46" s="56"/>
      <c r="E46" s="56"/>
      <c r="F46" s="56"/>
      <c r="G46" s="56"/>
      <c r="H46" s="56"/>
      <c r="I46" s="56"/>
      <c r="J46" s="56"/>
      <c r="K46" s="56"/>
      <c r="L46" s="56"/>
      <c r="M46" s="56"/>
      <c r="N46" s="56"/>
      <c r="O46" s="56"/>
      <c r="P46" s="56"/>
      <c r="Q46" s="56"/>
      <c r="R46" s="56"/>
      <c r="S46" s="56"/>
      <c r="T46" s="56"/>
      <c r="U46" s="57"/>
    </row>
    <row r="47" spans="2:21" ht="34.5" customHeight="1">
      <c r="B47" s="55" t="s">
        <v>327</v>
      </c>
      <c r="C47" s="56"/>
      <c r="D47" s="56"/>
      <c r="E47" s="56"/>
      <c r="F47" s="56"/>
      <c r="G47" s="56"/>
      <c r="H47" s="56"/>
      <c r="I47" s="56"/>
      <c r="J47" s="56"/>
      <c r="K47" s="56"/>
      <c r="L47" s="56"/>
      <c r="M47" s="56"/>
      <c r="N47" s="56"/>
      <c r="O47" s="56"/>
      <c r="P47" s="56"/>
      <c r="Q47" s="56"/>
      <c r="R47" s="56"/>
      <c r="S47" s="56"/>
      <c r="T47" s="56"/>
      <c r="U47" s="57"/>
    </row>
    <row r="48" spans="2:21" ht="34.5" customHeight="1">
      <c r="B48" s="55" t="s">
        <v>328</v>
      </c>
      <c r="C48" s="56"/>
      <c r="D48" s="56"/>
      <c r="E48" s="56"/>
      <c r="F48" s="56"/>
      <c r="G48" s="56"/>
      <c r="H48" s="56"/>
      <c r="I48" s="56"/>
      <c r="J48" s="56"/>
      <c r="K48" s="56"/>
      <c r="L48" s="56"/>
      <c r="M48" s="56"/>
      <c r="N48" s="56"/>
      <c r="O48" s="56"/>
      <c r="P48" s="56"/>
      <c r="Q48" s="56"/>
      <c r="R48" s="56"/>
      <c r="S48" s="56"/>
      <c r="T48" s="56"/>
      <c r="U48" s="57"/>
    </row>
    <row r="49" spans="2:21" ht="34.65" customHeight="1">
      <c r="B49" s="55" t="s">
        <v>329</v>
      </c>
      <c r="C49" s="56"/>
      <c r="D49" s="56"/>
      <c r="E49" s="56"/>
      <c r="F49" s="56"/>
      <c r="G49" s="56"/>
      <c r="H49" s="56"/>
      <c r="I49" s="56"/>
      <c r="J49" s="56"/>
      <c r="K49" s="56"/>
      <c r="L49" s="56"/>
      <c r="M49" s="56"/>
      <c r="N49" s="56"/>
      <c r="O49" s="56"/>
      <c r="P49" s="56"/>
      <c r="Q49" s="56"/>
      <c r="R49" s="56"/>
      <c r="S49" s="56"/>
      <c r="T49" s="56"/>
      <c r="U49" s="57"/>
    </row>
    <row r="50" spans="2:21" ht="49.35" customHeight="1">
      <c r="B50" s="55" t="s">
        <v>330</v>
      </c>
      <c r="C50" s="56"/>
      <c r="D50" s="56"/>
      <c r="E50" s="56"/>
      <c r="F50" s="56"/>
      <c r="G50" s="56"/>
      <c r="H50" s="56"/>
      <c r="I50" s="56"/>
      <c r="J50" s="56"/>
      <c r="K50" s="56"/>
      <c r="L50" s="56"/>
      <c r="M50" s="56"/>
      <c r="N50" s="56"/>
      <c r="O50" s="56"/>
      <c r="P50" s="56"/>
      <c r="Q50" s="56"/>
      <c r="R50" s="56"/>
      <c r="S50" s="56"/>
      <c r="T50" s="56"/>
      <c r="U50" s="57"/>
    </row>
    <row r="51" spans="2:21" ht="51.6" customHeight="1">
      <c r="B51" s="55" t="s">
        <v>331</v>
      </c>
      <c r="C51" s="56"/>
      <c r="D51" s="56"/>
      <c r="E51" s="56"/>
      <c r="F51" s="56"/>
      <c r="G51" s="56"/>
      <c r="H51" s="56"/>
      <c r="I51" s="56"/>
      <c r="J51" s="56"/>
      <c r="K51" s="56"/>
      <c r="L51" s="56"/>
      <c r="M51" s="56"/>
      <c r="N51" s="56"/>
      <c r="O51" s="56"/>
      <c r="P51" s="56"/>
      <c r="Q51" s="56"/>
      <c r="R51" s="56"/>
      <c r="S51" s="56"/>
      <c r="T51" s="56"/>
      <c r="U51" s="57"/>
    </row>
    <row r="52" spans="2:21" ht="56.25" customHeight="1">
      <c r="B52" s="55" t="s">
        <v>332</v>
      </c>
      <c r="C52" s="56"/>
      <c r="D52" s="56"/>
      <c r="E52" s="56"/>
      <c r="F52" s="56"/>
      <c r="G52" s="56"/>
      <c r="H52" s="56"/>
      <c r="I52" s="56"/>
      <c r="J52" s="56"/>
      <c r="K52" s="56"/>
      <c r="L52" s="56"/>
      <c r="M52" s="56"/>
      <c r="N52" s="56"/>
      <c r="O52" s="56"/>
      <c r="P52" s="56"/>
      <c r="Q52" s="56"/>
      <c r="R52" s="56"/>
      <c r="S52" s="56"/>
      <c r="T52" s="56"/>
      <c r="U52" s="57"/>
    </row>
    <row r="53" spans="2:21" ht="34.5" customHeight="1">
      <c r="B53" s="55" t="s">
        <v>333</v>
      </c>
      <c r="C53" s="56"/>
      <c r="D53" s="56"/>
      <c r="E53" s="56"/>
      <c r="F53" s="56"/>
      <c r="G53" s="56"/>
      <c r="H53" s="56"/>
      <c r="I53" s="56"/>
      <c r="J53" s="56"/>
      <c r="K53" s="56"/>
      <c r="L53" s="56"/>
      <c r="M53" s="56"/>
      <c r="N53" s="56"/>
      <c r="O53" s="56"/>
      <c r="P53" s="56"/>
      <c r="Q53" s="56"/>
      <c r="R53" s="56"/>
      <c r="S53" s="56"/>
      <c r="T53" s="56"/>
      <c r="U53" s="57"/>
    </row>
    <row r="54" spans="2:21" ht="68.400000000000006" customHeight="1">
      <c r="B54" s="55" t="s">
        <v>334</v>
      </c>
      <c r="C54" s="56"/>
      <c r="D54" s="56"/>
      <c r="E54" s="56"/>
      <c r="F54" s="56"/>
      <c r="G54" s="56"/>
      <c r="H54" s="56"/>
      <c r="I54" s="56"/>
      <c r="J54" s="56"/>
      <c r="K54" s="56"/>
      <c r="L54" s="56"/>
      <c r="M54" s="56"/>
      <c r="N54" s="56"/>
      <c r="O54" s="56"/>
      <c r="P54" s="56"/>
      <c r="Q54" s="56"/>
      <c r="R54" s="56"/>
      <c r="S54" s="56"/>
      <c r="T54" s="56"/>
      <c r="U54" s="57"/>
    </row>
    <row r="55" spans="2:21" ht="56.25" customHeight="1" thickBot="1">
      <c r="B55" s="58" t="s">
        <v>335</v>
      </c>
      <c r="C55" s="59"/>
      <c r="D55" s="59"/>
      <c r="E55" s="59"/>
      <c r="F55" s="59"/>
      <c r="G55" s="59"/>
      <c r="H55" s="59"/>
      <c r="I55" s="59"/>
      <c r="J55" s="59"/>
      <c r="K55" s="59"/>
      <c r="L55" s="59"/>
      <c r="M55" s="59"/>
      <c r="N55" s="59"/>
      <c r="O55" s="59"/>
      <c r="P55" s="59"/>
      <c r="Q55" s="59"/>
      <c r="R55" s="59"/>
      <c r="S55" s="59"/>
      <c r="T55" s="59"/>
      <c r="U55" s="60"/>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1"/>
  <sheetViews>
    <sheetView view="pageBreakPreview" zoomScale="80" zoomScaleNormal="80" zoomScaleSheetLayoutView="80" workbookViewId="0">
      <selection activeCell="V1" sqref="V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8.109375" style="1" customWidth="1"/>
    <col min="9" max="9" width="7.5546875" style="1" customWidth="1"/>
    <col min="10" max="10" width="9" style="1" customWidth="1"/>
    <col min="11" max="11" width="20.109375" style="1" customWidth="1"/>
    <col min="12" max="12" width="8.88671875" style="1" customWidth="1"/>
    <col min="13" max="13" width="7" style="1" customWidth="1"/>
    <col min="14" max="14" width="9.44140625" style="1" customWidth="1"/>
    <col min="15" max="15" width="21.10937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336</v>
      </c>
      <c r="D4" s="95" t="s">
        <v>337</v>
      </c>
      <c r="E4" s="95"/>
      <c r="F4" s="95"/>
      <c r="G4" s="95"/>
      <c r="H4" s="95"/>
      <c r="I4" s="14"/>
      <c r="J4" s="15" t="s">
        <v>6</v>
      </c>
      <c r="K4" s="16" t="s">
        <v>7</v>
      </c>
      <c r="L4" s="96" t="s">
        <v>8</v>
      </c>
      <c r="M4" s="96"/>
      <c r="N4" s="96"/>
      <c r="O4" s="96"/>
      <c r="P4" s="15" t="s">
        <v>9</v>
      </c>
      <c r="Q4" s="96" t="s">
        <v>338</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339</v>
      </c>
      <c r="Q6" s="76"/>
      <c r="R6" s="21"/>
      <c r="S6" s="20" t="s">
        <v>20</v>
      </c>
      <c r="T6" s="76" t="s">
        <v>340</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75" customHeight="1" thickTop="1">
      <c r="A11" s="25"/>
      <c r="B11" s="26" t="s">
        <v>36</v>
      </c>
      <c r="C11" s="69" t="s">
        <v>341</v>
      </c>
      <c r="D11" s="69"/>
      <c r="E11" s="69"/>
      <c r="F11" s="69"/>
      <c r="G11" s="69"/>
      <c r="H11" s="69"/>
      <c r="I11" s="69" t="s">
        <v>342</v>
      </c>
      <c r="J11" s="69"/>
      <c r="K11" s="69"/>
      <c r="L11" s="69" t="s">
        <v>343</v>
      </c>
      <c r="M11" s="69"/>
      <c r="N11" s="69"/>
      <c r="O11" s="69"/>
      <c r="P11" s="27" t="s">
        <v>40</v>
      </c>
      <c r="Q11" s="27" t="s">
        <v>278</v>
      </c>
      <c r="R11" s="27">
        <v>100</v>
      </c>
      <c r="S11" s="27">
        <v>100</v>
      </c>
      <c r="T11" s="27">
        <v>94.74</v>
      </c>
      <c r="U11" s="28">
        <f t="shared" ref="U11:U17" si="0">IF(ISERR(T11/S11*100),"N/A",T11/S11*100)</f>
        <v>94.74</v>
      </c>
    </row>
    <row r="12" spans="1:34" ht="75" customHeight="1" thickBot="1">
      <c r="A12" s="25"/>
      <c r="B12" s="29" t="s">
        <v>42</v>
      </c>
      <c r="C12" s="61" t="s">
        <v>42</v>
      </c>
      <c r="D12" s="61"/>
      <c r="E12" s="61"/>
      <c r="F12" s="61"/>
      <c r="G12" s="61"/>
      <c r="H12" s="61"/>
      <c r="I12" s="61" t="s">
        <v>1544</v>
      </c>
      <c r="J12" s="61"/>
      <c r="K12" s="61"/>
      <c r="L12" s="61" t="s">
        <v>344</v>
      </c>
      <c r="M12" s="61"/>
      <c r="N12" s="61"/>
      <c r="O12" s="61"/>
      <c r="P12" s="30" t="s">
        <v>345</v>
      </c>
      <c r="Q12" s="30" t="s">
        <v>81</v>
      </c>
      <c r="R12" s="54">
        <v>111.4</v>
      </c>
      <c r="S12" s="54" t="s">
        <v>82</v>
      </c>
      <c r="T12" s="54" t="s">
        <v>82</v>
      </c>
      <c r="U12" s="31" t="str">
        <f t="shared" si="0"/>
        <v>N/A</v>
      </c>
    </row>
    <row r="13" spans="1:34" ht="75" customHeight="1" thickTop="1" thickBot="1">
      <c r="A13" s="25"/>
      <c r="B13" s="26" t="s">
        <v>45</v>
      </c>
      <c r="C13" s="69" t="s">
        <v>346</v>
      </c>
      <c r="D13" s="69"/>
      <c r="E13" s="69"/>
      <c r="F13" s="69"/>
      <c r="G13" s="69"/>
      <c r="H13" s="69"/>
      <c r="I13" s="69" t="s">
        <v>347</v>
      </c>
      <c r="J13" s="69"/>
      <c r="K13" s="69"/>
      <c r="L13" s="69" t="s">
        <v>348</v>
      </c>
      <c r="M13" s="69"/>
      <c r="N13" s="69"/>
      <c r="O13" s="69"/>
      <c r="P13" s="27" t="s">
        <v>40</v>
      </c>
      <c r="Q13" s="27" t="s">
        <v>92</v>
      </c>
      <c r="R13" s="27">
        <v>100</v>
      </c>
      <c r="S13" s="27">
        <v>100</v>
      </c>
      <c r="T13" s="27">
        <v>89.73</v>
      </c>
      <c r="U13" s="28">
        <f t="shared" si="0"/>
        <v>89.73</v>
      </c>
    </row>
    <row r="14" spans="1:34" ht="75" customHeight="1" thickTop="1">
      <c r="A14" s="25"/>
      <c r="B14" s="26" t="s">
        <v>49</v>
      </c>
      <c r="C14" s="69" t="s">
        <v>349</v>
      </c>
      <c r="D14" s="69"/>
      <c r="E14" s="69"/>
      <c r="F14" s="69"/>
      <c r="G14" s="69"/>
      <c r="H14" s="69"/>
      <c r="I14" s="69" t="s">
        <v>350</v>
      </c>
      <c r="J14" s="69"/>
      <c r="K14" s="69"/>
      <c r="L14" s="69" t="s">
        <v>351</v>
      </c>
      <c r="M14" s="69"/>
      <c r="N14" s="69"/>
      <c r="O14" s="69"/>
      <c r="P14" s="27" t="s">
        <v>40</v>
      </c>
      <c r="Q14" s="27" t="s">
        <v>352</v>
      </c>
      <c r="R14" s="27">
        <v>100</v>
      </c>
      <c r="S14" s="27">
        <v>100</v>
      </c>
      <c r="T14" s="27">
        <v>99.5</v>
      </c>
      <c r="U14" s="28">
        <f t="shared" si="0"/>
        <v>99.5</v>
      </c>
    </row>
    <row r="15" spans="1:34" ht="75" customHeight="1" thickBot="1">
      <c r="A15" s="25"/>
      <c r="B15" s="29" t="s">
        <v>42</v>
      </c>
      <c r="C15" s="61" t="s">
        <v>353</v>
      </c>
      <c r="D15" s="61"/>
      <c r="E15" s="61"/>
      <c r="F15" s="61"/>
      <c r="G15" s="61"/>
      <c r="H15" s="61"/>
      <c r="I15" s="61" t="s">
        <v>354</v>
      </c>
      <c r="J15" s="61"/>
      <c r="K15" s="61"/>
      <c r="L15" s="61" t="s">
        <v>355</v>
      </c>
      <c r="M15" s="61"/>
      <c r="N15" s="61"/>
      <c r="O15" s="61"/>
      <c r="P15" s="30" t="s">
        <v>40</v>
      </c>
      <c r="Q15" s="30" t="s">
        <v>92</v>
      </c>
      <c r="R15" s="30">
        <v>100</v>
      </c>
      <c r="S15" s="30">
        <v>100</v>
      </c>
      <c r="T15" s="30">
        <v>67.03</v>
      </c>
      <c r="U15" s="31">
        <f t="shared" si="0"/>
        <v>67.03</v>
      </c>
    </row>
    <row r="16" spans="1:34" ht="75" customHeight="1" thickTop="1">
      <c r="A16" s="25"/>
      <c r="B16" s="26" t="s">
        <v>93</v>
      </c>
      <c r="C16" s="69" t="s">
        <v>356</v>
      </c>
      <c r="D16" s="69"/>
      <c r="E16" s="69"/>
      <c r="F16" s="69"/>
      <c r="G16" s="69"/>
      <c r="H16" s="69"/>
      <c r="I16" s="69" t="s">
        <v>357</v>
      </c>
      <c r="J16" s="69"/>
      <c r="K16" s="69"/>
      <c r="L16" s="69" t="s">
        <v>358</v>
      </c>
      <c r="M16" s="69"/>
      <c r="N16" s="69"/>
      <c r="O16" s="69"/>
      <c r="P16" s="27" t="s">
        <v>40</v>
      </c>
      <c r="Q16" s="27" t="s">
        <v>105</v>
      </c>
      <c r="R16" s="27">
        <v>100</v>
      </c>
      <c r="S16" s="27">
        <v>100</v>
      </c>
      <c r="T16" s="27">
        <v>152.16</v>
      </c>
      <c r="U16" s="28">
        <f t="shared" si="0"/>
        <v>152.16</v>
      </c>
    </row>
    <row r="17" spans="1:22" ht="75" customHeight="1" thickBot="1">
      <c r="A17" s="25"/>
      <c r="B17" s="29" t="s">
        <v>42</v>
      </c>
      <c r="C17" s="61" t="s">
        <v>359</v>
      </c>
      <c r="D17" s="61"/>
      <c r="E17" s="61"/>
      <c r="F17" s="61"/>
      <c r="G17" s="61"/>
      <c r="H17" s="61"/>
      <c r="I17" s="61" t="s">
        <v>360</v>
      </c>
      <c r="J17" s="61"/>
      <c r="K17" s="61"/>
      <c r="L17" s="61" t="s">
        <v>361</v>
      </c>
      <c r="M17" s="61"/>
      <c r="N17" s="61"/>
      <c r="O17" s="61"/>
      <c r="P17" s="30" t="s">
        <v>40</v>
      </c>
      <c r="Q17" s="30" t="s">
        <v>97</v>
      </c>
      <c r="R17" s="30">
        <v>100</v>
      </c>
      <c r="S17" s="30">
        <v>100</v>
      </c>
      <c r="T17" s="30">
        <v>100</v>
      </c>
      <c r="U17" s="31">
        <f t="shared" si="0"/>
        <v>100</v>
      </c>
    </row>
    <row r="18" spans="1:22" ht="22.5" customHeight="1" thickTop="1" thickBot="1">
      <c r="B18" s="8" t="s">
        <v>55</v>
      </c>
      <c r="C18" s="9"/>
      <c r="D18" s="9"/>
      <c r="E18" s="9"/>
      <c r="F18" s="9"/>
      <c r="G18" s="9"/>
      <c r="H18" s="10"/>
      <c r="I18" s="10"/>
      <c r="J18" s="10"/>
      <c r="K18" s="10"/>
      <c r="L18" s="10"/>
      <c r="M18" s="10"/>
      <c r="N18" s="10"/>
      <c r="O18" s="10"/>
      <c r="P18" s="10"/>
      <c r="Q18" s="10"/>
      <c r="R18" s="10"/>
      <c r="S18" s="10"/>
      <c r="T18" s="10"/>
      <c r="U18" s="11"/>
      <c r="V18" s="32"/>
    </row>
    <row r="19" spans="1:22" ht="26.25" customHeight="1" thickTop="1">
      <c r="B19" s="33"/>
      <c r="C19" s="34"/>
      <c r="D19" s="34"/>
      <c r="E19" s="34"/>
      <c r="F19" s="34"/>
      <c r="G19" s="34"/>
      <c r="H19" s="35"/>
      <c r="I19" s="35"/>
      <c r="J19" s="35"/>
      <c r="K19" s="35"/>
      <c r="L19" s="35"/>
      <c r="M19" s="35"/>
      <c r="N19" s="35"/>
      <c r="O19" s="35"/>
      <c r="P19" s="36"/>
      <c r="Q19" s="37"/>
      <c r="R19" s="38" t="s">
        <v>56</v>
      </c>
      <c r="S19" s="22" t="s">
        <v>57</v>
      </c>
      <c r="T19" s="38" t="s">
        <v>58</v>
      </c>
      <c r="U19" s="22" t="s">
        <v>59</v>
      </c>
    </row>
    <row r="20" spans="1:22" ht="26.25" customHeight="1" thickBot="1">
      <c r="B20" s="39"/>
      <c r="C20" s="40"/>
      <c r="D20" s="40"/>
      <c r="E20" s="40"/>
      <c r="F20" s="40"/>
      <c r="G20" s="40"/>
      <c r="H20" s="41"/>
      <c r="I20" s="41"/>
      <c r="J20" s="41"/>
      <c r="K20" s="41"/>
      <c r="L20" s="41"/>
      <c r="M20" s="41"/>
      <c r="N20" s="41"/>
      <c r="O20" s="41"/>
      <c r="P20" s="42"/>
      <c r="Q20" s="43"/>
      <c r="R20" s="44" t="s">
        <v>60</v>
      </c>
      <c r="S20" s="43" t="s">
        <v>60</v>
      </c>
      <c r="T20" s="43" t="s">
        <v>60</v>
      </c>
      <c r="U20" s="43" t="s">
        <v>61</v>
      </c>
    </row>
    <row r="21" spans="1:22" ht="13.5" customHeight="1" thickBot="1">
      <c r="B21" s="62" t="s">
        <v>62</v>
      </c>
      <c r="C21" s="63"/>
      <c r="D21" s="63"/>
      <c r="E21" s="45"/>
      <c r="F21" s="45"/>
      <c r="G21" s="45"/>
      <c r="H21" s="46"/>
      <c r="I21" s="46"/>
      <c r="J21" s="46"/>
      <c r="K21" s="46"/>
      <c r="L21" s="46"/>
      <c r="M21" s="46"/>
      <c r="N21" s="46"/>
      <c r="O21" s="46"/>
      <c r="P21" s="47"/>
      <c r="Q21" s="47"/>
      <c r="R21" s="48">
        <f>219.842857</f>
        <v>219.84285700000001</v>
      </c>
      <c r="S21" s="48">
        <f>219.842857</f>
        <v>219.84285700000001</v>
      </c>
      <c r="T21" s="48">
        <f>101.028927209999</f>
        <v>101.028927209999</v>
      </c>
      <c r="U21" s="49">
        <f>+IF(ISERR(T21/S21*100),"N/A",T21/S21*100)</f>
        <v>45.955064716975997</v>
      </c>
    </row>
    <row r="22" spans="1:22" ht="13.5" customHeight="1" thickBot="1">
      <c r="B22" s="64" t="s">
        <v>63</v>
      </c>
      <c r="C22" s="65"/>
      <c r="D22" s="65"/>
      <c r="E22" s="50"/>
      <c r="F22" s="50"/>
      <c r="G22" s="50"/>
      <c r="H22" s="51"/>
      <c r="I22" s="51"/>
      <c r="J22" s="51"/>
      <c r="K22" s="51"/>
      <c r="L22" s="51"/>
      <c r="M22" s="51"/>
      <c r="N22" s="51"/>
      <c r="O22" s="51"/>
      <c r="P22" s="52"/>
      <c r="Q22" s="52"/>
      <c r="R22" s="48">
        <f>101.068605209999</f>
        <v>101.06860520999901</v>
      </c>
      <c r="S22" s="48">
        <f>101.068605209999</f>
        <v>101.06860520999901</v>
      </c>
      <c r="T22" s="48">
        <f>101.028927209999</f>
        <v>101.028927209999</v>
      </c>
      <c r="U22" s="49">
        <f>+IF(ISERR(T22/S22*100),"N/A",T22/S22*100)</f>
        <v>99.960741518182061</v>
      </c>
    </row>
    <row r="23" spans="1:22" ht="14.85" customHeight="1" thickTop="1" thickBot="1">
      <c r="B23" s="8" t="s">
        <v>64</v>
      </c>
      <c r="C23" s="9"/>
      <c r="D23" s="9"/>
      <c r="E23" s="9"/>
      <c r="F23" s="9"/>
      <c r="G23" s="9"/>
      <c r="H23" s="10"/>
      <c r="I23" s="10"/>
      <c r="J23" s="10"/>
      <c r="K23" s="10"/>
      <c r="L23" s="10"/>
      <c r="M23" s="10"/>
      <c r="N23" s="10"/>
      <c r="O23" s="10"/>
      <c r="P23" s="10"/>
      <c r="Q23" s="10"/>
      <c r="R23" s="10"/>
      <c r="S23" s="10"/>
      <c r="T23" s="10"/>
      <c r="U23" s="11"/>
    </row>
    <row r="24" spans="1:22" ht="44.25" customHeight="1" thickTop="1">
      <c r="B24" s="66" t="s">
        <v>65</v>
      </c>
      <c r="C24" s="67"/>
      <c r="D24" s="67"/>
      <c r="E24" s="67"/>
      <c r="F24" s="67"/>
      <c r="G24" s="67"/>
      <c r="H24" s="67"/>
      <c r="I24" s="67"/>
      <c r="J24" s="67"/>
      <c r="K24" s="67"/>
      <c r="L24" s="67"/>
      <c r="M24" s="67"/>
      <c r="N24" s="67"/>
      <c r="O24" s="67"/>
      <c r="P24" s="67"/>
      <c r="Q24" s="67"/>
      <c r="R24" s="67"/>
      <c r="S24" s="67"/>
      <c r="T24" s="67"/>
      <c r="U24" s="68"/>
    </row>
    <row r="25" spans="1:22" ht="26.25" customHeight="1">
      <c r="B25" s="55" t="s">
        <v>362</v>
      </c>
      <c r="C25" s="56"/>
      <c r="D25" s="56"/>
      <c r="E25" s="56"/>
      <c r="F25" s="56"/>
      <c r="G25" s="56"/>
      <c r="H25" s="56"/>
      <c r="I25" s="56"/>
      <c r="J25" s="56"/>
      <c r="K25" s="56"/>
      <c r="L25" s="56"/>
      <c r="M25" s="56"/>
      <c r="N25" s="56"/>
      <c r="O25" s="56"/>
      <c r="P25" s="56"/>
      <c r="Q25" s="56"/>
      <c r="R25" s="56"/>
      <c r="S25" s="56"/>
      <c r="T25" s="56"/>
      <c r="U25" s="57"/>
    </row>
    <row r="26" spans="1:22" ht="34.5" customHeight="1">
      <c r="B26" s="55" t="s">
        <v>363</v>
      </c>
      <c r="C26" s="56"/>
      <c r="D26" s="56"/>
      <c r="E26" s="56"/>
      <c r="F26" s="56"/>
      <c r="G26" s="56"/>
      <c r="H26" s="56"/>
      <c r="I26" s="56"/>
      <c r="J26" s="56"/>
      <c r="K26" s="56"/>
      <c r="L26" s="56"/>
      <c r="M26" s="56"/>
      <c r="N26" s="56"/>
      <c r="O26" s="56"/>
      <c r="P26" s="56"/>
      <c r="Q26" s="56"/>
      <c r="R26" s="56"/>
      <c r="S26" s="56"/>
      <c r="T26" s="56"/>
      <c r="U26" s="57"/>
    </row>
    <row r="27" spans="1:22" ht="24.75" customHeight="1">
      <c r="B27" s="55" t="s">
        <v>364</v>
      </c>
      <c r="C27" s="56"/>
      <c r="D27" s="56"/>
      <c r="E27" s="56"/>
      <c r="F27" s="56"/>
      <c r="G27" s="56"/>
      <c r="H27" s="56"/>
      <c r="I27" s="56"/>
      <c r="J27" s="56"/>
      <c r="K27" s="56"/>
      <c r="L27" s="56"/>
      <c r="M27" s="56"/>
      <c r="N27" s="56"/>
      <c r="O27" s="56"/>
      <c r="P27" s="56"/>
      <c r="Q27" s="56"/>
      <c r="R27" s="56"/>
      <c r="S27" s="56"/>
      <c r="T27" s="56"/>
      <c r="U27" s="57"/>
    </row>
    <row r="28" spans="1:22" ht="27.6" customHeight="1">
      <c r="B28" s="55" t="s">
        <v>365</v>
      </c>
      <c r="C28" s="56"/>
      <c r="D28" s="56"/>
      <c r="E28" s="56"/>
      <c r="F28" s="56"/>
      <c r="G28" s="56"/>
      <c r="H28" s="56"/>
      <c r="I28" s="56"/>
      <c r="J28" s="56"/>
      <c r="K28" s="56"/>
      <c r="L28" s="56"/>
      <c r="M28" s="56"/>
      <c r="N28" s="56"/>
      <c r="O28" s="56"/>
      <c r="P28" s="56"/>
      <c r="Q28" s="56"/>
      <c r="R28" s="56"/>
      <c r="S28" s="56"/>
      <c r="T28" s="56"/>
      <c r="U28" s="57"/>
    </row>
    <row r="29" spans="1:22" ht="25.35" customHeight="1">
      <c r="B29" s="55" t="s">
        <v>366</v>
      </c>
      <c r="C29" s="56"/>
      <c r="D29" s="56"/>
      <c r="E29" s="56"/>
      <c r="F29" s="56"/>
      <c r="G29" s="56"/>
      <c r="H29" s="56"/>
      <c r="I29" s="56"/>
      <c r="J29" s="56"/>
      <c r="K29" s="56"/>
      <c r="L29" s="56"/>
      <c r="M29" s="56"/>
      <c r="N29" s="56"/>
      <c r="O29" s="56"/>
      <c r="P29" s="56"/>
      <c r="Q29" s="56"/>
      <c r="R29" s="56"/>
      <c r="S29" s="56"/>
      <c r="T29" s="56"/>
      <c r="U29" s="57"/>
    </row>
    <row r="30" spans="1:22" ht="28.65" customHeight="1">
      <c r="B30" s="55" t="s">
        <v>367</v>
      </c>
      <c r="C30" s="56"/>
      <c r="D30" s="56"/>
      <c r="E30" s="56"/>
      <c r="F30" s="56"/>
      <c r="G30" s="56"/>
      <c r="H30" s="56"/>
      <c r="I30" s="56"/>
      <c r="J30" s="56"/>
      <c r="K30" s="56"/>
      <c r="L30" s="56"/>
      <c r="M30" s="56"/>
      <c r="N30" s="56"/>
      <c r="O30" s="56"/>
      <c r="P30" s="56"/>
      <c r="Q30" s="56"/>
      <c r="R30" s="56"/>
      <c r="S30" s="56"/>
      <c r="T30" s="56"/>
      <c r="U30" s="57"/>
    </row>
    <row r="31" spans="1:22" ht="34.5" customHeight="1" thickBot="1">
      <c r="B31" s="58" t="s">
        <v>368</v>
      </c>
      <c r="C31" s="59"/>
      <c r="D31" s="59"/>
      <c r="E31" s="59"/>
      <c r="F31" s="59"/>
      <c r="G31" s="59"/>
      <c r="H31" s="59"/>
      <c r="I31" s="59"/>
      <c r="J31" s="59"/>
      <c r="K31" s="59"/>
      <c r="L31" s="59"/>
      <c r="M31" s="59"/>
      <c r="N31" s="59"/>
      <c r="O31" s="59"/>
      <c r="P31" s="59"/>
      <c r="Q31" s="59"/>
      <c r="R31" s="59"/>
      <c r="S31" s="59"/>
      <c r="T31" s="59"/>
      <c r="U31" s="60"/>
    </row>
  </sheetData>
  <mergeCells count="52">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8:U28"/>
    <mergeCell ref="B29:U29"/>
    <mergeCell ref="B30:U30"/>
    <mergeCell ref="B31:U31"/>
    <mergeCell ref="B21:D21"/>
    <mergeCell ref="B22:D22"/>
    <mergeCell ref="B24:U24"/>
    <mergeCell ref="B25:U25"/>
    <mergeCell ref="B26:U26"/>
    <mergeCell ref="B27:U27"/>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5"/>
  <sheetViews>
    <sheetView view="pageBreakPreview" zoomScale="80" zoomScaleNormal="80" zoomScaleSheetLayoutView="80" workbookViewId="0">
      <selection activeCell="L11" sqref="L11:O11"/>
    </sheetView>
  </sheetViews>
  <sheetFormatPr baseColWidth="10" defaultColWidth="11.44140625" defaultRowHeight="13.2"/>
  <cols>
    <col min="1" max="1" width="4" style="1" customWidth="1"/>
    <col min="2" max="2" width="15.6640625" style="1" customWidth="1"/>
    <col min="3" max="3" width="6.6640625" style="1" customWidth="1"/>
    <col min="4" max="4" width="9.88671875" style="1" customWidth="1"/>
    <col min="5" max="5" width="11.109375" style="1" customWidth="1"/>
    <col min="6" max="6" width="5.109375" style="1" customWidth="1"/>
    <col min="7" max="7" width="0.33203125" style="1" customWidth="1"/>
    <col min="8" max="8" width="11.77734375" style="1" customWidth="1"/>
    <col min="9" max="9" width="7.5546875" style="1" customWidth="1"/>
    <col min="10" max="10" width="9" style="1" customWidth="1"/>
    <col min="11" max="11" width="10.88671875" style="1" customWidth="1"/>
    <col min="12" max="12" width="8.88671875" style="1" customWidth="1"/>
    <col min="13" max="13" width="7" style="1" customWidth="1"/>
    <col min="14" max="14" width="9.44140625" style="1" customWidth="1"/>
    <col min="15" max="15" width="12.6640625" style="1" customWidth="1"/>
    <col min="16" max="16" width="13.33203125" style="1" customWidth="1"/>
    <col min="17" max="17" width="13.88671875" style="1" customWidth="1"/>
    <col min="18" max="18" width="10.33203125" style="1" customWidth="1"/>
    <col min="19" max="19" width="14.88671875" style="1" customWidth="1"/>
    <col min="20" max="20" width="12.33203125" style="1" customWidth="1"/>
    <col min="21" max="21" width="11.88671875" style="1" customWidth="1"/>
    <col min="22" max="22" width="13.109375" style="1" customWidth="1"/>
    <col min="23" max="23" width="12.33203125" style="1" customWidth="1"/>
    <col min="24" max="24" width="9.6640625" style="1" customWidth="1"/>
    <col min="25" max="25" width="10" style="1" customWidth="1"/>
    <col min="26" max="26" width="11" style="1" customWidth="1"/>
    <col min="27" max="29" width="11.44140625" style="1"/>
    <col min="30" max="30" width="17.5546875" style="1" customWidth="1"/>
    <col min="31" max="16384" width="11.44140625" style="1"/>
  </cols>
  <sheetData>
    <row r="1" spans="1:34" s="2" customFormat="1" ht="48" customHeight="1">
      <c r="A1" s="3"/>
      <c r="B1" s="94" t="s">
        <v>0</v>
      </c>
      <c r="C1" s="94"/>
      <c r="D1" s="94"/>
      <c r="E1" s="94"/>
      <c r="F1" s="94"/>
      <c r="G1" s="94"/>
      <c r="H1" s="94"/>
      <c r="I1" s="94"/>
      <c r="J1" s="94"/>
      <c r="K1" s="94"/>
      <c r="L1" s="94"/>
      <c r="M1" s="3" t="s">
        <v>1</v>
      </c>
      <c r="N1" s="3"/>
      <c r="O1" s="3"/>
      <c r="P1" s="4"/>
      <c r="Q1" s="4"/>
      <c r="R1" s="4"/>
      <c r="Y1" s="5"/>
      <c r="Z1" s="5"/>
      <c r="AA1" s="6"/>
      <c r="AH1" s="7"/>
    </row>
    <row r="2" spans="1:34" ht="13.5" customHeight="1" thickBot="1"/>
    <row r="3" spans="1:34" ht="22.5" customHeight="1" thickTop="1" thickBot="1">
      <c r="B3" s="8" t="s">
        <v>2</v>
      </c>
      <c r="C3" s="9"/>
      <c r="D3" s="9"/>
      <c r="E3" s="9"/>
      <c r="F3" s="9"/>
      <c r="G3" s="9"/>
      <c r="H3" s="10"/>
      <c r="I3" s="10"/>
      <c r="J3" s="10"/>
      <c r="K3" s="10"/>
      <c r="L3" s="10"/>
      <c r="M3" s="10"/>
      <c r="N3" s="10"/>
      <c r="O3" s="10"/>
      <c r="P3" s="10"/>
      <c r="Q3" s="10"/>
      <c r="R3" s="10"/>
      <c r="S3" s="10"/>
      <c r="T3" s="10"/>
      <c r="U3" s="11"/>
    </row>
    <row r="4" spans="1:34" ht="51.75" customHeight="1" thickTop="1">
      <c r="B4" s="12" t="s">
        <v>3</v>
      </c>
      <c r="C4" s="13" t="s">
        <v>369</v>
      </c>
      <c r="D4" s="95" t="s">
        <v>370</v>
      </c>
      <c r="E4" s="95"/>
      <c r="F4" s="95"/>
      <c r="G4" s="95"/>
      <c r="H4" s="95"/>
      <c r="I4" s="14"/>
      <c r="J4" s="15" t="s">
        <v>6</v>
      </c>
      <c r="K4" s="16" t="s">
        <v>7</v>
      </c>
      <c r="L4" s="96" t="s">
        <v>8</v>
      </c>
      <c r="M4" s="96"/>
      <c r="N4" s="96"/>
      <c r="O4" s="96"/>
      <c r="P4" s="15" t="s">
        <v>9</v>
      </c>
      <c r="Q4" s="96" t="s">
        <v>371</v>
      </c>
      <c r="R4" s="96"/>
      <c r="S4" s="15" t="s">
        <v>11</v>
      </c>
      <c r="T4" s="96" t="s">
        <v>12</v>
      </c>
      <c r="U4" s="97"/>
    </row>
    <row r="5" spans="1:34" ht="15.75" customHeight="1">
      <c r="B5" s="98" t="s">
        <v>13</v>
      </c>
      <c r="C5" s="99"/>
      <c r="D5" s="99"/>
      <c r="E5" s="99"/>
      <c r="F5" s="99"/>
      <c r="G5" s="99"/>
      <c r="H5" s="99"/>
      <c r="I5" s="99"/>
      <c r="J5" s="99"/>
      <c r="K5" s="99"/>
      <c r="L5" s="99"/>
      <c r="M5" s="99"/>
      <c r="N5" s="99"/>
      <c r="O5" s="99"/>
      <c r="P5" s="99"/>
      <c r="Q5" s="99"/>
      <c r="R5" s="99"/>
      <c r="S5" s="99"/>
      <c r="T5" s="99"/>
      <c r="U5" s="100"/>
    </row>
    <row r="6" spans="1:34" ht="37.5" customHeight="1" thickBot="1">
      <c r="B6" s="17" t="s">
        <v>14</v>
      </c>
      <c r="C6" s="76" t="s">
        <v>15</v>
      </c>
      <c r="D6" s="76"/>
      <c r="E6" s="76"/>
      <c r="F6" s="76"/>
      <c r="G6" s="76"/>
      <c r="H6" s="18"/>
      <c r="I6" s="18"/>
      <c r="J6" s="18" t="s">
        <v>16</v>
      </c>
      <c r="K6" s="76" t="s">
        <v>17</v>
      </c>
      <c r="L6" s="76"/>
      <c r="M6" s="76"/>
      <c r="N6" s="19"/>
      <c r="O6" s="20" t="s">
        <v>18</v>
      </c>
      <c r="P6" s="76" t="s">
        <v>19</v>
      </c>
      <c r="Q6" s="76"/>
      <c r="R6" s="21"/>
      <c r="S6" s="20" t="s">
        <v>20</v>
      </c>
      <c r="T6" s="76" t="s">
        <v>372</v>
      </c>
      <c r="U6" s="77"/>
    </row>
    <row r="7" spans="1:34" ht="22.5" customHeight="1" thickTop="1" thickBot="1">
      <c r="B7" s="8" t="s">
        <v>22</v>
      </c>
      <c r="C7" s="9"/>
      <c r="D7" s="9"/>
      <c r="E7" s="9"/>
      <c r="F7" s="9"/>
      <c r="G7" s="9"/>
      <c r="H7" s="10"/>
      <c r="I7" s="10"/>
      <c r="J7" s="10"/>
      <c r="K7" s="10"/>
      <c r="L7" s="10"/>
      <c r="M7" s="10"/>
      <c r="N7" s="10"/>
      <c r="O7" s="10"/>
      <c r="P7" s="10"/>
      <c r="Q7" s="10"/>
      <c r="R7" s="10"/>
      <c r="S7" s="10"/>
      <c r="T7" s="10"/>
      <c r="U7" s="11"/>
    </row>
    <row r="8" spans="1:34" ht="16.5" customHeight="1" thickTop="1">
      <c r="B8" s="78" t="s">
        <v>23</v>
      </c>
      <c r="C8" s="81" t="s">
        <v>24</v>
      </c>
      <c r="D8" s="81"/>
      <c r="E8" s="81"/>
      <c r="F8" s="81"/>
      <c r="G8" s="81"/>
      <c r="H8" s="82"/>
      <c r="I8" s="87" t="s">
        <v>25</v>
      </c>
      <c r="J8" s="88"/>
      <c r="K8" s="88"/>
      <c r="L8" s="88"/>
      <c r="M8" s="88"/>
      <c r="N8" s="88"/>
      <c r="O8" s="88"/>
      <c r="P8" s="88"/>
      <c r="Q8" s="88"/>
      <c r="R8" s="88"/>
      <c r="S8" s="89"/>
      <c r="T8" s="90" t="s">
        <v>26</v>
      </c>
      <c r="U8" s="91"/>
    </row>
    <row r="9" spans="1:34" ht="19.5" customHeight="1">
      <c r="B9" s="79"/>
      <c r="C9" s="83"/>
      <c r="D9" s="83"/>
      <c r="E9" s="83"/>
      <c r="F9" s="83"/>
      <c r="G9" s="83"/>
      <c r="H9" s="84"/>
      <c r="I9" s="92" t="s">
        <v>27</v>
      </c>
      <c r="J9" s="70"/>
      <c r="K9" s="70"/>
      <c r="L9" s="70" t="s">
        <v>28</v>
      </c>
      <c r="M9" s="70"/>
      <c r="N9" s="70"/>
      <c r="O9" s="70"/>
      <c r="P9" s="70" t="s">
        <v>29</v>
      </c>
      <c r="Q9" s="70" t="s">
        <v>30</v>
      </c>
      <c r="R9" s="72" t="s">
        <v>31</v>
      </c>
      <c r="S9" s="73"/>
      <c r="T9" s="70" t="s">
        <v>32</v>
      </c>
      <c r="U9" s="74" t="s">
        <v>33</v>
      </c>
    </row>
    <row r="10" spans="1:34" ht="26.25" customHeight="1" thickBot="1">
      <c r="B10" s="80"/>
      <c r="C10" s="85"/>
      <c r="D10" s="85"/>
      <c r="E10" s="85"/>
      <c r="F10" s="85"/>
      <c r="G10" s="85"/>
      <c r="H10" s="86"/>
      <c r="I10" s="93"/>
      <c r="J10" s="71"/>
      <c r="K10" s="71"/>
      <c r="L10" s="71"/>
      <c r="M10" s="71"/>
      <c r="N10" s="71"/>
      <c r="O10" s="71"/>
      <c r="P10" s="71"/>
      <c r="Q10" s="71"/>
      <c r="R10" s="23" t="s">
        <v>34</v>
      </c>
      <c r="S10" s="24" t="s">
        <v>35</v>
      </c>
      <c r="T10" s="71"/>
      <c r="U10" s="75"/>
    </row>
    <row r="11" spans="1:34" ht="127.2" customHeight="1" thickTop="1" thickBot="1">
      <c r="A11" s="25"/>
      <c r="B11" s="26" t="s">
        <v>36</v>
      </c>
      <c r="C11" s="69" t="s">
        <v>373</v>
      </c>
      <c r="D11" s="69"/>
      <c r="E11" s="69"/>
      <c r="F11" s="69"/>
      <c r="G11" s="69"/>
      <c r="H11" s="69"/>
      <c r="I11" s="69" t="s">
        <v>1543</v>
      </c>
      <c r="J11" s="69"/>
      <c r="K11" s="69"/>
      <c r="L11" s="69" t="s">
        <v>79</v>
      </c>
      <c r="M11" s="69"/>
      <c r="N11" s="69"/>
      <c r="O11" s="69"/>
      <c r="P11" s="27" t="s">
        <v>80</v>
      </c>
      <c r="Q11" s="27" t="s">
        <v>81</v>
      </c>
      <c r="R11" s="53">
        <v>61637</v>
      </c>
      <c r="S11" s="53" t="s">
        <v>82</v>
      </c>
      <c r="T11" s="53" t="s">
        <v>82</v>
      </c>
      <c r="U11" s="28" t="str">
        <f>IF(ISERR(T11/S11*100),"N/A",T11/S11*100)</f>
        <v>N/A</v>
      </c>
    </row>
    <row r="12" spans="1:34" ht="75" customHeight="1" thickTop="1" thickBot="1">
      <c r="A12" s="25"/>
      <c r="B12" s="26" t="s">
        <v>45</v>
      </c>
      <c r="C12" s="69" t="s">
        <v>374</v>
      </c>
      <c r="D12" s="69"/>
      <c r="E12" s="69"/>
      <c r="F12" s="69"/>
      <c r="G12" s="69"/>
      <c r="H12" s="69"/>
      <c r="I12" s="69" t="s">
        <v>375</v>
      </c>
      <c r="J12" s="69"/>
      <c r="K12" s="69"/>
      <c r="L12" s="69" t="s">
        <v>376</v>
      </c>
      <c r="M12" s="69"/>
      <c r="N12" s="69"/>
      <c r="O12" s="69"/>
      <c r="P12" s="27" t="s">
        <v>40</v>
      </c>
      <c r="Q12" s="27" t="s">
        <v>92</v>
      </c>
      <c r="R12" s="27">
        <v>100</v>
      </c>
      <c r="S12" s="27">
        <v>100</v>
      </c>
      <c r="T12" s="27">
        <v>97.78</v>
      </c>
      <c r="U12" s="28">
        <f>IF(ISERR(T12/S12*100),"N/A",T12/S12*100)</f>
        <v>97.78</v>
      </c>
    </row>
    <row r="13" spans="1:34" ht="75" customHeight="1" thickTop="1" thickBot="1">
      <c r="A13" s="25"/>
      <c r="B13" s="26" t="s">
        <v>49</v>
      </c>
      <c r="C13" s="69" t="s">
        <v>377</v>
      </c>
      <c r="D13" s="69"/>
      <c r="E13" s="69"/>
      <c r="F13" s="69"/>
      <c r="G13" s="69"/>
      <c r="H13" s="69"/>
      <c r="I13" s="69" t="s">
        <v>378</v>
      </c>
      <c r="J13" s="69"/>
      <c r="K13" s="69"/>
      <c r="L13" s="69" t="s">
        <v>379</v>
      </c>
      <c r="M13" s="69"/>
      <c r="N13" s="69"/>
      <c r="O13" s="69"/>
      <c r="P13" s="27" t="s">
        <v>40</v>
      </c>
      <c r="Q13" s="27" t="s">
        <v>92</v>
      </c>
      <c r="R13" s="27">
        <v>100</v>
      </c>
      <c r="S13" s="27">
        <v>100</v>
      </c>
      <c r="T13" s="27">
        <v>97.78</v>
      </c>
      <c r="U13" s="28">
        <f>IF(ISERR(T13/S13*100),"N/A",T13/S13*100)</f>
        <v>97.78</v>
      </c>
    </row>
    <row r="14" spans="1:34" ht="75" customHeight="1" thickTop="1" thickBot="1">
      <c r="A14" s="25"/>
      <c r="B14" s="26" t="s">
        <v>93</v>
      </c>
      <c r="C14" s="69" t="s">
        <v>380</v>
      </c>
      <c r="D14" s="69"/>
      <c r="E14" s="69"/>
      <c r="F14" s="69"/>
      <c r="G14" s="69"/>
      <c r="H14" s="69"/>
      <c r="I14" s="69" t="s">
        <v>381</v>
      </c>
      <c r="J14" s="69"/>
      <c r="K14" s="69"/>
      <c r="L14" s="69" t="s">
        <v>382</v>
      </c>
      <c r="M14" s="69"/>
      <c r="N14" s="69"/>
      <c r="O14" s="69"/>
      <c r="P14" s="27" t="s">
        <v>383</v>
      </c>
      <c r="Q14" s="27" t="s">
        <v>97</v>
      </c>
      <c r="R14" s="53">
        <v>1</v>
      </c>
      <c r="S14" s="53">
        <v>1</v>
      </c>
      <c r="T14" s="53">
        <v>1</v>
      </c>
      <c r="U14" s="28">
        <f>IF(ISERR(T14/S14*100),"N/A",T14/S14*100)</f>
        <v>100</v>
      </c>
    </row>
    <row r="15" spans="1:34" ht="22.5" customHeight="1" thickTop="1" thickBot="1">
      <c r="B15" s="8" t="s">
        <v>55</v>
      </c>
      <c r="C15" s="9"/>
      <c r="D15" s="9"/>
      <c r="E15" s="9"/>
      <c r="F15" s="9"/>
      <c r="G15" s="9"/>
      <c r="H15" s="10"/>
      <c r="I15" s="10"/>
      <c r="J15" s="10"/>
      <c r="K15" s="10"/>
      <c r="L15" s="10"/>
      <c r="M15" s="10"/>
      <c r="N15" s="10"/>
      <c r="O15" s="10"/>
      <c r="P15" s="10"/>
      <c r="Q15" s="10"/>
      <c r="R15" s="10"/>
      <c r="S15" s="10"/>
      <c r="T15" s="10"/>
      <c r="U15" s="11"/>
      <c r="V15" s="32"/>
    </row>
    <row r="16" spans="1:34" ht="26.25" customHeight="1" thickTop="1">
      <c r="B16" s="33"/>
      <c r="C16" s="34"/>
      <c r="D16" s="34"/>
      <c r="E16" s="34"/>
      <c r="F16" s="34"/>
      <c r="G16" s="34"/>
      <c r="H16" s="35"/>
      <c r="I16" s="35"/>
      <c r="J16" s="35"/>
      <c r="K16" s="35"/>
      <c r="L16" s="35"/>
      <c r="M16" s="35"/>
      <c r="N16" s="35"/>
      <c r="O16" s="35"/>
      <c r="P16" s="36"/>
      <c r="Q16" s="37"/>
      <c r="R16" s="38" t="s">
        <v>56</v>
      </c>
      <c r="S16" s="22" t="s">
        <v>57</v>
      </c>
      <c r="T16" s="38" t="s">
        <v>58</v>
      </c>
      <c r="U16" s="22" t="s">
        <v>59</v>
      </c>
    </row>
    <row r="17" spans="2:21" ht="26.25" customHeight="1" thickBot="1">
      <c r="B17" s="39"/>
      <c r="C17" s="40"/>
      <c r="D17" s="40"/>
      <c r="E17" s="40"/>
      <c r="F17" s="40"/>
      <c r="G17" s="40"/>
      <c r="H17" s="41"/>
      <c r="I17" s="41"/>
      <c r="J17" s="41"/>
      <c r="K17" s="41"/>
      <c r="L17" s="41"/>
      <c r="M17" s="41"/>
      <c r="N17" s="41"/>
      <c r="O17" s="41"/>
      <c r="P17" s="42"/>
      <c r="Q17" s="43"/>
      <c r="R17" s="44" t="s">
        <v>60</v>
      </c>
      <c r="S17" s="43" t="s">
        <v>60</v>
      </c>
      <c r="T17" s="43" t="s">
        <v>60</v>
      </c>
      <c r="U17" s="43" t="s">
        <v>61</v>
      </c>
    </row>
    <row r="18" spans="2:21" ht="13.5" customHeight="1" thickBot="1">
      <c r="B18" s="62" t="s">
        <v>62</v>
      </c>
      <c r="C18" s="63"/>
      <c r="D18" s="63"/>
      <c r="E18" s="45"/>
      <c r="F18" s="45"/>
      <c r="G18" s="45"/>
      <c r="H18" s="46"/>
      <c r="I18" s="46"/>
      <c r="J18" s="46"/>
      <c r="K18" s="46"/>
      <c r="L18" s="46"/>
      <c r="M18" s="46"/>
      <c r="N18" s="46"/>
      <c r="O18" s="46"/>
      <c r="P18" s="47"/>
      <c r="Q18" s="47"/>
      <c r="R18" s="48">
        <f>4061.980608</f>
        <v>4061.9806079999998</v>
      </c>
      <c r="S18" s="48">
        <f>4061.980608</f>
        <v>4061.9806079999998</v>
      </c>
      <c r="T18" s="48">
        <f>3854.44051901</f>
        <v>3854.4405190100001</v>
      </c>
      <c r="U18" s="49">
        <f>+IF(ISERR(T18/S18*100),"N/A",T18/S18*100)</f>
        <v>94.890667656530582</v>
      </c>
    </row>
    <row r="19" spans="2:21" ht="13.5" customHeight="1" thickBot="1">
      <c r="B19" s="64" t="s">
        <v>63</v>
      </c>
      <c r="C19" s="65"/>
      <c r="D19" s="65"/>
      <c r="E19" s="50"/>
      <c r="F19" s="50"/>
      <c r="G19" s="50"/>
      <c r="H19" s="51"/>
      <c r="I19" s="51"/>
      <c r="J19" s="51"/>
      <c r="K19" s="51"/>
      <c r="L19" s="51"/>
      <c r="M19" s="51"/>
      <c r="N19" s="51"/>
      <c r="O19" s="51"/>
      <c r="P19" s="52"/>
      <c r="Q19" s="52"/>
      <c r="R19" s="48">
        <f>3971.65047982</f>
        <v>3971.6504798199999</v>
      </c>
      <c r="S19" s="48">
        <f>3971.65047982</f>
        <v>3971.6504798199999</v>
      </c>
      <c r="T19" s="48">
        <f>3854.44051901</f>
        <v>3854.4405190100001</v>
      </c>
      <c r="U19" s="49">
        <f>+IF(ISERR(T19/S19*100),"N/A",T19/S19*100)</f>
        <v>97.048834951475598</v>
      </c>
    </row>
    <row r="20" spans="2:21" ht="14.85" customHeight="1" thickTop="1" thickBot="1">
      <c r="B20" s="8" t="s">
        <v>64</v>
      </c>
      <c r="C20" s="9"/>
      <c r="D20" s="9"/>
      <c r="E20" s="9"/>
      <c r="F20" s="9"/>
      <c r="G20" s="9"/>
      <c r="H20" s="10"/>
      <c r="I20" s="10"/>
      <c r="J20" s="10"/>
      <c r="K20" s="10"/>
      <c r="L20" s="10"/>
      <c r="M20" s="10"/>
      <c r="N20" s="10"/>
      <c r="O20" s="10"/>
      <c r="P20" s="10"/>
      <c r="Q20" s="10"/>
      <c r="R20" s="10"/>
      <c r="S20" s="10"/>
      <c r="T20" s="10"/>
      <c r="U20" s="11"/>
    </row>
    <row r="21" spans="2:21" ht="44.25" customHeight="1" thickTop="1">
      <c r="B21" s="66" t="s">
        <v>65</v>
      </c>
      <c r="C21" s="67"/>
      <c r="D21" s="67"/>
      <c r="E21" s="67"/>
      <c r="F21" s="67"/>
      <c r="G21" s="67"/>
      <c r="H21" s="67"/>
      <c r="I21" s="67"/>
      <c r="J21" s="67"/>
      <c r="K21" s="67"/>
      <c r="L21" s="67"/>
      <c r="M21" s="67"/>
      <c r="N21" s="67"/>
      <c r="O21" s="67"/>
      <c r="P21" s="67"/>
      <c r="Q21" s="67"/>
      <c r="R21" s="67"/>
      <c r="S21" s="67"/>
      <c r="T21" s="67"/>
      <c r="U21" s="68"/>
    </row>
    <row r="22" spans="2:21" ht="34.5" customHeight="1">
      <c r="B22" s="55" t="s">
        <v>106</v>
      </c>
      <c r="C22" s="56"/>
      <c r="D22" s="56"/>
      <c r="E22" s="56"/>
      <c r="F22" s="56"/>
      <c r="G22" s="56"/>
      <c r="H22" s="56"/>
      <c r="I22" s="56"/>
      <c r="J22" s="56"/>
      <c r="K22" s="56"/>
      <c r="L22" s="56"/>
      <c r="M22" s="56"/>
      <c r="N22" s="56"/>
      <c r="O22" s="56"/>
      <c r="P22" s="56"/>
      <c r="Q22" s="56"/>
      <c r="R22" s="56"/>
      <c r="S22" s="56"/>
      <c r="T22" s="56"/>
      <c r="U22" s="57"/>
    </row>
    <row r="23" spans="2:21" ht="35.25" customHeight="1">
      <c r="B23" s="55" t="s">
        <v>384</v>
      </c>
      <c r="C23" s="56"/>
      <c r="D23" s="56"/>
      <c r="E23" s="56"/>
      <c r="F23" s="56"/>
      <c r="G23" s="56"/>
      <c r="H23" s="56"/>
      <c r="I23" s="56"/>
      <c r="J23" s="56"/>
      <c r="K23" s="56"/>
      <c r="L23" s="56"/>
      <c r="M23" s="56"/>
      <c r="N23" s="56"/>
      <c r="O23" s="56"/>
      <c r="P23" s="56"/>
      <c r="Q23" s="56"/>
      <c r="R23" s="56"/>
      <c r="S23" s="56"/>
      <c r="T23" s="56"/>
      <c r="U23" s="57"/>
    </row>
    <row r="24" spans="2:21" ht="35.4" customHeight="1">
      <c r="B24" s="55" t="s">
        <v>385</v>
      </c>
      <c r="C24" s="56"/>
      <c r="D24" s="56"/>
      <c r="E24" s="56"/>
      <c r="F24" s="56"/>
      <c r="G24" s="56"/>
      <c r="H24" s="56"/>
      <c r="I24" s="56"/>
      <c r="J24" s="56"/>
      <c r="K24" s="56"/>
      <c r="L24" s="56"/>
      <c r="M24" s="56"/>
      <c r="N24" s="56"/>
      <c r="O24" s="56"/>
      <c r="P24" s="56"/>
      <c r="Q24" s="56"/>
      <c r="R24" s="56"/>
      <c r="S24" s="56"/>
      <c r="T24" s="56"/>
      <c r="U24" s="57"/>
    </row>
    <row r="25" spans="2:21" ht="34.5" customHeight="1" thickBot="1">
      <c r="B25" s="58" t="s">
        <v>386</v>
      </c>
      <c r="C25" s="59"/>
      <c r="D25" s="59"/>
      <c r="E25" s="59"/>
      <c r="F25" s="59"/>
      <c r="G25" s="59"/>
      <c r="H25" s="59"/>
      <c r="I25" s="59"/>
      <c r="J25" s="59"/>
      <c r="K25" s="59"/>
      <c r="L25" s="59"/>
      <c r="M25" s="59"/>
      <c r="N25" s="59"/>
      <c r="O25" s="59"/>
      <c r="P25" s="59"/>
      <c r="Q25" s="59"/>
      <c r="R25" s="59"/>
      <c r="S25" s="59"/>
      <c r="T25" s="59"/>
      <c r="U25" s="60"/>
    </row>
  </sheetData>
  <mergeCells count="4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B22:U22"/>
    <mergeCell ref="B23:U23"/>
    <mergeCell ref="B24:U24"/>
    <mergeCell ref="B25:U25"/>
    <mergeCell ref="C14:H14"/>
    <mergeCell ref="I14:K14"/>
    <mergeCell ref="L14:O14"/>
    <mergeCell ref="B18:D18"/>
    <mergeCell ref="B19:D19"/>
    <mergeCell ref="B21:U21"/>
  </mergeCells>
  <printOptions horizontalCentered="1"/>
  <pageMargins left="0.78740157480314965" right="0.78740157480314965" top="0.98425196850393704" bottom="0.98425196850393704" header="0" footer="0.39370078740157483"/>
  <pageSetup scale="6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54</vt:i4>
      </vt:variant>
    </vt:vector>
  </HeadingPairs>
  <TitlesOfParts>
    <vt:vector size="81" baseType="lpstr">
      <vt:lpstr>8 B001</vt:lpstr>
      <vt:lpstr>8 E001</vt:lpstr>
      <vt:lpstr>8 E002</vt:lpstr>
      <vt:lpstr>8 E003</vt:lpstr>
      <vt:lpstr>8 E004</vt:lpstr>
      <vt:lpstr>8 E005</vt:lpstr>
      <vt:lpstr>8 E006</vt:lpstr>
      <vt:lpstr>8 E011</vt:lpstr>
      <vt:lpstr>8 P001</vt:lpstr>
      <vt:lpstr>8 S088</vt:lpstr>
      <vt:lpstr>8 S089</vt:lpstr>
      <vt:lpstr>8 S240</vt:lpstr>
      <vt:lpstr>8 S257</vt:lpstr>
      <vt:lpstr>8 S258</vt:lpstr>
      <vt:lpstr>8 S259</vt:lpstr>
      <vt:lpstr>8 S260</vt:lpstr>
      <vt:lpstr>8 S261</vt:lpstr>
      <vt:lpstr>8 S262</vt:lpstr>
      <vt:lpstr>8 S263</vt:lpstr>
      <vt:lpstr>8 S264</vt:lpstr>
      <vt:lpstr>8 U004</vt:lpstr>
      <vt:lpstr>8 U002</vt:lpstr>
      <vt:lpstr>8 U009</vt:lpstr>
      <vt:lpstr>8 U010</vt:lpstr>
      <vt:lpstr>8 U013</vt:lpstr>
      <vt:lpstr>8 U017</vt:lpstr>
      <vt:lpstr>8 U019</vt:lpstr>
      <vt:lpstr>'8 B001'!Área_de_impresión</vt:lpstr>
      <vt:lpstr>'8 E001'!Área_de_impresión</vt:lpstr>
      <vt:lpstr>'8 E002'!Área_de_impresión</vt:lpstr>
      <vt:lpstr>'8 E003'!Área_de_impresión</vt:lpstr>
      <vt:lpstr>'8 E004'!Área_de_impresión</vt:lpstr>
      <vt:lpstr>'8 E005'!Área_de_impresión</vt:lpstr>
      <vt:lpstr>'8 E006'!Área_de_impresión</vt:lpstr>
      <vt:lpstr>'8 E011'!Área_de_impresión</vt:lpstr>
      <vt:lpstr>'8 P001'!Área_de_impresión</vt:lpstr>
      <vt:lpstr>'8 S088'!Área_de_impresión</vt:lpstr>
      <vt:lpstr>'8 S089'!Área_de_impresión</vt:lpstr>
      <vt:lpstr>'8 S240'!Área_de_impresión</vt:lpstr>
      <vt:lpstr>'8 S257'!Área_de_impresión</vt:lpstr>
      <vt:lpstr>'8 S258'!Área_de_impresión</vt:lpstr>
      <vt:lpstr>'8 S259'!Área_de_impresión</vt:lpstr>
      <vt:lpstr>'8 S260'!Área_de_impresión</vt:lpstr>
      <vt:lpstr>'8 S261'!Área_de_impresión</vt:lpstr>
      <vt:lpstr>'8 S262'!Área_de_impresión</vt:lpstr>
      <vt:lpstr>'8 S263'!Área_de_impresión</vt:lpstr>
      <vt:lpstr>'8 S264'!Área_de_impresión</vt:lpstr>
      <vt:lpstr>'8 U002'!Área_de_impresión</vt:lpstr>
      <vt:lpstr>'8 U004'!Área_de_impresión</vt:lpstr>
      <vt:lpstr>'8 U009'!Área_de_impresión</vt:lpstr>
      <vt:lpstr>'8 U010'!Área_de_impresión</vt:lpstr>
      <vt:lpstr>'8 U013'!Área_de_impresión</vt:lpstr>
      <vt:lpstr>'8 U017'!Área_de_impresión</vt:lpstr>
      <vt:lpstr>'8 U019'!Área_de_impresión</vt:lpstr>
      <vt:lpstr>'8 B001'!Títulos_a_imprimir</vt:lpstr>
      <vt:lpstr>'8 E001'!Títulos_a_imprimir</vt:lpstr>
      <vt:lpstr>'8 E002'!Títulos_a_imprimir</vt:lpstr>
      <vt:lpstr>'8 E003'!Títulos_a_imprimir</vt:lpstr>
      <vt:lpstr>'8 E004'!Títulos_a_imprimir</vt:lpstr>
      <vt:lpstr>'8 E005'!Títulos_a_imprimir</vt:lpstr>
      <vt:lpstr>'8 E006'!Títulos_a_imprimir</vt:lpstr>
      <vt:lpstr>'8 E011'!Títulos_a_imprimir</vt:lpstr>
      <vt:lpstr>'8 P001'!Títulos_a_imprimir</vt:lpstr>
      <vt:lpstr>'8 S088'!Títulos_a_imprimir</vt:lpstr>
      <vt:lpstr>'8 S089'!Títulos_a_imprimir</vt:lpstr>
      <vt:lpstr>'8 S240'!Títulos_a_imprimir</vt:lpstr>
      <vt:lpstr>'8 S257'!Títulos_a_imprimir</vt:lpstr>
      <vt:lpstr>'8 S258'!Títulos_a_imprimir</vt:lpstr>
      <vt:lpstr>'8 S259'!Títulos_a_imprimir</vt:lpstr>
      <vt:lpstr>'8 S260'!Títulos_a_imprimir</vt:lpstr>
      <vt:lpstr>'8 S261'!Títulos_a_imprimir</vt:lpstr>
      <vt:lpstr>'8 S262'!Títulos_a_imprimir</vt:lpstr>
      <vt:lpstr>'8 S263'!Títulos_a_imprimir</vt:lpstr>
      <vt:lpstr>'8 S264'!Títulos_a_imprimir</vt:lpstr>
      <vt:lpstr>'8 U002'!Títulos_a_imprimir</vt:lpstr>
      <vt:lpstr>'8 U004'!Títulos_a_imprimir</vt:lpstr>
      <vt:lpstr>'8 U009'!Títulos_a_imprimir</vt:lpstr>
      <vt:lpstr>'8 U010'!Títulos_a_imprimir</vt:lpstr>
      <vt:lpstr>'8 U013'!Títulos_a_imprimir</vt:lpstr>
      <vt:lpstr>'8 U017'!Títulos_a_imprimir</vt:lpstr>
      <vt:lpstr>'8 U019'!Títulos_a_imprimir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HP</cp:lastModifiedBy>
  <cp:lastPrinted>2009-03-26T01:46:20Z</cp:lastPrinted>
  <dcterms:created xsi:type="dcterms:W3CDTF">2009-03-25T01:44:41Z</dcterms:created>
  <dcterms:modified xsi:type="dcterms:W3CDTF">2021-05-14T01:12:35Z</dcterms:modified>
</cp:coreProperties>
</file>