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porte de avances mir 2021\2015\"/>
    </mc:Choice>
  </mc:AlternateContent>
  <bookViews>
    <workbookView xWindow="0" yWindow="0" windowWidth="28800" windowHeight="11832"/>
  </bookViews>
  <sheets>
    <sheet name="8 B001" sheetId="2" r:id="rId1"/>
    <sheet name="8 E001" sheetId="3" r:id="rId2"/>
    <sheet name="8 E002" sheetId="4" r:id="rId3"/>
    <sheet name="8 E003" sheetId="5" r:id="rId4"/>
    <sheet name="8 E004" sheetId="6" r:id="rId5"/>
    <sheet name="8 E005" sheetId="7" r:id="rId6"/>
    <sheet name="8 E006" sheetId="8" r:id="rId7"/>
    <sheet name="8 E011" sheetId="9" r:id="rId8"/>
    <sheet name="8 P001" sheetId="10" r:id="rId9"/>
    <sheet name="8 S088" sheetId="11" r:id="rId10"/>
    <sheet name="8 S089" sheetId="12" r:id="rId11"/>
    <sheet name="8 S240" sheetId="13" r:id="rId12"/>
    <sheet name="8 S257" sheetId="14" r:id="rId13"/>
    <sheet name="8 S258" sheetId="15" r:id="rId14"/>
    <sheet name="8 S259" sheetId="16" r:id="rId15"/>
    <sheet name="8 S260" sheetId="17" r:id="rId16"/>
    <sheet name="8 S261" sheetId="18" r:id="rId17"/>
    <sheet name="8 S262" sheetId="19" r:id="rId18"/>
    <sheet name="8 S263" sheetId="20" r:id="rId19"/>
    <sheet name="8 S264" sheetId="21" r:id="rId20"/>
    <sheet name="8 U002" sheetId="22" r:id="rId21"/>
    <sheet name="8 U004" sheetId="23" r:id="rId22"/>
    <sheet name="8 U009" sheetId="24" r:id="rId23"/>
    <sheet name="8 U010" sheetId="25" r:id="rId24"/>
    <sheet name="8 U013" sheetId="26" r:id="rId25"/>
    <sheet name="8 U017" sheetId="27" r:id="rId26"/>
    <sheet name="8 U019" sheetId="28" r:id="rId27"/>
  </sheets>
  <definedNames>
    <definedName name="_xlnm.Print_Area" localSheetId="0">'8 B001'!$B$1:$U$33</definedName>
    <definedName name="_xlnm.Print_Area" localSheetId="1">'8 E001'!$B$1:$U$35</definedName>
    <definedName name="_xlnm.Print_Area" localSheetId="2">'8 E002'!$B$1:$U$37</definedName>
    <definedName name="_xlnm.Print_Area" localSheetId="3">'8 E003'!$B$1:$U$35</definedName>
    <definedName name="_xlnm.Print_Area" localSheetId="4">'8 E004'!$B$1:$U$49</definedName>
    <definedName name="_xlnm.Print_Area" localSheetId="5">'8 E005'!$B$1:$U$39</definedName>
    <definedName name="_xlnm.Print_Area" localSheetId="6">'8 E006'!$B$1:$U$59</definedName>
    <definedName name="_xlnm.Print_Area" localSheetId="7">'8 E011'!$B$1:$U$35</definedName>
    <definedName name="_xlnm.Print_Area" localSheetId="8">'8 P001'!$B$1:$U$29</definedName>
    <definedName name="_xlnm.Print_Area" localSheetId="9">'8 S088'!$B$1:$U$57</definedName>
    <definedName name="_xlnm.Print_Area" localSheetId="10">'8 S089'!$B$1:$U$57</definedName>
    <definedName name="_xlnm.Print_Area" localSheetId="11">'8 S240'!$B$1:$U$33</definedName>
    <definedName name="_xlnm.Print_Area" localSheetId="12">'8 S257'!$B$1:$U$65</definedName>
    <definedName name="_xlnm.Print_Area" localSheetId="13">'8 S258'!$B$1:$U$79</definedName>
    <definedName name="_xlnm.Print_Area" localSheetId="14">'8 S259'!$B$1:$U$81</definedName>
    <definedName name="_xlnm.Print_Area" localSheetId="15">'8 S260'!$B$1:$U$63</definedName>
    <definedName name="_xlnm.Print_Area" localSheetId="16">'8 S261'!$B$1:$U$73</definedName>
    <definedName name="_xlnm.Print_Area" localSheetId="17">'8 S262'!$B$1:$U$75</definedName>
    <definedName name="_xlnm.Print_Area" localSheetId="18">'8 S263'!$B$1:$U$57</definedName>
    <definedName name="_xlnm.Print_Area" localSheetId="19">'8 S264'!$B$1:$U$67</definedName>
    <definedName name="_xlnm.Print_Area" localSheetId="20">'8 U002'!$B$1:$U$45</definedName>
    <definedName name="_xlnm.Print_Area" localSheetId="21">'8 U004'!$B$1:$U$37</definedName>
    <definedName name="_xlnm.Print_Area" localSheetId="22">'8 U009'!$B$1:$U$31</definedName>
    <definedName name="_xlnm.Print_Area" localSheetId="23">'8 U010'!$B$1:$U$49</definedName>
    <definedName name="_xlnm.Print_Area" localSheetId="24">'8 U013'!$B$1:$U$43</definedName>
    <definedName name="_xlnm.Print_Area" localSheetId="25">'8 U017'!$B$1:$U$55</definedName>
    <definedName name="_xlnm.Print_Area" localSheetId="26">'8 U019'!$B$1:$U$35</definedName>
    <definedName name="_xlnm.Print_Titles" localSheetId="0">'8 B001'!$1:$4</definedName>
    <definedName name="_xlnm.Print_Titles" localSheetId="1">'8 E001'!$1:$4</definedName>
    <definedName name="_xlnm.Print_Titles" localSheetId="2">'8 E002'!$1:$4</definedName>
    <definedName name="_xlnm.Print_Titles" localSheetId="3">'8 E003'!$1:$4</definedName>
    <definedName name="_xlnm.Print_Titles" localSheetId="4">'8 E004'!$1:$4</definedName>
    <definedName name="_xlnm.Print_Titles" localSheetId="5">'8 E005'!$1:$4</definedName>
    <definedName name="_xlnm.Print_Titles" localSheetId="6">'8 E006'!$1:$4</definedName>
    <definedName name="_xlnm.Print_Titles" localSheetId="7">'8 E011'!$1:$4</definedName>
    <definedName name="_xlnm.Print_Titles" localSheetId="8">'8 P001'!$1:$4</definedName>
    <definedName name="_xlnm.Print_Titles" localSheetId="9">'8 S088'!$1:$4</definedName>
    <definedName name="_xlnm.Print_Titles" localSheetId="10">'8 S089'!$1:$4</definedName>
    <definedName name="_xlnm.Print_Titles" localSheetId="11">'8 S240'!$1:$4</definedName>
    <definedName name="_xlnm.Print_Titles" localSheetId="12">'8 S257'!$1:$4</definedName>
    <definedName name="_xlnm.Print_Titles" localSheetId="13">'8 S258'!$1:$4</definedName>
    <definedName name="_xlnm.Print_Titles" localSheetId="14">'8 S259'!$1:$4</definedName>
    <definedName name="_xlnm.Print_Titles" localSheetId="15">'8 S260'!$1:$4</definedName>
    <definedName name="_xlnm.Print_Titles" localSheetId="16">'8 S261'!$1:$4</definedName>
    <definedName name="_xlnm.Print_Titles" localSheetId="17">'8 S262'!$1:$4</definedName>
    <definedName name="_xlnm.Print_Titles" localSheetId="18">'8 S263'!$1:$4</definedName>
    <definedName name="_xlnm.Print_Titles" localSheetId="19">'8 S264'!$1:$4</definedName>
    <definedName name="_xlnm.Print_Titles" localSheetId="20">'8 U002'!$1:$4</definedName>
    <definedName name="_xlnm.Print_Titles" localSheetId="21">'8 U004'!$1:$4</definedName>
    <definedName name="_xlnm.Print_Titles" localSheetId="22">'8 U009'!$1:$4</definedName>
    <definedName name="_xlnm.Print_Titles" localSheetId="23">'8 U010'!$1:$4</definedName>
    <definedName name="_xlnm.Print_Titles" localSheetId="24">'8 U013'!$1:$4</definedName>
    <definedName name="_xlnm.Print_Titles" localSheetId="25">'8 U017'!$1:$4</definedName>
    <definedName name="_xlnm.Print_Titles" localSheetId="26">'8 U019'!$1:$4</definedName>
  </definedNames>
  <calcPr calcId="162913"/>
</workbook>
</file>

<file path=xl/calcChain.xml><?xml version="1.0" encoding="utf-8"?>
<calcChain xmlns="http://schemas.openxmlformats.org/spreadsheetml/2006/main">
  <c r="T22" i="28" l="1"/>
  <c r="S22" i="28"/>
  <c r="R22" i="28"/>
  <c r="T21" i="28"/>
  <c r="U21" i="28" s="1"/>
  <c r="S21" i="28"/>
  <c r="R21" i="28"/>
  <c r="U17" i="28"/>
  <c r="U16" i="28"/>
  <c r="U15" i="28"/>
  <c r="U14" i="28"/>
  <c r="U13" i="28"/>
  <c r="U12" i="28"/>
  <c r="U11" i="28"/>
  <c r="T32" i="27"/>
  <c r="S32" i="27"/>
  <c r="R32" i="27"/>
  <c r="T31" i="27"/>
  <c r="S31" i="27"/>
  <c r="U31" i="27" s="1"/>
  <c r="R31" i="27"/>
  <c r="U27" i="27"/>
  <c r="U26" i="27"/>
  <c r="U25" i="27"/>
  <c r="U24" i="27"/>
  <c r="U23" i="27"/>
  <c r="U22" i="27"/>
  <c r="U21" i="27"/>
  <c r="U20" i="27"/>
  <c r="U19" i="27"/>
  <c r="U18" i="27"/>
  <c r="U17" i="27"/>
  <c r="U16" i="27"/>
  <c r="U15" i="27"/>
  <c r="U14" i="27"/>
  <c r="U13" i="27"/>
  <c r="U12" i="27"/>
  <c r="U11" i="27"/>
  <c r="T26" i="26"/>
  <c r="U26" i="26" s="1"/>
  <c r="S26" i="26"/>
  <c r="R26" i="26"/>
  <c r="T25" i="26"/>
  <c r="S25" i="26"/>
  <c r="R25" i="26"/>
  <c r="U21" i="26"/>
  <c r="U20" i="26"/>
  <c r="U19" i="26"/>
  <c r="U18" i="26"/>
  <c r="U17" i="26"/>
  <c r="U16" i="26"/>
  <c r="U15" i="26"/>
  <c r="U14" i="26"/>
  <c r="U13" i="26"/>
  <c r="U12" i="26"/>
  <c r="U11" i="26"/>
  <c r="T29" i="25"/>
  <c r="S29" i="25"/>
  <c r="R29" i="25"/>
  <c r="T28" i="25"/>
  <c r="U28" i="25" s="1"/>
  <c r="S28" i="25"/>
  <c r="R28" i="25"/>
  <c r="U24" i="25"/>
  <c r="U23" i="25"/>
  <c r="U22" i="25"/>
  <c r="U21" i="25"/>
  <c r="U20" i="25"/>
  <c r="U19" i="25"/>
  <c r="U18" i="25"/>
  <c r="U17" i="25"/>
  <c r="U16" i="25"/>
  <c r="U15" i="25"/>
  <c r="U14" i="25"/>
  <c r="U13" i="25"/>
  <c r="U12" i="25"/>
  <c r="U11" i="25"/>
  <c r="T20" i="24"/>
  <c r="U20" i="24" s="1"/>
  <c r="S20" i="24"/>
  <c r="R20" i="24"/>
  <c r="U19" i="24"/>
  <c r="T19" i="24"/>
  <c r="S19" i="24"/>
  <c r="R19" i="24"/>
  <c r="U15" i="24"/>
  <c r="U14" i="24"/>
  <c r="U13" i="24"/>
  <c r="U12" i="24"/>
  <c r="U11" i="24"/>
  <c r="T23" i="23"/>
  <c r="S23" i="23"/>
  <c r="U23" i="23" s="1"/>
  <c r="R23" i="23"/>
  <c r="T22" i="23"/>
  <c r="S22" i="23"/>
  <c r="U22" i="23" s="1"/>
  <c r="R22" i="23"/>
  <c r="U18" i="23"/>
  <c r="U17" i="23"/>
  <c r="U16" i="23"/>
  <c r="U15" i="23"/>
  <c r="U14" i="23"/>
  <c r="U13" i="23"/>
  <c r="U12" i="23"/>
  <c r="U11" i="23"/>
  <c r="T27" i="22"/>
  <c r="S27" i="22"/>
  <c r="R27" i="22"/>
  <c r="T26" i="22"/>
  <c r="U26" i="22" s="1"/>
  <c r="S26" i="22"/>
  <c r="R26" i="22"/>
  <c r="U22" i="22"/>
  <c r="U21" i="22"/>
  <c r="U20" i="22"/>
  <c r="U19" i="22"/>
  <c r="U18" i="22"/>
  <c r="U17" i="22"/>
  <c r="U16" i="22"/>
  <c r="U15" i="22"/>
  <c r="U14" i="22"/>
  <c r="U13" i="22"/>
  <c r="U12" i="22"/>
  <c r="U11" i="22"/>
  <c r="T38" i="21"/>
  <c r="U38" i="21" s="1"/>
  <c r="S38" i="21"/>
  <c r="R38" i="21"/>
  <c r="T37" i="21"/>
  <c r="S37" i="21"/>
  <c r="U37" i="21" s="1"/>
  <c r="R37" i="21"/>
  <c r="U33" i="21"/>
  <c r="U32" i="21"/>
  <c r="U31" i="21"/>
  <c r="U30" i="21"/>
  <c r="U29" i="21"/>
  <c r="U28" i="21"/>
  <c r="U27" i="21"/>
  <c r="U26" i="21"/>
  <c r="U25" i="21"/>
  <c r="U24" i="21"/>
  <c r="U23" i="21"/>
  <c r="U22" i="21"/>
  <c r="U21" i="21"/>
  <c r="U20" i="21"/>
  <c r="U19" i="21"/>
  <c r="U18" i="21"/>
  <c r="U17" i="21"/>
  <c r="U16" i="21"/>
  <c r="U15" i="21"/>
  <c r="U14" i="21"/>
  <c r="U13" i="21"/>
  <c r="U12" i="21"/>
  <c r="U11" i="21"/>
  <c r="T33" i="20"/>
  <c r="S33" i="20"/>
  <c r="R33" i="20"/>
  <c r="U32" i="20"/>
  <c r="T32" i="20"/>
  <c r="S32" i="20"/>
  <c r="R32" i="20"/>
  <c r="U28" i="20"/>
  <c r="U27" i="20"/>
  <c r="U26" i="20"/>
  <c r="U25" i="20"/>
  <c r="U24" i="20"/>
  <c r="U23" i="20"/>
  <c r="U22" i="20"/>
  <c r="U21" i="20"/>
  <c r="U20" i="20"/>
  <c r="U19" i="20"/>
  <c r="U18" i="20"/>
  <c r="U17" i="20"/>
  <c r="U16" i="20"/>
  <c r="U15" i="20"/>
  <c r="U14" i="20"/>
  <c r="U13" i="20"/>
  <c r="U12" i="20"/>
  <c r="U11" i="20"/>
  <c r="T42" i="19"/>
  <c r="S42" i="19"/>
  <c r="U42" i="19" s="1"/>
  <c r="R42" i="19"/>
  <c r="T41" i="19"/>
  <c r="S41" i="19"/>
  <c r="U41" i="19" s="1"/>
  <c r="R41" i="19"/>
  <c r="U37" i="19"/>
  <c r="U36" i="19"/>
  <c r="U35" i="19"/>
  <c r="U34" i="19"/>
  <c r="U33" i="19"/>
  <c r="U32" i="19"/>
  <c r="U31" i="19"/>
  <c r="U30" i="19"/>
  <c r="U29" i="19"/>
  <c r="U28" i="19"/>
  <c r="U27" i="19"/>
  <c r="U26" i="19"/>
  <c r="U25" i="19"/>
  <c r="U24" i="19"/>
  <c r="U23" i="19"/>
  <c r="U22" i="19"/>
  <c r="U21" i="19"/>
  <c r="U20" i="19"/>
  <c r="U19" i="19"/>
  <c r="U18" i="19"/>
  <c r="U17" i="19"/>
  <c r="U16" i="19"/>
  <c r="U15" i="19"/>
  <c r="U14" i="19"/>
  <c r="U13" i="19"/>
  <c r="U12" i="19"/>
  <c r="U11" i="19"/>
  <c r="T41" i="18"/>
  <c r="U41" i="18" s="1"/>
  <c r="S41" i="18"/>
  <c r="R41" i="18"/>
  <c r="T40" i="18"/>
  <c r="U40" i="18" s="1"/>
  <c r="S40" i="18"/>
  <c r="R40" i="18"/>
  <c r="U36" i="18"/>
  <c r="U35" i="18"/>
  <c r="U34" i="18"/>
  <c r="U33" i="18"/>
  <c r="U32" i="18"/>
  <c r="U31" i="18"/>
  <c r="U30" i="18"/>
  <c r="U29" i="18"/>
  <c r="U28" i="18"/>
  <c r="U27" i="18"/>
  <c r="U26" i="18"/>
  <c r="U25" i="18"/>
  <c r="U24" i="18"/>
  <c r="U23" i="18"/>
  <c r="U22" i="18"/>
  <c r="U21" i="18"/>
  <c r="U20" i="18"/>
  <c r="U19" i="18"/>
  <c r="U18" i="18"/>
  <c r="U17" i="18"/>
  <c r="U16" i="18"/>
  <c r="U15" i="18"/>
  <c r="U14" i="18"/>
  <c r="U13" i="18"/>
  <c r="U12" i="18"/>
  <c r="U11" i="18"/>
  <c r="T36" i="17"/>
  <c r="S36" i="17"/>
  <c r="U36" i="17" s="1"/>
  <c r="R36" i="17"/>
  <c r="T35" i="17"/>
  <c r="U35" i="17" s="1"/>
  <c r="S35" i="17"/>
  <c r="R35" i="17"/>
  <c r="U31" i="17"/>
  <c r="U30" i="17"/>
  <c r="U29" i="17"/>
  <c r="U28" i="17"/>
  <c r="U27" i="17"/>
  <c r="U26" i="17"/>
  <c r="U25" i="17"/>
  <c r="U24" i="17"/>
  <c r="U23" i="17"/>
  <c r="U22" i="17"/>
  <c r="U21" i="17"/>
  <c r="U20" i="17"/>
  <c r="U19" i="17"/>
  <c r="U18" i="17"/>
  <c r="U17" i="17"/>
  <c r="U16" i="17"/>
  <c r="U15" i="17"/>
  <c r="U14" i="17"/>
  <c r="U13" i="17"/>
  <c r="U12" i="17"/>
  <c r="U11" i="17"/>
  <c r="U45" i="16"/>
  <c r="T45" i="16"/>
  <c r="S45" i="16"/>
  <c r="R45" i="16"/>
  <c r="U44" i="16"/>
  <c r="T44" i="16"/>
  <c r="S44" i="16"/>
  <c r="R44" i="16"/>
  <c r="U40" i="16"/>
  <c r="U39" i="16"/>
  <c r="U38" i="16"/>
  <c r="U37" i="16"/>
  <c r="U36" i="16"/>
  <c r="U35" i="16"/>
  <c r="U34" i="16"/>
  <c r="U33" i="16"/>
  <c r="U32" i="16"/>
  <c r="U31" i="16"/>
  <c r="U30" i="16"/>
  <c r="U29" i="16"/>
  <c r="U28" i="16"/>
  <c r="U27" i="16"/>
  <c r="U26" i="16"/>
  <c r="U25" i="16"/>
  <c r="U24" i="16"/>
  <c r="U23" i="16"/>
  <c r="U22" i="16"/>
  <c r="U21" i="16"/>
  <c r="U20" i="16"/>
  <c r="U19" i="16"/>
  <c r="U18" i="16"/>
  <c r="U17" i="16"/>
  <c r="U16" i="16"/>
  <c r="U15" i="16"/>
  <c r="U14" i="16"/>
  <c r="U13" i="16"/>
  <c r="U12" i="16"/>
  <c r="U11" i="16"/>
  <c r="T44" i="15"/>
  <c r="S44" i="15"/>
  <c r="U44" i="15" s="1"/>
  <c r="R44" i="15"/>
  <c r="T43" i="15"/>
  <c r="S43" i="15"/>
  <c r="R43" i="15"/>
  <c r="U39" i="15"/>
  <c r="U38" i="15"/>
  <c r="U37" i="15"/>
  <c r="U36" i="15"/>
  <c r="U35" i="15"/>
  <c r="U34" i="15"/>
  <c r="U33" i="15"/>
  <c r="U32" i="15"/>
  <c r="U31" i="15"/>
  <c r="U30" i="15"/>
  <c r="U29" i="15"/>
  <c r="U28" i="15"/>
  <c r="U27" i="15"/>
  <c r="U26" i="15"/>
  <c r="U25" i="15"/>
  <c r="U24" i="15"/>
  <c r="U23" i="15"/>
  <c r="U22" i="15"/>
  <c r="U21" i="15"/>
  <c r="U20" i="15"/>
  <c r="U19" i="15"/>
  <c r="U18" i="15"/>
  <c r="U17" i="15"/>
  <c r="U16" i="15"/>
  <c r="U15" i="15"/>
  <c r="U14" i="15"/>
  <c r="U13" i="15"/>
  <c r="U12" i="15"/>
  <c r="U11" i="15"/>
  <c r="T37" i="14"/>
  <c r="S37" i="14"/>
  <c r="R37" i="14"/>
  <c r="T36" i="14"/>
  <c r="S36" i="14"/>
  <c r="U36" i="14" s="1"/>
  <c r="R36" i="14"/>
  <c r="U32" i="14"/>
  <c r="U31" i="14"/>
  <c r="U30" i="14"/>
  <c r="U29" i="14"/>
  <c r="U28" i="14"/>
  <c r="U27" i="14"/>
  <c r="U26" i="14"/>
  <c r="U25" i="14"/>
  <c r="U24" i="14"/>
  <c r="U23" i="14"/>
  <c r="U22" i="14"/>
  <c r="U21" i="14"/>
  <c r="U20" i="14"/>
  <c r="U19" i="14"/>
  <c r="U18" i="14"/>
  <c r="U17" i="14"/>
  <c r="U16" i="14"/>
  <c r="U15" i="14"/>
  <c r="U14" i="14"/>
  <c r="U13" i="14"/>
  <c r="U12" i="14"/>
  <c r="U11" i="14"/>
  <c r="T21" i="13"/>
  <c r="U21" i="13" s="1"/>
  <c r="S21" i="13"/>
  <c r="R21" i="13"/>
  <c r="U20" i="13"/>
  <c r="T20" i="13"/>
  <c r="S20" i="13"/>
  <c r="R20" i="13"/>
  <c r="U16" i="13"/>
  <c r="U15" i="13"/>
  <c r="U14" i="13"/>
  <c r="U13" i="13"/>
  <c r="U12" i="13"/>
  <c r="U11" i="13"/>
  <c r="T33" i="12"/>
  <c r="S33" i="12"/>
  <c r="R33" i="12"/>
  <c r="T32" i="12"/>
  <c r="U32" i="12" s="1"/>
  <c r="S32" i="12"/>
  <c r="R32" i="12"/>
  <c r="U28" i="12"/>
  <c r="U27" i="12"/>
  <c r="U26" i="12"/>
  <c r="U25" i="12"/>
  <c r="U24" i="12"/>
  <c r="U23" i="12"/>
  <c r="U22" i="12"/>
  <c r="U21" i="12"/>
  <c r="U20" i="12"/>
  <c r="U19" i="12"/>
  <c r="U18" i="12"/>
  <c r="U17" i="12"/>
  <c r="U16" i="12"/>
  <c r="U15" i="12"/>
  <c r="U14" i="12"/>
  <c r="U13" i="12"/>
  <c r="U12" i="12"/>
  <c r="U11" i="12"/>
  <c r="T33" i="11"/>
  <c r="S33" i="11"/>
  <c r="U33" i="11" s="1"/>
  <c r="R33" i="11"/>
  <c r="T32" i="11"/>
  <c r="S32" i="11"/>
  <c r="U32" i="11" s="1"/>
  <c r="R32" i="11"/>
  <c r="U28" i="11"/>
  <c r="U27" i="11"/>
  <c r="U26" i="11"/>
  <c r="U25" i="11"/>
  <c r="U24" i="11"/>
  <c r="U23" i="11"/>
  <c r="U22" i="11"/>
  <c r="U21" i="11"/>
  <c r="U20" i="11"/>
  <c r="U19" i="11"/>
  <c r="U18" i="11"/>
  <c r="U17" i="11"/>
  <c r="U16" i="11"/>
  <c r="U15" i="11"/>
  <c r="U14" i="11"/>
  <c r="U13" i="11"/>
  <c r="U12" i="11"/>
  <c r="U11" i="11"/>
  <c r="T19" i="10"/>
  <c r="S19" i="10"/>
  <c r="R19" i="10"/>
  <c r="T18" i="10"/>
  <c r="S18" i="10"/>
  <c r="U18" i="10" s="1"/>
  <c r="R18" i="10"/>
  <c r="U14" i="10"/>
  <c r="U13" i="10"/>
  <c r="U12" i="10"/>
  <c r="U11" i="10"/>
  <c r="T22" i="9"/>
  <c r="U22" i="9" s="1"/>
  <c r="S22" i="9"/>
  <c r="R22" i="9"/>
  <c r="T21" i="9"/>
  <c r="S21" i="9"/>
  <c r="R21" i="9"/>
  <c r="U17" i="9"/>
  <c r="U16" i="9"/>
  <c r="U15" i="9"/>
  <c r="U14" i="9"/>
  <c r="U13" i="9"/>
  <c r="U12" i="9"/>
  <c r="U11" i="9"/>
  <c r="T34" i="8"/>
  <c r="U34" i="8" s="1"/>
  <c r="S34" i="8"/>
  <c r="R34" i="8"/>
  <c r="T33" i="8"/>
  <c r="S33" i="8"/>
  <c r="U33" i="8" s="1"/>
  <c r="R33" i="8"/>
  <c r="U29" i="8"/>
  <c r="U28" i="8"/>
  <c r="U27" i="8"/>
  <c r="U26" i="8"/>
  <c r="U25" i="8"/>
  <c r="U24" i="8"/>
  <c r="U23" i="8"/>
  <c r="U22" i="8"/>
  <c r="U21" i="8"/>
  <c r="U20" i="8"/>
  <c r="U19" i="8"/>
  <c r="U18" i="8"/>
  <c r="U17" i="8"/>
  <c r="U16" i="8"/>
  <c r="U15" i="8"/>
  <c r="U14" i="8"/>
  <c r="U13" i="8"/>
  <c r="U12" i="8"/>
  <c r="U11" i="8"/>
  <c r="T24" i="7"/>
  <c r="S24" i="7"/>
  <c r="R24" i="7"/>
  <c r="T23" i="7"/>
  <c r="U23" i="7" s="1"/>
  <c r="S23" i="7"/>
  <c r="R23" i="7"/>
  <c r="U19" i="7"/>
  <c r="U18" i="7"/>
  <c r="U17" i="7"/>
  <c r="U16" i="7"/>
  <c r="U15" i="7"/>
  <c r="U14" i="7"/>
  <c r="U13" i="7"/>
  <c r="U12" i="7"/>
  <c r="U11" i="7"/>
  <c r="T29" i="6"/>
  <c r="S29" i="6"/>
  <c r="U29" i="6" s="1"/>
  <c r="R29" i="6"/>
  <c r="T28" i="6"/>
  <c r="S28" i="6"/>
  <c r="R28" i="6"/>
  <c r="U24" i="6"/>
  <c r="U23" i="6"/>
  <c r="U22" i="6"/>
  <c r="U21" i="6"/>
  <c r="U20" i="6"/>
  <c r="U19" i="6"/>
  <c r="U18" i="6"/>
  <c r="U17" i="6"/>
  <c r="U16" i="6"/>
  <c r="U15" i="6"/>
  <c r="U14" i="6"/>
  <c r="U13" i="6"/>
  <c r="U12" i="6"/>
  <c r="U11" i="6"/>
  <c r="T22" i="5"/>
  <c r="U22" i="5" s="1"/>
  <c r="S22" i="5"/>
  <c r="R22" i="5"/>
  <c r="T21" i="5"/>
  <c r="U21" i="5" s="1"/>
  <c r="S21" i="5"/>
  <c r="R21" i="5"/>
  <c r="U17" i="5"/>
  <c r="U16" i="5"/>
  <c r="U15" i="5"/>
  <c r="U14" i="5"/>
  <c r="U13" i="5"/>
  <c r="U12" i="5"/>
  <c r="U11" i="5"/>
  <c r="T23" i="4"/>
  <c r="S23" i="4"/>
  <c r="R23" i="4"/>
  <c r="T22" i="4"/>
  <c r="S22" i="4"/>
  <c r="U22" i="4" s="1"/>
  <c r="R22" i="4"/>
  <c r="U18" i="4"/>
  <c r="U17" i="4"/>
  <c r="U16" i="4"/>
  <c r="U15" i="4"/>
  <c r="U14" i="4"/>
  <c r="U13" i="4"/>
  <c r="U12" i="4"/>
  <c r="U11" i="4"/>
  <c r="T22" i="3"/>
  <c r="S22" i="3"/>
  <c r="U22" i="3" s="1"/>
  <c r="R22" i="3"/>
  <c r="T21" i="3"/>
  <c r="S21" i="3"/>
  <c r="R21" i="3"/>
  <c r="U17" i="3"/>
  <c r="U16" i="3"/>
  <c r="U15" i="3"/>
  <c r="U14" i="3"/>
  <c r="U13" i="3"/>
  <c r="U12" i="3"/>
  <c r="U11" i="3"/>
  <c r="T21" i="2"/>
  <c r="S21" i="2"/>
  <c r="U21" i="2" s="1"/>
  <c r="R21" i="2"/>
  <c r="T20" i="2"/>
  <c r="S20" i="2"/>
  <c r="R20" i="2"/>
  <c r="U16" i="2"/>
  <c r="U15" i="2"/>
  <c r="U14" i="2"/>
  <c r="U13" i="2"/>
  <c r="U12" i="2"/>
  <c r="U11" i="2"/>
  <c r="U28" i="6" l="1"/>
  <c r="U32" i="27"/>
  <c r="U23" i="4"/>
  <c r="U20" i="2"/>
  <c r="U19" i="10"/>
  <c r="U25" i="26"/>
  <c r="U21" i="3"/>
  <c r="U33" i="12"/>
  <c r="U27" i="22"/>
  <c r="U24" i="7"/>
  <c r="U21" i="9"/>
  <c r="U37" i="14"/>
  <c r="U43" i="15"/>
  <c r="U33" i="20"/>
  <c r="U29" i="25"/>
  <c r="U22" i="28"/>
</calcChain>
</file>

<file path=xl/sharedStrings.xml><?xml version="1.0" encoding="utf-8"?>
<sst xmlns="http://schemas.openxmlformats.org/spreadsheetml/2006/main" count="4450" uniqueCount="1543">
  <si>
    <t>Informes sobre la Situación Económica,
las Finanzas Públicas y la Deuda Pública</t>
  </si>
  <si>
    <t xml:space="preserve">      Segundo Trimestre 2015</t>
  </si>
  <si>
    <t>DATOS DEL PROGRAMA</t>
  </si>
  <si>
    <t>Programa presupuestario</t>
  </si>
  <si>
    <t>B001</t>
  </si>
  <si>
    <t>Producción y comercialización de Biológicos Veterinarios</t>
  </si>
  <si>
    <t>Ramo</t>
  </si>
  <si>
    <t>8</t>
  </si>
  <si>
    <t>Agricultura, Ganadería, Desarrollo Rural, Pesca y Alimentación</t>
  </si>
  <si>
    <t>Unidad responsable</t>
  </si>
  <si>
    <t>JBK-Productora Nacional de Biológicos Veterinarios</t>
  </si>
  <si>
    <t>Enfoques transversales</t>
  </si>
  <si>
    <t>Sin Información</t>
  </si>
  <si>
    <t>Clasificación Funcional</t>
  </si>
  <si>
    <t>Finalidad</t>
  </si>
  <si>
    <t>3 - Desarrollo Económico</t>
  </si>
  <si>
    <t>Función</t>
  </si>
  <si>
    <t>2 - Agropecuaria, Silvicultura, Pesca y Caza</t>
  </si>
  <si>
    <t>Subfunción</t>
  </si>
  <si>
    <t>1 - Agropecuaria</t>
  </si>
  <si>
    <t>Actividad Institucional</t>
  </si>
  <si>
    <t>226 - Producción y comercialización de biológicos veterinarios</t>
  </si>
  <si>
    <t>RESULTADOS</t>
  </si>
  <si>
    <t>NIVEL</t>
  </si>
  <si>
    <t>OBJETIVOS</t>
  </si>
  <si>
    <t>INDICADORES</t>
  </si>
  <si>
    <t>AVANCE</t>
  </si>
  <si>
    <t>Denominación</t>
  </si>
  <si>
    <t>Método de cálculo</t>
  </si>
  <si>
    <t>Unidad de medida</t>
  </si>
  <si>
    <t>Tipo-Dimensión-Frecuencia</t>
  </si>
  <si>
    <t>Meta Programada</t>
  </si>
  <si>
    <t>Realizado al periodo</t>
  </si>
  <si>
    <t>Avance % al periodo</t>
  </si>
  <si>
    <t>Anual</t>
  </si>
  <si>
    <t>al periodo</t>
  </si>
  <si>
    <t>Fin</t>
  </si>
  <si>
    <t>Contribuir a impulsar la productividad en el sector agroalimentario mediante inversión en capital físico, humano y tecnológico que garantice la seguridad alimentaria mediante la producción y comercialización de biológicos y químico farmacéuticos de uso veterinario</t>
  </si>
  <si>
    <r>
      <t>Porcentaje de cumplimiento del programa para la producción de biológicos y químico farmacéuticos de uso veterinario</t>
    </r>
    <r>
      <rPr>
        <i/>
        <sz val="10"/>
        <color indexed="30"/>
        <rFont val="Soberana Sans"/>
      </rPr>
      <t xml:space="preserve">
</t>
    </r>
  </si>
  <si>
    <t>(Dosis producidas)/(Dosis programadas a producir)*100</t>
  </si>
  <si>
    <t>Porcentaje</t>
  </si>
  <si>
    <t>Estratégico-Eficacia-Mensual</t>
  </si>
  <si>
    <t/>
  </si>
  <si>
    <r>
      <t>Porcentaje de cumplimiento del programa para la comercialización de biológicos y químico farmacéuticos de uso veterinario</t>
    </r>
    <r>
      <rPr>
        <i/>
        <sz val="10"/>
        <color indexed="30"/>
        <rFont val="Soberana Sans"/>
      </rPr>
      <t xml:space="preserve">
</t>
    </r>
  </si>
  <si>
    <t>(Dosis comercializadas)/(Dosis programadas a comercializar)*100</t>
  </si>
  <si>
    <t>Propósito</t>
  </si>
  <si>
    <t>Elaborar, desarrollar y comercializar productos biológicos y químico farmacéuticos para las campañas zoosanitarias.</t>
  </si>
  <si>
    <r>
      <t xml:space="preserve">Porcentaje de cumplimiento del programa para la producción de biológicos y químico farmacéuticos de uso veterinario.  </t>
    </r>
    <r>
      <rPr>
        <i/>
        <sz val="10"/>
        <color indexed="30"/>
        <rFont val="Soberana Sans"/>
      </rPr>
      <t xml:space="preserve">
</t>
    </r>
  </si>
  <si>
    <t>Estratégico-Eficiencia-Mensual</t>
  </si>
  <si>
    <t>Componente</t>
  </si>
  <si>
    <t>A Desarrollar los programas para la producción de biológicos veterinarios de manera eficaz y eficiente</t>
  </si>
  <si>
    <t>Dosis producidas/Dosis programadas a producir</t>
  </si>
  <si>
    <t>B Desarrollar los programas para la comercialización de biológicos veterinarios de manera eficaz y eficiente</t>
  </si>
  <si>
    <r>
      <t>Porcentaje de cumplimiento del Programa de Comercialización de biológicos y químico farmacéuticos de uso veterinario.</t>
    </r>
    <r>
      <rPr>
        <i/>
        <sz val="10"/>
        <color indexed="30"/>
        <rFont val="Soberana Sans"/>
      </rPr>
      <t xml:space="preserve">
</t>
    </r>
  </si>
  <si>
    <t>Dosis comercializadas/Dosis programadas a comercializar</t>
  </si>
  <si>
    <t>PRESUPUESTO</t>
  </si>
  <si>
    <t>Meta anual</t>
  </si>
  <si>
    <t>Meta al periodo</t>
  </si>
  <si>
    <t>Pagado al periodo</t>
  </si>
  <si>
    <t>Avance %</t>
  </si>
  <si>
    <t>Millones de pesos</t>
  </si>
  <si>
    <t>Al periodo</t>
  </si>
  <si>
    <t>PRESUPUESTO ORIGINAL</t>
  </si>
  <si>
    <t>PRESUPUESTO MODIFICADO</t>
  </si>
  <si>
    <t>Justificación de diferencia de avances con respecto a las metas programadas</t>
  </si>
  <si>
    <t xml:space="preserve">Indicadores con frecuencia de medición anual o con un periodo mayor de tiempo. 
Estos indicadores no registraron información ni justificación, debido a que lo harán de conformidad con la frecuencia de medición con la que programaron sus metas. </t>
  </si>
  <si>
    <r>
      <t xml:space="preserve">Porcentaje de cumplimiento del programa para la producción de biológicos y químico farmacéuticos de uso veterinario
</t>
    </r>
    <r>
      <rPr>
        <sz val="10"/>
        <rFont val="Soberana Sans"/>
        <family val="2"/>
      </rPr>
      <t>Sin Información,Sin Justificación</t>
    </r>
  </si>
  <si>
    <r>
      <t xml:space="preserve">Porcentaje de cumplimiento del programa para la comercialización de biológicos y químico farmacéuticos de uso veterinario
</t>
    </r>
    <r>
      <rPr>
        <sz val="10"/>
        <rFont val="Soberana Sans"/>
        <family val="2"/>
      </rPr>
      <t>Sin Información,Sin Justificación</t>
    </r>
  </si>
  <si>
    <r>
      <t xml:space="preserve">Porcentaje de cumplimiento del programa para la producción de biológicos y químico farmacéuticos de uso veterinario.  
</t>
    </r>
    <r>
      <rPr>
        <sz val="10"/>
        <rFont val="Soberana Sans"/>
        <family val="2"/>
      </rPr>
      <t>Sin Información,Sin Justificación</t>
    </r>
  </si>
  <si>
    <r>
      <t xml:space="preserve">Porcentaje de cumplimiento del Programa de Comercialización de biológicos y químico farmacéuticos de uso veterinario.
</t>
    </r>
    <r>
      <rPr>
        <sz val="10"/>
        <rFont val="Soberana Sans"/>
        <family val="2"/>
      </rPr>
      <t>Sin Información,Sin Justificación</t>
    </r>
  </si>
  <si>
    <t>E001</t>
  </si>
  <si>
    <t>Desarrollo y aplicación de programas educativos a nivel medio superior</t>
  </si>
  <si>
    <t>D00-Colegio Superior Agropecuario del Estado de Guerrero</t>
  </si>
  <si>
    <t>Perspectiva de Género</t>
  </si>
  <si>
    <t>2 - Desarrollo Social</t>
  </si>
  <si>
    <t>5 - Educación</t>
  </si>
  <si>
    <t>2 - Educación Media Superior</t>
  </si>
  <si>
    <t>3 - Formación recursos humanos para el sector (educación media superior)</t>
  </si>
  <si>
    <t>Contribuir a impulsar la productividad en el sector agroalimentario mediante inversión en capital físico, humano y tecnológico que garantice la seguridad alimentaria mediante la conclusión de la educación media superior en Ciencias Agropecuarias de los estudiantes.</t>
  </si>
  <si>
    <t>El cálculo se hace dividiendo el promedio anual del producto interno bruto del sector agropecuario reportado por el INEGI, entre el número promedio anual de personas ocupadas en el sector de acuerdo con los datos reportados en la ENOE del INEGI</t>
  </si>
  <si>
    <t>Pesos del 2008</t>
  </si>
  <si>
    <t>Estratégico-Eficacia-Anual</t>
  </si>
  <si>
    <t>N/A</t>
  </si>
  <si>
    <t>Estudiantes concluyen la educación media superior en Ciencias Agropecuarias.</t>
  </si>
  <si>
    <r>
      <t>Porcentaje de estudiantes que concluyeron la educación media superior</t>
    </r>
    <r>
      <rPr>
        <i/>
        <sz val="10"/>
        <color indexed="30"/>
        <rFont val="Soberana Sans"/>
      </rPr>
      <t xml:space="preserve">
</t>
    </r>
  </si>
  <si>
    <t xml:space="preserve">(Número de estudiantes que concluyeron la educación media superior  / Número de estudiantes inscritos a inicio de la educación media superior) * 100   </t>
  </si>
  <si>
    <t>A Becas otorgadas a los estudiantes de educación media superior</t>
  </si>
  <si>
    <r>
      <t>Porcentaje de estudiantes becados de educación media superior</t>
    </r>
    <r>
      <rPr>
        <i/>
        <sz val="10"/>
        <color indexed="30"/>
        <rFont val="Soberana Sans"/>
      </rPr>
      <t xml:space="preserve">
</t>
    </r>
  </si>
  <si>
    <t>Número de estudiantes becados de educación media superior / Número total de estudiantes) * 100</t>
  </si>
  <si>
    <t>B Profesores actualizados en materia agropecuaria</t>
  </si>
  <si>
    <r>
      <t>Porcentaje de profesores actualizados en materia agropecuaria</t>
    </r>
    <r>
      <rPr>
        <i/>
        <sz val="10"/>
        <color indexed="30"/>
        <rFont val="Soberana Sans"/>
      </rPr>
      <t xml:space="preserve">
</t>
    </r>
  </si>
  <si>
    <t>(Número de profesores actualizados en materia agropecuaria / Número total de profesores) *100</t>
  </si>
  <si>
    <t>Estratégico-Eficacia-Semestral</t>
  </si>
  <si>
    <t>Actividad</t>
  </si>
  <si>
    <t>A 1 Aplicación de recursos destinados para becas</t>
  </si>
  <si>
    <r>
      <t>Porcentaje de presupuesto asignado para becas</t>
    </r>
    <r>
      <rPr>
        <i/>
        <sz val="10"/>
        <color indexed="30"/>
        <rFont val="Soberana Sans"/>
      </rPr>
      <t xml:space="preserve">
</t>
    </r>
  </si>
  <si>
    <t>(Presupuesto asignado para becas / Presupuesto anual total) * 100</t>
  </si>
  <si>
    <t>Gestión-Eficacia-Trimestral</t>
  </si>
  <si>
    <t>A 2 Selección de estudiantes con promedio igual o superior a 8.0 para el otorgamiento de becas</t>
  </si>
  <si>
    <r>
      <t>Porcentaje de becas para estudiantes con promedio igual o superior a 8.0</t>
    </r>
    <r>
      <rPr>
        <i/>
        <sz val="10"/>
        <color indexed="30"/>
        <rFont val="Soberana Sans"/>
      </rPr>
      <t xml:space="preserve">
</t>
    </r>
  </si>
  <si>
    <t>Número de becas para estudiantes con promedio igual o superior a 8.0 / Número total de estudiantes con promedio mínimo de 8.0)*100</t>
  </si>
  <si>
    <t>Gestión-Eficacia-Anual</t>
  </si>
  <si>
    <t>B 3 Realización de eventos de capacitación en materia agropecuaria</t>
  </si>
  <si>
    <r>
      <t>Porcentaje de eventos de capacitación realizados en materia agropecuaria</t>
    </r>
    <r>
      <rPr>
        <i/>
        <sz val="10"/>
        <color indexed="30"/>
        <rFont val="Soberana Sans"/>
      </rPr>
      <t xml:space="preserve">
</t>
    </r>
  </si>
  <si>
    <t>(Número de eventos realizados en materia agropecuaria / Número de eventos programados en materia agropecuaria) *100</t>
  </si>
  <si>
    <t>Gestión-Eficacia-Semestral</t>
  </si>
  <si>
    <r>
      <t xml:space="preserve">Productividad laboral en el sector agropecuario y pesquero
</t>
    </r>
    <r>
      <rPr>
        <sz val="10"/>
        <rFont val="Soberana Sans"/>
        <family val="2"/>
      </rPr>
      <t>Sin Información,Sin Justificación</t>
    </r>
  </si>
  <si>
    <r>
      <t xml:space="preserve">Porcentaje de estudiantes que concluyeron la educación media superior
</t>
    </r>
    <r>
      <rPr>
        <sz val="10"/>
        <rFont val="Soberana Sans"/>
        <family val="2"/>
      </rPr>
      <t>Sin Información,Sin Justificación</t>
    </r>
  </si>
  <si>
    <r>
      <t xml:space="preserve">Porcentaje de estudiantes becados de educación media superior
</t>
    </r>
    <r>
      <rPr>
        <sz val="10"/>
        <rFont val="Soberana Sans"/>
        <family val="2"/>
      </rPr>
      <t>Sin Información,Sin Justificación</t>
    </r>
  </si>
  <si>
    <r>
      <t xml:space="preserve">Porcentaje de profesores actualizados en materia agropecuaria
</t>
    </r>
    <r>
      <rPr>
        <sz val="10"/>
        <rFont val="Soberana Sans"/>
        <family val="2"/>
      </rPr>
      <t xml:space="preserve"> Causa : A la fecha no se tiene avance, debido a que los cursos programados para el primer semestre fueron reprogramados para el segundo semestre derivado del cambio de Director de la Institución que impartiría los cursos. Se implementarán acciones para cumplir la meta en el segundo semestre. Efecto: La falta de actualización de los profesores incide en la calidad de la educación; sin embargo se cumplirá la meta planeada. Otros Motivos:</t>
    </r>
  </si>
  <si>
    <r>
      <t xml:space="preserve">Porcentaje de presupuesto asignado para becas
</t>
    </r>
    <r>
      <rPr>
        <sz val="10"/>
        <rFont val="Soberana Sans"/>
        <family val="2"/>
      </rPr>
      <t xml:space="preserve"> Causa : La variación es positiva y se origina en virtud de que en el primer y segundo trimestre 2015 se han cubierto más becas de Olimpiadas del Conocimiento derivado de la participación activa de los estudiantes del nivel medio superior.   Efecto: No obstante de la variación positiva, no existe algún riesgo ya que se cuenta con el recurso para ese fin. El presupuesto destinado para el pago de becas se ejercerá en forma total  en el cuarto trimestre 2015, cumpliendo la meta hasta esa fecha.  Otros Motivos:</t>
    </r>
  </si>
  <si>
    <r>
      <t xml:space="preserve">Porcentaje de becas para estudiantes con promedio igual o superior a 8.0
</t>
    </r>
    <r>
      <rPr>
        <sz val="10"/>
        <rFont val="Soberana Sans"/>
        <family val="2"/>
      </rPr>
      <t>Sin Información,Sin Justificación</t>
    </r>
  </si>
  <si>
    <r>
      <t xml:space="preserve">Porcentaje de eventos de capacitación realizados en materia agropecuaria
</t>
    </r>
    <r>
      <rPr>
        <sz val="10"/>
        <rFont val="Soberana Sans"/>
        <family val="2"/>
      </rPr>
      <t xml:space="preserve"> Causa : No se tiene avance en el primer semestre, debido a la reprogramación de los cursos para el segundo semestre derivado del cambio de Director de la Institución que impartiría los cursos. Se implementarán acciones para cumplir la meta en el segundo semestre. Efecto: La ausencia de eventos de capacitación, así como la falta de actualización de los profesores incide en la calidad de la educación; sin embargo se cumplirá  la meta planeada. Otros Motivos:</t>
    </r>
  </si>
  <si>
    <t>E002</t>
  </si>
  <si>
    <t>Desarrollo de los programas educativos a nivel superior</t>
  </si>
  <si>
    <t>3 - Educación Superior</t>
  </si>
  <si>
    <t>4 - Formación recursos humanos para el sector (educación superior)</t>
  </si>
  <si>
    <t>Contribuir a impulsar la productividad en el sector agroalimentario mediante inversión en capital físico, humano y tecnológico que garantice la seguridad alimentaria mediante la formación de estudiantes en educación superior en Ciencias Agropecuarias.</t>
  </si>
  <si>
    <t>Estudiantes formados en educación superior en Ciencias Agropecuarias que egresaron</t>
  </si>
  <si>
    <r>
      <t>Porcentaje de estudiantes egresados en educación superior en Ciencias Agropecuarias.</t>
    </r>
    <r>
      <rPr>
        <i/>
        <sz val="10"/>
        <color indexed="30"/>
        <rFont val="Soberana Sans"/>
      </rPr>
      <t xml:space="preserve">
</t>
    </r>
  </si>
  <si>
    <t xml:space="preserve">(Número de estudiantes egresados en educación superior en ciencias agropecuarias / Número de estudiantes inscritos a inicio de carrera) * 100 </t>
  </si>
  <si>
    <r>
      <t>Porcentaje de estudiantes titulados respecto a los egresados</t>
    </r>
    <r>
      <rPr>
        <i/>
        <sz val="10"/>
        <color indexed="30"/>
        <rFont val="Soberana Sans"/>
      </rPr>
      <t xml:space="preserve">
</t>
    </r>
  </si>
  <si>
    <t>Número total de estudiantes titulados / Número total de estudiantes egresados)*100</t>
  </si>
  <si>
    <t>A Becas otorgadas a estudiantes de educación superior</t>
  </si>
  <si>
    <r>
      <t>Porcentaje de estudiantes becados de educación superior</t>
    </r>
    <r>
      <rPr>
        <i/>
        <sz val="10"/>
        <color indexed="30"/>
        <rFont val="Soberana Sans"/>
      </rPr>
      <t xml:space="preserve">
</t>
    </r>
  </si>
  <si>
    <t>(Número de estudiantes becados / Número total de estudiantes) * 100</t>
  </si>
  <si>
    <r>
      <t xml:space="preserve">Porcentaje de presupuesto asignado para becas  </t>
    </r>
    <r>
      <rPr>
        <i/>
        <sz val="10"/>
        <color indexed="30"/>
        <rFont val="Soberana Sans"/>
      </rPr>
      <t xml:space="preserve">
</t>
    </r>
  </si>
  <si>
    <t xml:space="preserve">(Presupuesto ejercido asignado para becas / Presupuesto anual total) * 100  </t>
  </si>
  <si>
    <t>Gestión-Eficiencia-Trimestral</t>
  </si>
  <si>
    <t>(Número total de becas para estudiantes con promedio igual o superior a 8.0 / Número total de estudiantes con promedio minimo de 8.0)*100</t>
  </si>
  <si>
    <t>Gestión-Eficiencia-Anual</t>
  </si>
  <si>
    <r>
      <t xml:space="preserve">Porcentaje de eventos de capacitación realizados en materia agropecuaria  </t>
    </r>
    <r>
      <rPr>
        <i/>
        <sz val="10"/>
        <color indexed="30"/>
        <rFont val="Soberana Sans"/>
      </rPr>
      <t xml:space="preserve">
</t>
    </r>
  </si>
  <si>
    <t>(Número de eventos de capacitación realizados en materia agropecuaria / Número de eventos programados) *100</t>
  </si>
  <si>
    <r>
      <t xml:space="preserve">Porcentaje de estudiantes egresados en educación superior en Ciencias Agropecuarias.
</t>
    </r>
    <r>
      <rPr>
        <sz val="10"/>
        <rFont val="Soberana Sans"/>
        <family val="2"/>
      </rPr>
      <t>Sin Información,Sin Justificación</t>
    </r>
  </si>
  <si>
    <r>
      <t xml:space="preserve">Porcentaje de estudiantes titulados respecto a los egresados
</t>
    </r>
    <r>
      <rPr>
        <sz val="10"/>
        <rFont val="Soberana Sans"/>
        <family val="2"/>
      </rPr>
      <t>Sin Información,Sin Justificación</t>
    </r>
  </si>
  <si>
    <r>
      <t xml:space="preserve">Porcentaje de estudiantes becados de educación superior
</t>
    </r>
    <r>
      <rPr>
        <sz val="10"/>
        <rFont val="Soberana Sans"/>
        <family val="2"/>
      </rPr>
      <t>Sin Información,Sin Justificación</t>
    </r>
  </si>
  <si>
    <r>
      <t xml:space="preserve">Porcentaje de profesores actualizados en materia agropecuaria
</t>
    </r>
    <r>
      <rPr>
        <sz val="10"/>
        <rFont val="Soberana Sans"/>
        <family val="2"/>
      </rPr>
      <t xml:space="preserve"> Causa : La meta programada para el primer semestre se cumplió 7 profesores asistieron a eventos de capacitación en materia agropecuaria programados. Efecto: El efecto es positivo ya que la actualización de los profesores incide en la calidad de la educación Otros Motivos:</t>
    </r>
  </si>
  <si>
    <r>
      <t xml:space="preserve">Porcentaje de presupuesto asignado para becas  
</t>
    </r>
    <r>
      <rPr>
        <sz val="10"/>
        <rFont val="Soberana Sans"/>
        <family val="2"/>
      </rPr>
      <t xml:space="preserve"> Causa : La variación se origina en virtud de que en el segundo trimestre 2015 no se cubrieron en su totalidad las becas programadas, principalmente las becas de formación terminal cuyo pago es de manera semestral y  se cubrirán en el tercer y cuarto trimestre 2015.   Efecto: No existe algún riesgo ya que se cuenta con el recurso para ese fin. El presupuesto destinado para el pago de becas se ejercerá en forma total  en el cuarto trimestre 2015, cumpliendo la meta hasta esa fecha.  Otros Motivos:</t>
    </r>
  </si>
  <si>
    <r>
      <t xml:space="preserve">Porcentaje de eventos de capacitación realizados en materia agropecuaria  
</t>
    </r>
    <r>
      <rPr>
        <sz val="10"/>
        <rFont val="Soberana Sans"/>
        <family val="2"/>
      </rPr>
      <t xml:space="preserve"> Causa : Se realizaron 4 eventos de capacitación en materia agropecuaria, cumpliendo la meta programada en el primer semestre 2015. Efecto: El efecto es positivo ya que la asistencia a eventos de capacitación en materia agropecuaria incide en la calidad de la educación Otros Motivos:</t>
    </r>
  </si>
  <si>
    <t>E003</t>
  </si>
  <si>
    <t>Vinculación entre los Servicios Académicos que presta la Universidad Autónoma Chapingo y el Desarrollo de la Investigación Científica y Tecnológica</t>
  </si>
  <si>
    <t>A1I-Universidad Autónoma Chapingo</t>
  </si>
  <si>
    <t>Contribuir a impulsar la productividad en el sector agroalimentario mediante inversión en capital físico, humano y tecnológico que garantice la seguridad alimentaria mediante inversión en capital físico, humano y tecnológico que garantice la seguridad alimentaria</t>
  </si>
  <si>
    <t>Productores del sector agrícola y pecuario cuentan con tecnologias</t>
  </si>
  <si>
    <r>
      <t xml:space="preserve">Porcentaje de variación de los productores agrícolas y pecuarios vinculados con proyectos de investigación  respecto al año base </t>
    </r>
    <r>
      <rPr>
        <i/>
        <sz val="10"/>
        <color indexed="30"/>
        <rFont val="Soberana Sans"/>
      </rPr>
      <t xml:space="preserve">
</t>
    </r>
  </si>
  <si>
    <t>(Número de productores agrícolas y pecuarios vinculados con proyectos en el año tn /Número de productores agrícolas y pecuarios vinculados con proyectos en el año t0)*100</t>
  </si>
  <si>
    <t>A Tecnologías agrícolas y pecuarias, generadas</t>
  </si>
  <si>
    <r>
      <t xml:space="preserve">Tasa de variación de tecnologias agrícolas y pecuarias (artículos científicos en revistas indizadas, patentes, registro de variedades y desarrollos tecnológicos)  generadas </t>
    </r>
    <r>
      <rPr>
        <i/>
        <sz val="10"/>
        <color indexed="30"/>
        <rFont val="Soberana Sans"/>
      </rPr>
      <t xml:space="preserve">
</t>
    </r>
  </si>
  <si>
    <t>((Número de tecnologías agrícolas y pecuarias generadas en el año tn/Número de tecnologías agrícolas y pecuarias en el año tn-1)-1)*100</t>
  </si>
  <si>
    <t>Tasa de variación</t>
  </si>
  <si>
    <t>A 1 Vinculación establecida con las distintas formas organizativas del sector rural</t>
  </si>
  <si>
    <r>
      <t>Tasa de variación en los proyectos de desarrollo y transferencia de tecnología</t>
    </r>
    <r>
      <rPr>
        <i/>
        <sz val="10"/>
        <color indexed="30"/>
        <rFont val="Soberana Sans"/>
      </rPr>
      <t xml:space="preserve">
</t>
    </r>
  </si>
  <si>
    <t>((Número de proyectos de desarrollo y transferencia de tecnología realizados en la UACh en el año t/Número de proyectos de desarrollo y transferencia de tecnología realizados en la UACh en el año t-1)-1)*100</t>
  </si>
  <si>
    <t>A 2 Publicación de libros y revistas</t>
  </si>
  <si>
    <r>
      <t>Porcentaje de cumplimiento en la generación de materiales de divulgación</t>
    </r>
    <r>
      <rPr>
        <i/>
        <sz val="10"/>
        <color indexed="30"/>
        <rFont val="Soberana Sans"/>
      </rPr>
      <t xml:space="preserve">
</t>
    </r>
  </si>
  <si>
    <t>(Número de volúmenes de revistas y libros divulgados/Número de volúmenes de revistas y libros programados)-1)*100</t>
  </si>
  <si>
    <t>A 3 Ejecución y conclusión de Proyectos de Investigación e innovación Tecnológica</t>
  </si>
  <si>
    <r>
      <t>Tasa de cumplimiento de los proyectos de investigación e innovación tecnológica</t>
    </r>
    <r>
      <rPr>
        <i/>
        <sz val="10"/>
        <color indexed="30"/>
        <rFont val="Soberana Sans"/>
      </rPr>
      <t xml:space="preserve">
</t>
    </r>
  </si>
  <si>
    <t>(Número de proyectos de investigación e innovación tecnológica concluidos con los productos comprometidos / Número de proyectos de investigación e innovación tecnológica que iniciaron)*100</t>
  </si>
  <si>
    <t>A 4 Capacitación de los Prestadores de Servicios Profesionales</t>
  </si>
  <si>
    <r>
      <t>Porcentaje  de investigadores reconocidos por su alto nivel</t>
    </r>
    <r>
      <rPr>
        <i/>
        <sz val="10"/>
        <color indexed="30"/>
        <rFont val="Soberana Sans"/>
      </rPr>
      <t xml:space="preserve">
</t>
    </r>
  </si>
  <si>
    <t>[(Número de profesores investigadores de la UACh reconocidos en el Sistema Nacional de Investigadores)/(Número de profesores investigadores de la UACh con nivel de Doctorado)] *100</t>
  </si>
  <si>
    <r>
      <t xml:space="preserve">Porcentaje de variación de los productores agrícolas y pecuarios vinculados con proyectos de investigación  respecto al año base 
</t>
    </r>
    <r>
      <rPr>
        <sz val="10"/>
        <rFont val="Soberana Sans"/>
        <family val="2"/>
      </rPr>
      <t>Sin Información,Sin Justificación</t>
    </r>
  </si>
  <si>
    <r>
      <t xml:space="preserve">Tasa de variación de tecnologias agrícolas y pecuarias (artículos científicos en revistas indizadas, patentes, registro de variedades y desarrollos tecnológicos)  generadas 
</t>
    </r>
    <r>
      <rPr>
        <sz val="10"/>
        <rFont val="Soberana Sans"/>
        <family val="2"/>
      </rPr>
      <t>Sin Información,Sin Justificación</t>
    </r>
  </si>
  <si>
    <r>
      <t xml:space="preserve">Tasa de variación en los proyectos de desarrollo y transferencia de tecnología
</t>
    </r>
    <r>
      <rPr>
        <sz val="10"/>
        <rFont val="Soberana Sans"/>
        <family val="2"/>
      </rPr>
      <t>Sin Información,Sin Justificación</t>
    </r>
  </si>
  <si>
    <r>
      <t xml:space="preserve">Porcentaje de cumplimiento en la generación de materiales de divulgación
</t>
    </r>
    <r>
      <rPr>
        <sz val="10"/>
        <rFont val="Soberana Sans"/>
        <family val="2"/>
      </rPr>
      <t>Sin Información,Sin Justificación</t>
    </r>
  </si>
  <si>
    <r>
      <t xml:space="preserve">Tasa de cumplimiento de los proyectos de investigación e innovación tecnológica
</t>
    </r>
    <r>
      <rPr>
        <sz val="10"/>
        <rFont val="Soberana Sans"/>
        <family val="2"/>
      </rPr>
      <t>Sin Información,Sin Justificación</t>
    </r>
  </si>
  <si>
    <r>
      <t xml:space="preserve">Porcentaje  de investigadores reconocidos por su alto nivel
</t>
    </r>
    <r>
      <rPr>
        <sz val="10"/>
        <rFont val="Soberana Sans"/>
        <family val="2"/>
      </rPr>
      <t>Sin Información,Sin Justificación</t>
    </r>
  </si>
  <si>
    <t>E004</t>
  </si>
  <si>
    <t>Desarrollo y aplicación de programas educativos en materia agropecuaria</t>
  </si>
  <si>
    <t>IZC-Colegio de Postgraduados</t>
  </si>
  <si>
    <t>4 - Posgrado</t>
  </si>
  <si>
    <t>5 - Educación agropecuaria de posgrado</t>
  </si>
  <si>
    <t>Contribuir a impulsar la productividad en el sector agroalimentario mediante inversión en capital físico, humano y tecnológico que garantice la seguridad alimentaria mediante la formación de profesionales posgraduados en Ciencias agrícolas, pecuarias , forestales y acuícolas.</t>
  </si>
  <si>
    <r>
      <t>Porcentaje de posgraduados con empleo un año después de su graduación</t>
    </r>
    <r>
      <rPr>
        <i/>
        <sz val="10"/>
        <color indexed="30"/>
        <rFont val="Soberana Sans"/>
      </rPr>
      <t xml:space="preserve">
</t>
    </r>
  </si>
  <si>
    <t>(Número de graduados con empleo en el año tn /número total de graduados en el año tn-1)*100</t>
  </si>
  <si>
    <t>Profesionales posgraduados en ciencias agrícolas, pecuarias , forestales y acuícolas.</t>
  </si>
  <si>
    <r>
      <t xml:space="preserve">Porcentaje de egresados de Programas pertenecientes al Programa Nacional de Posgrados de Calidad   </t>
    </r>
    <r>
      <rPr>
        <i/>
        <sz val="10"/>
        <color indexed="30"/>
        <rFont val="Soberana Sans"/>
      </rPr>
      <t xml:space="preserve">
</t>
    </r>
  </si>
  <si>
    <t>(Número de estudiantes graduados de programas pertenecientes al Programa Nacional de Posgrados de Calidad por generación / Número total de graduados)*100</t>
  </si>
  <si>
    <r>
      <t xml:space="preserve">Porcentaje de estudiantes graduados en el tiempo reglamentario </t>
    </r>
    <r>
      <rPr>
        <i/>
        <sz val="10"/>
        <color indexed="30"/>
        <rFont val="Soberana Sans"/>
      </rPr>
      <t xml:space="preserve">
</t>
    </r>
  </si>
  <si>
    <t>(Número de estudiantes graduados en el tiempo reglamentario / Número de estudiantes que ingresaron por generación) *100</t>
  </si>
  <si>
    <t>A Profesionales de alto nivel científico y tecnológico cuentan con posgrados de calidad</t>
  </si>
  <si>
    <r>
      <t>Porcentaje de profesionales de alto nivel científico y tecnológico inscritos en Posgrados pertenecientes al Programa Nacional de Posgrados de Calidad del Consejo Nacional de Ciencia y Tecnología</t>
    </r>
    <r>
      <rPr>
        <i/>
        <sz val="10"/>
        <color indexed="30"/>
        <rFont val="Soberana Sans"/>
      </rPr>
      <t xml:space="preserve">
</t>
    </r>
  </si>
  <si>
    <t>(Número de profesionales de alto nivel científico y tecnológico inscritos en Posgrados pertenecientes al Programa Nacional de Posgrados de Calidad del CONACYT durante el año / Número total de profesionales  de alto nivel científico y tecnológico inscritos en los programas de posgrado de investigación (Ciencias) del año)*100</t>
  </si>
  <si>
    <t>B Productos generados por las Líneas de Investigación</t>
  </si>
  <si>
    <r>
      <t>Razón de productos generados en las Líneas de Investigación por Profesores Participantes</t>
    </r>
    <r>
      <rPr>
        <i/>
        <sz val="10"/>
        <color indexed="30"/>
        <rFont val="Soberana Sans"/>
      </rPr>
      <t xml:space="preserve">
</t>
    </r>
  </si>
  <si>
    <t>Número de productos generados por las Líneas de Investigación / Número de Profesores en el Colegio de Postgraduados</t>
  </si>
  <si>
    <t>Promedio</t>
  </si>
  <si>
    <t>Gestión-Eficiencia-Semestral</t>
  </si>
  <si>
    <t>C Acciones de vinculación, transferencia de tecnología e innovación realizadas para el desarrollo del Sector Rural</t>
  </si>
  <si>
    <r>
      <t>Porcentaje de acciones de vinculación, transferencia de tecnología e innovación en el Sector Rural</t>
    </r>
    <r>
      <rPr>
        <i/>
        <sz val="10"/>
        <color indexed="30"/>
        <rFont val="Soberana Sans"/>
      </rPr>
      <t xml:space="preserve">
</t>
    </r>
  </si>
  <si>
    <t>(Número efectuado de acciones de vinculación, transferencia de tecnología e innovación/Número programado de acciones de vinculación, transferencia de tecnología e innovación) * 100</t>
  </si>
  <si>
    <t>A 1 Actualización de los profesores de investigación</t>
  </si>
  <si>
    <r>
      <t xml:space="preserve">Porcentaje de profesores investigadores que se actualizan académicamente </t>
    </r>
    <r>
      <rPr>
        <i/>
        <sz val="10"/>
        <color indexed="30"/>
        <rFont val="Soberana Sans"/>
      </rPr>
      <t xml:space="preserve">
</t>
    </r>
  </si>
  <si>
    <t>(Número de profesores investigadores que se actualizan académicamente / Número total de profesores investigadores) *100</t>
  </si>
  <si>
    <t>A 2 Personal académico con grado de doctor en los postgrados.</t>
  </si>
  <si>
    <r>
      <t>Porcentaje de académicos con grado de doctor</t>
    </r>
    <r>
      <rPr>
        <i/>
        <sz val="10"/>
        <color indexed="30"/>
        <rFont val="Soberana Sans"/>
      </rPr>
      <t xml:space="preserve">
</t>
    </r>
  </si>
  <si>
    <t>(Número de académicos investigadores con grado de doctor / Número total del personal académicos de la institución)*100</t>
  </si>
  <si>
    <t>B 3 Distinción de profesores investigadores en el Sistema Nacional de Investigadores</t>
  </si>
  <si>
    <r>
      <t xml:space="preserve">Porcentaje de profesores investigadores en el Sistema Nacional de Investigadores </t>
    </r>
    <r>
      <rPr>
        <i/>
        <sz val="10"/>
        <color indexed="30"/>
        <rFont val="Soberana Sans"/>
      </rPr>
      <t xml:space="preserve">
</t>
    </r>
  </si>
  <si>
    <t xml:space="preserve">(Número de profesores investigadores en el Sistema Nacional de Investigadores / Número total de profesores investigadores) * 100 </t>
  </si>
  <si>
    <t>B 4 Publicación de artículos científicos para el desarrollo de sector rural</t>
  </si>
  <si>
    <r>
      <t xml:space="preserve">Razón de artículos científicos publicados para el desarrollo del Sector Rural en revistas con comité editorial por profesor investigador </t>
    </r>
    <r>
      <rPr>
        <i/>
        <sz val="10"/>
        <color indexed="30"/>
        <rFont val="Soberana Sans"/>
      </rPr>
      <t xml:space="preserve">
</t>
    </r>
  </si>
  <si>
    <t>Número de artículos científicos publicados en revista con comité editorial / Número total de profesores investigadores</t>
  </si>
  <si>
    <t>Promedio de artículos publicados</t>
  </si>
  <si>
    <t>C 5 Vinculación de impacto con municipios integrantes de la Cruzana Nacional Contra el Hambre</t>
  </si>
  <si>
    <r>
      <t xml:space="preserve">Porcentaje de municipios atendidos dentro de las Microregiones de Atención Prioritaria que integran la Cruzada Nacional Contra el Hambre  </t>
    </r>
    <r>
      <rPr>
        <i/>
        <sz val="10"/>
        <color indexed="30"/>
        <rFont val="Soberana Sans"/>
      </rPr>
      <t xml:space="preserve">
</t>
    </r>
  </si>
  <si>
    <t xml:space="preserve"> (Número de municipios atendidos dentro de las Microregiones de Atención Prioritaria que integran la Cruzada Nacional Contra el Hambre/Número total programado de municipios por atender que integran la Cruzada Nacional Contra el Hambre)*100 </t>
  </si>
  <si>
    <t>C 6 Vincualción de acciones con impacto en las Microregiones de Atención Prioritaria</t>
  </si>
  <si>
    <r>
      <t>Porcentaje de acciones con vinculación de impacto en las Microregiones de Atención Prioritaria</t>
    </r>
    <r>
      <rPr>
        <i/>
        <sz val="10"/>
        <color indexed="30"/>
        <rFont val="Soberana Sans"/>
      </rPr>
      <t xml:space="preserve">
</t>
    </r>
  </si>
  <si>
    <t>(Número de acciones de vinculación de impacto atendidas por Microregión de Atención Prioritaria / Total de acciones solicitadas por el entorno productivo de la Microregión de Atención prioritaria) *100</t>
  </si>
  <si>
    <t>C 7 Vinculación de impacto con organizaciones de productores rurales</t>
  </si>
  <si>
    <r>
      <t>Porcentaje de organizaciones de productores atendidas en las Microregiones de Atención Prioritaria</t>
    </r>
    <r>
      <rPr>
        <i/>
        <sz val="10"/>
        <color indexed="30"/>
        <rFont val="Soberana Sans"/>
      </rPr>
      <t xml:space="preserve">
</t>
    </r>
  </si>
  <si>
    <t>(Número atendido de organizaciones de productores en las Microregiones de Atención Prioritara/ Número programado de organizaciones de productores por atender en las Microregiones de atención prioritaria)*100</t>
  </si>
  <si>
    <r>
      <t xml:space="preserve">Porcentaje de posgraduados con empleo un año después de su graduación
</t>
    </r>
    <r>
      <rPr>
        <sz val="10"/>
        <rFont val="Soberana Sans"/>
        <family val="2"/>
      </rPr>
      <t>Sin Información,Sin Justificación</t>
    </r>
  </si>
  <si>
    <r>
      <t xml:space="preserve">Porcentaje de egresados de Programas pertenecientes al Programa Nacional de Posgrados de Calidad   
</t>
    </r>
    <r>
      <rPr>
        <sz val="10"/>
        <rFont val="Soberana Sans"/>
        <family val="2"/>
      </rPr>
      <t>Sin Información,Sin Justificación</t>
    </r>
  </si>
  <si>
    <r>
      <t xml:space="preserve">Porcentaje de estudiantes graduados en el tiempo reglamentario 
</t>
    </r>
    <r>
      <rPr>
        <sz val="10"/>
        <rFont val="Soberana Sans"/>
        <family val="2"/>
      </rPr>
      <t xml:space="preserve"> Causa : Aún no se hace el corte de información total, sumado a ello no se ha expedido el total de títulos de grado debido al cambio de administración (Secretario Académico)  Efecto: El retraso de Titulos de grado Otros Motivos:</t>
    </r>
  </si>
  <si>
    <r>
      <t xml:space="preserve">Porcentaje de profesionales de alto nivel científico y tecnológico inscritos en Posgrados pertenecientes al Programa Nacional de Posgrados de Calidad del Consejo Nacional de Ciencia y Tecnología
</t>
    </r>
    <r>
      <rPr>
        <sz val="10"/>
        <rFont val="Soberana Sans"/>
        <family val="2"/>
      </rPr>
      <t>Sin Información,Sin Justificación</t>
    </r>
  </si>
  <si>
    <r>
      <t xml:space="preserve">Razón de productos generados en las Líneas de Investigación por Profesores Participantes
</t>
    </r>
    <r>
      <rPr>
        <sz val="10"/>
        <rFont val="Soberana Sans"/>
        <family val="2"/>
      </rPr>
      <t xml:space="preserve"> Causa : Se alcanzó la meta planteada para el primer semestre, con un ligero aumento en la productividad comparada con el año anterior.  Efecto: Se presenta un efecto positivo al alcanzar la meta para este primer semestre, lo cual se verá reflejado de manera satisfactoria en la evaluación de la meta final.  Otros Motivos:</t>
    </r>
  </si>
  <si>
    <r>
      <t xml:space="preserve">Porcentaje de acciones de vinculación, transferencia de tecnología e innovación en el Sector Rural
</t>
    </r>
    <r>
      <rPr>
        <sz val="10"/>
        <rFont val="Soberana Sans"/>
        <family val="2"/>
      </rPr>
      <t>Sin Información,Sin Justificación</t>
    </r>
  </si>
  <si>
    <r>
      <t xml:space="preserve">Porcentaje de profesores investigadores que se actualizan académicamente 
</t>
    </r>
    <r>
      <rPr>
        <sz val="10"/>
        <rFont val="Soberana Sans"/>
        <family val="2"/>
      </rPr>
      <t xml:space="preserve"> Causa : No cambio la plantilla de academicos pero sus activiades al corte no están en su totalidad reportadas. De los 446 profesores 251 han realizado tareas de actualización académica. Efecto: Ningún efecto negativo. Por el contrario contar con académicos actualizados mejora la calidad de la educación. Otros Motivos:</t>
    </r>
  </si>
  <si>
    <r>
      <t xml:space="preserve">Porcentaje de académicos con grado de doctor
</t>
    </r>
    <r>
      <rPr>
        <sz val="10"/>
        <rFont val="Soberana Sans"/>
        <family val="2"/>
      </rPr>
      <t>Sin Información,Sin Justificación</t>
    </r>
  </si>
  <si>
    <r>
      <t xml:space="preserve">Porcentaje de profesores investigadores en el Sistema Nacional de Investigadores 
</t>
    </r>
    <r>
      <rPr>
        <sz val="10"/>
        <rFont val="Soberana Sans"/>
        <family val="2"/>
      </rPr>
      <t>Sin Información,Sin Justificación</t>
    </r>
  </si>
  <si>
    <r>
      <t xml:space="preserve">Razón de artículos científicos publicados para el desarrollo del Sector Rural en revistas con comité editorial por profesor investigador 
</t>
    </r>
    <r>
      <rPr>
        <sz val="10"/>
        <rFont val="Soberana Sans"/>
        <family val="2"/>
      </rPr>
      <t xml:space="preserve"> Causa : De acuerdo a la meta planeada 0.27 esta se cumplió satisfactoriamente con un incremento de 1 punto porcentual. Efecto: Se presenta un efecto positivo al alcanzar la meta para este primer semestre, lo cual se verá reflejado de manera satisfactoria en la evaluación de la meta final. Otros Motivos:</t>
    </r>
  </si>
  <si>
    <r>
      <t xml:space="preserve">Porcentaje de municipios atendidos dentro de las Microregiones de Atención Prioritaria que integran la Cruzada Nacional Contra el Hambre  
</t>
    </r>
    <r>
      <rPr>
        <sz val="10"/>
        <rFont val="Soberana Sans"/>
        <family val="2"/>
      </rPr>
      <t>Sin Información,Sin Justificación</t>
    </r>
  </si>
  <si>
    <r>
      <t xml:space="preserve">Porcentaje de acciones con vinculación de impacto en las Microregiones de Atención Prioritaria
</t>
    </r>
    <r>
      <rPr>
        <sz val="10"/>
        <rFont val="Soberana Sans"/>
        <family val="2"/>
      </rPr>
      <t>Sin Información,Sin Justificación</t>
    </r>
  </si>
  <si>
    <r>
      <t xml:space="preserve">Porcentaje de organizaciones de productores atendidas en las Microregiones de Atención Prioritaria
</t>
    </r>
    <r>
      <rPr>
        <sz val="10"/>
        <rFont val="Soberana Sans"/>
        <family val="2"/>
      </rPr>
      <t>Sin Información,Sin Justificación</t>
    </r>
  </si>
  <si>
    <t>E005</t>
  </si>
  <si>
    <t>Apoyo al cambio tecnológico en las actividades agropecuarias, rurales, acuícolas y pesqueras</t>
  </si>
  <si>
    <t>JAG-Instituto Nacional de Investigaciones Forestales, Agrícolas y Pecuarias</t>
  </si>
  <si>
    <t>8 - Ciencia, Tecnología e Innovación</t>
  </si>
  <si>
    <t>1 - Investigación Científica</t>
  </si>
  <si>
    <t>7 - Tecnificación e innovación de las actividades del sector</t>
  </si>
  <si>
    <t>Contribuir a impulsar la productividad en el sector agroalimentario mediante inversión en capital físico, humano y tecnológico que garantice la seguridad alimentaria mediante inversión en capital físico, humano y tecnológico a través de la adopción de tecnologías por parte de productores y usuarios forestales y agropecuarios</t>
  </si>
  <si>
    <r>
      <t>Tasa de variación en el ingreso neto de los productores forestales y agropecuarios por el uso de  innovaciones tecnológicas con respecto de los productores que utilizaron tecnologías tradicionales</t>
    </r>
    <r>
      <rPr>
        <i/>
        <sz val="10"/>
        <color indexed="30"/>
        <rFont val="Soberana Sans"/>
      </rPr>
      <t xml:space="preserve">
</t>
    </r>
  </si>
  <si>
    <t>((Promedio del Ingreso neto de los productores forestales y agropecuarios generado por 10 tecnologías exitosas vigentes en el año tn-1)/(Promedio del Ingreso neto generado por 10 tecnologías testigo en el año tn-1)-1)*100</t>
  </si>
  <si>
    <t>Productores y usuarios de los sectores forestal y agropecuario adoptan las tecnologías generadas</t>
  </si>
  <si>
    <r>
      <t>Porcentaje de tecnologías adoptadas por los productores y usuarios vinculados con los sectores forestal y agropecuario con respecto de las tecnologías generadas  cuatro años atras</t>
    </r>
    <r>
      <rPr>
        <i/>
        <sz val="10"/>
        <color indexed="30"/>
        <rFont val="Soberana Sans"/>
      </rPr>
      <t xml:space="preserve">
</t>
    </r>
  </si>
  <si>
    <t>(Número de tecnologías adoptadas por los productores y usuarios vinculados con los sectores forestal y agropecuario en el año tn / Número de tecnologías generadas en el año tn-4)*100</t>
  </si>
  <si>
    <r>
      <t>Porcentaje  del total de Distritos de Desarrollo Rural en donde se usa tecnología del INIFAP</t>
    </r>
    <r>
      <rPr>
        <i/>
        <sz val="10"/>
        <color indexed="30"/>
        <rFont val="Soberana Sans"/>
      </rPr>
      <t xml:space="preserve">
</t>
    </r>
  </si>
  <si>
    <t>(Número de Distritos de Desarrollo Rural en donde se usa tecnología INIFAP en el año tn / Total de Distritos de Desarrollo Rural en el país)*100</t>
  </si>
  <si>
    <t>A Tecnologías transferidas a los productores forestales y agropecuarios documentadas</t>
  </si>
  <si>
    <r>
      <t>Porcentaje del total de productores cooperantes que utilizan tecnología del INIFAP, una vez concluido el proyecto de transferencia de tecnología</t>
    </r>
    <r>
      <rPr>
        <i/>
        <sz val="10"/>
        <color indexed="30"/>
        <rFont val="Soberana Sans"/>
      </rPr>
      <t xml:space="preserve">
</t>
    </r>
  </si>
  <si>
    <t>(Número de productores que participaron como cooperantes en proyectos de transferencia de tecnología concluidos en el año n-1 que adaptan y/o adoptan tecnología en el año tn/  Total de productores cooperantes que participaron en los proyectos de transferencia tecnología concluidos en el año tn-1)*100</t>
  </si>
  <si>
    <r>
      <t>Porcentaje de tecnologías transferidas a los productores con respecto de las tecnologías validadas el año anterior</t>
    </r>
    <r>
      <rPr>
        <i/>
        <sz val="10"/>
        <color indexed="30"/>
        <rFont val="Soberana Sans"/>
      </rPr>
      <t xml:space="preserve">
</t>
    </r>
  </si>
  <si>
    <t>(Número de tecnologías transferidas  en el año tn / Número de tecnologías validadas en el año tn-1)*100</t>
  </si>
  <si>
    <t>B Agentes de cambio forestales y agropecuarios capacitados en tecnologías generadas.</t>
  </si>
  <si>
    <r>
      <t>Tasa de variación de agentes de cambio capacitados</t>
    </r>
    <r>
      <rPr>
        <i/>
        <sz val="10"/>
        <color indexed="30"/>
        <rFont val="Soberana Sans"/>
      </rPr>
      <t xml:space="preserve">
</t>
    </r>
  </si>
  <si>
    <t>((Número de agentes de cambio capacitados en el año tn) / ( Número de agentes de cambio capacitados en el año 2009) -1)*100</t>
  </si>
  <si>
    <t>A 1 Elaboración de publicaciones tecnológicas</t>
  </si>
  <si>
    <r>
      <t>Promedio de publicaciones tecnológicas por investigador</t>
    </r>
    <r>
      <rPr>
        <i/>
        <sz val="10"/>
        <color indexed="30"/>
        <rFont val="Soberana Sans"/>
      </rPr>
      <t xml:space="preserve">
</t>
    </r>
  </si>
  <si>
    <t xml:space="preserve">(Número de publicaciones tecnológicas/Número total de investigadores activos)*100 </t>
  </si>
  <si>
    <t>B 2 Asignación de recursos para cursos, talleres, eventos de difusión y publicaciones tecnológicas</t>
  </si>
  <si>
    <r>
      <t>Porcentaje del presupuesto ejercido en cursos, talleres, eventos de difusión y publicaciones tecnológicas impartidos con respecto al total de presupuesto ejercido en los proyectos fiscales</t>
    </r>
    <r>
      <rPr>
        <i/>
        <sz val="10"/>
        <color indexed="30"/>
        <rFont val="Soberana Sans"/>
      </rPr>
      <t xml:space="preserve">
</t>
    </r>
  </si>
  <si>
    <t>(Presupuesto ejercido en cursos, talleres, eventos de difusión y publicaciones que se realizan a través de los proyectos fiscales en el año tn/ Total de Presupuesto ejercido en los proyectos fiscales que programaron cursos, talleres, eventos de difusión y publicaciones tecnológicas en el año tn) * 100</t>
  </si>
  <si>
    <t>B 3 Capacitación a productores y técnicos a través de cursos talleres y eventos de difusión</t>
  </si>
  <si>
    <r>
      <t>Promedio de cursos, talleres y eventos de difusión impartidos por investigador</t>
    </r>
    <r>
      <rPr>
        <i/>
        <sz val="10"/>
        <color indexed="30"/>
        <rFont val="Soberana Sans"/>
      </rPr>
      <t xml:space="preserve">
</t>
    </r>
  </si>
  <si>
    <t>(Número de cursos, talleres y eventos de difusión impartidos en el año tn/ Número total de investigadores activos)</t>
  </si>
  <si>
    <r>
      <t xml:space="preserve">Tasa de variación en el ingreso neto de los productores forestales y agropecuarios por el uso de  innovaciones tecnológicas con respecto de los productores que utilizaron tecnologías tradicionales
</t>
    </r>
    <r>
      <rPr>
        <sz val="10"/>
        <rFont val="Soberana Sans"/>
        <family val="2"/>
      </rPr>
      <t>Sin Información,Sin Justificación</t>
    </r>
  </si>
  <si>
    <r>
      <t xml:space="preserve">Porcentaje de tecnologías adoptadas por los productores y usuarios vinculados con los sectores forestal y agropecuario con respecto de las tecnologías generadas  cuatro años atras
</t>
    </r>
    <r>
      <rPr>
        <sz val="10"/>
        <rFont val="Soberana Sans"/>
        <family val="2"/>
      </rPr>
      <t>Sin Información,Sin Justificación</t>
    </r>
  </si>
  <si>
    <r>
      <t xml:space="preserve">Porcentaje  del total de Distritos de Desarrollo Rural en donde se usa tecnología del INIFAP
</t>
    </r>
    <r>
      <rPr>
        <sz val="10"/>
        <rFont val="Soberana Sans"/>
        <family val="2"/>
      </rPr>
      <t>Sin Información,Sin Justificación</t>
    </r>
  </si>
  <si>
    <r>
      <t xml:space="preserve">Porcentaje del total de productores cooperantes que utilizan tecnología del INIFAP, una vez concluido el proyecto de transferencia de tecnología
</t>
    </r>
    <r>
      <rPr>
        <sz val="10"/>
        <rFont val="Soberana Sans"/>
        <family val="2"/>
      </rPr>
      <t>Sin Información,Sin Justificación</t>
    </r>
  </si>
  <si>
    <r>
      <t xml:space="preserve">Porcentaje de tecnologías transferidas a los productores con respecto de las tecnologías validadas el año anterior
</t>
    </r>
    <r>
      <rPr>
        <sz val="10"/>
        <rFont val="Soberana Sans"/>
        <family val="2"/>
      </rPr>
      <t xml:space="preserve"> Causa : Se realizó una adecuación al presupuesto de egresos autorizados al INIFAP para el ejercicio 2015, la cual en una transferencia de recursos del programa presupuestario E-005 Apoyo al cambio tecnológico en las actividades agropecuarias, rurales, acuícolas y pesqueras al programa E-006 Generación de proyectos de investigación.  Por lo que se conjuntaron las Matrices de Indicadores para Resultados en una sola unidad programática.   Efecto:  Otros Motivos:</t>
    </r>
  </si>
  <si>
    <r>
      <t xml:space="preserve">Tasa de variación de agentes de cambio capacitados
</t>
    </r>
    <r>
      <rPr>
        <sz val="10"/>
        <rFont val="Soberana Sans"/>
        <family val="2"/>
      </rPr>
      <t>Sin Información,Sin Justificación</t>
    </r>
  </si>
  <si>
    <r>
      <t xml:space="preserve">Promedio de publicaciones tecnológicas por investigador
</t>
    </r>
    <r>
      <rPr>
        <sz val="10"/>
        <rFont val="Soberana Sans"/>
        <family val="2"/>
      </rPr>
      <t xml:space="preserve"> Causa : Se realizó una adecuación al presupuesto de egresos autorizados al INIFAP para el ejercicio 2015, la cual en una transferencia de recursos del programa presupuestario E-005 Apoyo al cambio tecnológico en las actividades agropecuarias, rurales, acuícolas y pesqueras al programa E-006 Generación de proyectos de investigación.  Por lo que se conjuntaron las Matrices de Indicadores para Resultados en una sola unidad programática.   Efecto:  Otros Motivos:</t>
    </r>
  </si>
  <si>
    <r>
      <t xml:space="preserve">Porcentaje del presupuesto ejercido en cursos, talleres, eventos de difusión y publicaciones tecnológicas impartidos con respecto al total de presupuesto ejercido en los proyectos fiscales
</t>
    </r>
    <r>
      <rPr>
        <sz val="10"/>
        <rFont val="Soberana Sans"/>
        <family val="2"/>
      </rPr>
      <t xml:space="preserve"> Causa : Se realizó una adecuación al presupuesto de egresos autorizados al INIFAP para el ejercicio 2015, la cual en una transferencia de recursos del programa presupuestario E-005 Apoyo al cambio tecnológico en las actividades agropecuarias, rurales, acuícolas y pesqueras al programa E-006 Generación de proyectos de investigación.  Por lo que se conjuntaron las Matrices de Indicadores para Resultados en una sola unidad programática.   Efecto:  Otros Motivos:</t>
    </r>
  </si>
  <si>
    <r>
      <t xml:space="preserve">Promedio de cursos, talleres y eventos de difusión impartidos por investigador
</t>
    </r>
    <r>
      <rPr>
        <sz val="10"/>
        <rFont val="Soberana Sans"/>
        <family val="2"/>
      </rPr>
      <t xml:space="preserve"> Causa : Se realizó una adecuación al presupuesto de egresos autorizados al INIFAP para el ejercicio 2015, la cual en una transferencia de recursos del programa presupuestario E-005 Apoyo al cambio tecnológico en las actividades agropecuarias, rurales, acuícolas y pesqueras al programa E-006 Generación de proyectos de investigación.  Por lo que se conjuntaron las Matrices de Indicadores para Resultados en una sola unidad programática.   Efecto:  Otros Motivos:</t>
    </r>
  </si>
  <si>
    <t>E006</t>
  </si>
  <si>
    <t>Generación de Proyectos de Investigación</t>
  </si>
  <si>
    <t>RJL-Instituto Nacional de Pesca</t>
  </si>
  <si>
    <t>Contribuir a impulsar la productividad en el sector agroalimentario mediante inversión en capital físico, humano y tecnológico que garantice la seguridad alimentaria mediante instrumentos para el manejo productivo sustentable y tecnologías puestas a disposición de productores y usuarios vinculados al sector</t>
  </si>
  <si>
    <r>
      <t>Porcentaje de variación anual del valor de la producción pesquera y acuícola a nivel nacional.</t>
    </r>
    <r>
      <rPr>
        <i/>
        <sz val="10"/>
        <color indexed="30"/>
        <rFont val="Soberana Sans"/>
      </rPr>
      <t xml:space="preserve">
</t>
    </r>
  </si>
  <si>
    <t>(Valor de la producción pesquera y acuícola en el año tn / Valor de la producción pesquera y acuícola en el año tn-1)* 100.</t>
  </si>
  <si>
    <r>
      <t>Tasa de variación en el ingreso neto de los productores forestales y agropecuarios por el uso de innovaciones tecnológicas con respecto de los productores que utilizaron tecnologías tradicionales</t>
    </r>
    <r>
      <rPr>
        <i/>
        <sz val="10"/>
        <color indexed="30"/>
        <rFont val="Soberana Sans"/>
      </rPr>
      <t xml:space="preserve">
</t>
    </r>
  </si>
  <si>
    <t>Productores y usuarios vinculados al sector forestal, agropecuario y pesquero cuentan con instrumentos y adoptan tecnologías para el manejo productivo competitivo.</t>
  </si>
  <si>
    <r>
      <t>Porcentaje de instrumentos pesqueros y acuícolas consensados, publicados y de aplicación para el manejo productivo.</t>
    </r>
    <r>
      <rPr>
        <i/>
        <sz val="10"/>
        <color indexed="30"/>
        <rFont val="Soberana Sans"/>
      </rPr>
      <t xml:space="preserve">
</t>
    </r>
  </si>
  <si>
    <t>(Número de instrumentos de manejo pesquero y acuícola publicados / Número de instrumentos de manejo pesquero y acuícola previstos) * 100</t>
  </si>
  <si>
    <r>
      <t>Porcentaje de tecnologías adoptadas por los productores y usuarios vinculados con los sectores forestal y agropecuario con respecto a las tecnologías generadas cuatro años atras</t>
    </r>
    <r>
      <rPr>
        <i/>
        <sz val="10"/>
        <color indexed="30"/>
        <rFont val="Soberana Sans"/>
      </rPr>
      <t xml:space="preserve">
</t>
    </r>
  </si>
  <si>
    <t>Estratégico-Eficiencia-Anual</t>
  </si>
  <si>
    <r>
      <t>Porcentaje del total de Distritos de Desarrollo Rural en donde se usa tecnología del INIFAP</t>
    </r>
    <r>
      <rPr>
        <i/>
        <sz val="10"/>
        <color indexed="30"/>
        <rFont val="Soberana Sans"/>
      </rPr>
      <t xml:space="preserve">
</t>
    </r>
  </si>
  <si>
    <t>A Documentos científicos elaborados.</t>
  </si>
  <si>
    <r>
      <t>Porcentaje de documentos normativos elaborados</t>
    </r>
    <r>
      <rPr>
        <i/>
        <sz val="10"/>
        <color indexed="30"/>
        <rFont val="Soberana Sans"/>
      </rPr>
      <t xml:space="preserve">
</t>
    </r>
  </si>
  <si>
    <t>(Número de documentos normativos elaborados / Número de documentos normativos previstos ) x 100</t>
  </si>
  <si>
    <t>B Desarrollos e innovaciones tecnológicas pesqueros y acuícolas generados.</t>
  </si>
  <si>
    <r>
      <t>Porcentaje de investigaciones pesqueras y acuícolas dirigidas al desarrollo e innovación tecnológica</t>
    </r>
    <r>
      <rPr>
        <i/>
        <sz val="10"/>
        <color indexed="30"/>
        <rFont val="Soberana Sans"/>
      </rPr>
      <t xml:space="preserve">
</t>
    </r>
  </si>
  <si>
    <t>[(Número de investigaciones pesqueras y acuícolas dirigidas al desarrollo e innovación tecnológica  y en el año / Total de Investigaciones e innovaciones en el año) *100</t>
  </si>
  <si>
    <t>C Tecnologías transferidas a los productores forestales y agropecuarios</t>
  </si>
  <si>
    <t>(Número de tecnologías transferidas en el año tn / Número de tecnologías validadas en el año tn-1)*100</t>
  </si>
  <si>
    <t>Estratégico-Eficiencia-Semestral</t>
  </si>
  <si>
    <t>D Tecnologías validadas con productores y usuarios forestales y agropecuarios</t>
  </si>
  <si>
    <r>
      <t>Porcentaje de tecnologías validadas con respecto de las tecnologías generadas el año anterior</t>
    </r>
    <r>
      <rPr>
        <i/>
        <sz val="10"/>
        <color indexed="30"/>
        <rFont val="Soberana Sans"/>
      </rPr>
      <t xml:space="preserve">
</t>
    </r>
  </si>
  <si>
    <t>(Número de tecnologías validadas en el año tn/Número de tecnologías generadas en el año tn-1)*100</t>
  </si>
  <si>
    <t>A 1 1.1.1. Elaboración de los Capítulos del Libro Sustentabilidad y Pesca Responsable en México.</t>
  </si>
  <si>
    <r>
      <t>Porcentaje de capítulos del Libro Sustentabilidad y Pesca Responsable en México elaborados</t>
    </r>
    <r>
      <rPr>
        <i/>
        <sz val="10"/>
        <color indexed="30"/>
        <rFont val="Soberana Sans"/>
      </rPr>
      <t xml:space="preserve">
</t>
    </r>
  </si>
  <si>
    <t>(Número de Capítulos del libro Sustentabilidad y Pesca Responsable en México elaborados/ Número de Capítulos del libro Sustentabilidad y Pesca Responsable en México previstos)*100</t>
  </si>
  <si>
    <t>A 2 1.1.2 Operación de proyectos de investigación desarrollados en la Red Nacional de Información e Investigación en Pesca y Acuacultura</t>
  </si>
  <si>
    <r>
      <t>Porcentaje de proyectos de investigación desarrollados en la Red Nacional de Información e Investigación en Pesca y Acuacultura</t>
    </r>
    <r>
      <rPr>
        <i/>
        <sz val="10"/>
        <color indexed="30"/>
        <rFont val="Soberana Sans"/>
      </rPr>
      <t xml:space="preserve">
</t>
    </r>
  </si>
  <si>
    <t>(Número de proyectos de investigación desarrollados en la Red Nacional de Información e Investigación en Pesca y Acuacultura en ejecución /Número de proyectos de investigación desarrollados en la Red Nacional de Información e Investigación en Pesca y Acuacultura comprometidos) x 100</t>
  </si>
  <si>
    <t>B 3 2.1.1. Capacitación a través de eventos y talleres en el Centro Nacional de Capacitación en Pesca y Acuacultura Sustentables.</t>
  </si>
  <si>
    <r>
      <t>Porcentaje de eventos y talleres realizados por el Centro Nacional de Capacitación en Pesca y Acuacultura Sustentables.</t>
    </r>
    <r>
      <rPr>
        <i/>
        <sz val="10"/>
        <color indexed="30"/>
        <rFont val="Soberana Sans"/>
      </rPr>
      <t xml:space="preserve">
</t>
    </r>
  </si>
  <si>
    <t>(Número de eventos y talleres realizados por el Centro Nacional de Capacitación en Pesca y Acuacultura Sustentables realizados en el año / Número de eventos y talleres realizados por el Centro Nacional de Capacitación en Pesca y Acuacultura Sustentables previstos en el año)*100</t>
  </si>
  <si>
    <t>B 4 Aplicación del Presupuesto para desarrollo de Investigación y transferencia de tecnología</t>
  </si>
  <si>
    <r>
      <t>Porcentaje del total del presupuesto del INIFAP ejercido en la Operación de la Investigación y transferencia de tecnología</t>
    </r>
    <r>
      <rPr>
        <i/>
        <sz val="10"/>
        <color indexed="30"/>
        <rFont val="Soberana Sans"/>
      </rPr>
      <t xml:space="preserve">
</t>
    </r>
  </si>
  <si>
    <t>(Presupuesto ejercido en suministros, materiales y servicios/presupuesto total ejercido)*100</t>
  </si>
  <si>
    <t>Gestión-Economía-Trimestral</t>
  </si>
  <si>
    <t>B 5 Capacitación de personal</t>
  </si>
  <si>
    <r>
      <t>Porcentaje de total del personal del INIFAP que se capacita al año</t>
    </r>
    <r>
      <rPr>
        <i/>
        <sz val="10"/>
        <color indexed="30"/>
        <rFont val="Soberana Sans"/>
      </rPr>
      <t xml:space="preserve">
</t>
    </r>
  </si>
  <si>
    <t>(Número de personas capacitadas / numero total de personal en activo)*100</t>
  </si>
  <si>
    <t>C 6 Generación y documentación de nuevos conocimientos</t>
  </si>
  <si>
    <r>
      <t>Promedio de artículos científicos publicados por investigador</t>
    </r>
    <r>
      <rPr>
        <i/>
        <sz val="10"/>
        <color indexed="30"/>
        <rFont val="Soberana Sans"/>
      </rPr>
      <t xml:space="preserve">
</t>
    </r>
  </si>
  <si>
    <t>(Número de artículos científicos con arbitraje publicados/Número total de investigadores activos)</t>
  </si>
  <si>
    <t>C 7 Generación de tecnologías forestales y agropecuarias</t>
  </si>
  <si>
    <r>
      <t>Porcentaje de variación de tecnologías forestales y agropecuarias generadas con respecto a 2009</t>
    </r>
    <r>
      <rPr>
        <i/>
        <sz val="10"/>
        <color indexed="30"/>
        <rFont val="Soberana Sans"/>
      </rPr>
      <t xml:space="preserve">
</t>
    </r>
  </si>
  <si>
    <t>(Número de tecnologías forestales y agropecuarias, generadas en el año tn/Número de tecnologías forestales y agropecuarias, generadas en el año 2009) *100</t>
  </si>
  <si>
    <t>D 8 Elaboración de publicaciones tecnologícas</t>
  </si>
  <si>
    <t>(Número de publicaciones tecnológicas/Número total de investigadores activos)*100</t>
  </si>
  <si>
    <t>D 9 Capacitación a productores y técnicos a través de cursos talleres y eventos de difusión</t>
  </si>
  <si>
    <t>(Número de cursos, talleres y eventos de difusión impartidos/ Número total de investigadores activos)</t>
  </si>
  <si>
    <r>
      <t xml:space="preserve">Porcentaje de variación anual del valor de la producción pesquera y acuícola a nivel nacional.
</t>
    </r>
    <r>
      <rPr>
        <sz val="10"/>
        <rFont val="Soberana Sans"/>
        <family val="2"/>
      </rPr>
      <t>Sin Información,Sin Justificación</t>
    </r>
  </si>
  <si>
    <r>
      <t xml:space="preserve">Tasa de variación en el ingreso neto de los productores forestales y agropecuarios por el uso de innovaciones tecnológicas con respecto de los productores que utilizaron tecnologías tradicionales
</t>
    </r>
    <r>
      <rPr>
        <sz val="10"/>
        <rFont val="Soberana Sans"/>
        <family val="2"/>
      </rPr>
      <t>Sin Información,Sin Justificación</t>
    </r>
  </si>
  <si>
    <r>
      <t xml:space="preserve">Porcentaje de instrumentos pesqueros y acuícolas consensados, publicados y de aplicación para el manejo productivo.
</t>
    </r>
    <r>
      <rPr>
        <sz val="10"/>
        <rFont val="Soberana Sans"/>
        <family val="2"/>
      </rPr>
      <t>Sin Información,Sin Justificación</t>
    </r>
  </si>
  <si>
    <r>
      <t xml:space="preserve">Porcentaje de tecnologías adoptadas por los productores y usuarios vinculados con los sectores forestal y agropecuario con respecto a las tecnologías generadas cuatro años atras
</t>
    </r>
    <r>
      <rPr>
        <sz val="10"/>
        <rFont val="Soberana Sans"/>
        <family val="2"/>
      </rPr>
      <t>Sin Información,Sin Justificación</t>
    </r>
  </si>
  <si>
    <r>
      <t xml:space="preserve">Porcentaje del total de Distritos de Desarrollo Rural en donde se usa tecnología del INIFAP
</t>
    </r>
    <r>
      <rPr>
        <sz val="10"/>
        <rFont val="Soberana Sans"/>
        <family val="2"/>
      </rPr>
      <t>Sin Información,Sin Justificación</t>
    </r>
  </si>
  <si>
    <r>
      <t xml:space="preserve">Porcentaje de documentos normativos elaborados
</t>
    </r>
    <r>
      <rPr>
        <sz val="10"/>
        <rFont val="Soberana Sans"/>
        <family val="2"/>
      </rPr>
      <t>Sin Información,Sin Justificación</t>
    </r>
  </si>
  <si>
    <r>
      <t xml:space="preserve">Porcentaje de investigaciones pesqueras y acuícolas dirigidas al desarrollo e innovación tecnológica
</t>
    </r>
    <r>
      <rPr>
        <sz val="10"/>
        <rFont val="Soberana Sans"/>
        <family val="2"/>
      </rPr>
      <t>Sin Información,Sin Justificación</t>
    </r>
  </si>
  <si>
    <r>
      <t xml:space="preserve">Porcentaje de tecnologías transferidas a los productores con respecto de las tecnologías validadas el año anterior
</t>
    </r>
    <r>
      <rPr>
        <sz val="10"/>
        <rFont val="Soberana Sans"/>
        <family val="2"/>
      </rPr>
      <t>Sin Información,Sin Justificación</t>
    </r>
  </si>
  <si>
    <r>
      <t xml:space="preserve">Porcentaje de tecnologías validadas con respecto de las tecnologías generadas el año anterior
</t>
    </r>
    <r>
      <rPr>
        <sz val="10"/>
        <rFont val="Soberana Sans"/>
        <family val="2"/>
      </rPr>
      <t xml:space="preserve"> Causa : Se adelantó la validación de una tecnología que se tenía programada para el segundo semestre del 2015. Efecto: No se tiene ningún efecto negativo,  debido a que solo se están adelantando acciones previstas en el segundo semestre. Otros Motivos:</t>
    </r>
  </si>
  <si>
    <r>
      <t xml:space="preserve">Porcentaje de capítulos del Libro Sustentabilidad y Pesca Responsable en México elaborados
</t>
    </r>
    <r>
      <rPr>
        <sz val="10"/>
        <rFont val="Soberana Sans"/>
        <family val="2"/>
      </rPr>
      <t xml:space="preserve"> Causa : El Comité Editorial que realiza la revisión y evaluación del capítulo comprometido, no emitió su opinión en el primer semestre.  Efecto: La disponibilidad del documento técnico reprogramará para los siguientes meses Otros Motivos:</t>
    </r>
  </si>
  <si>
    <r>
      <t xml:space="preserve">Porcentaje de proyectos de investigación desarrollados en la Red Nacional de Información e Investigación en Pesca y Acuacultura
</t>
    </r>
    <r>
      <rPr>
        <sz val="10"/>
        <rFont val="Soberana Sans"/>
        <family val="2"/>
      </rPr>
      <t xml:space="preserve"> Causa : Se realizará la revisión de las metas alcanzadas en años anteriores con la finalidad de evaluar los resultados obtenidos y sus impactos Efecto:  Otros Motivos:</t>
    </r>
  </si>
  <si>
    <r>
      <t xml:space="preserve">Porcentaje de eventos y talleres realizados por el Centro Nacional de Capacitación en Pesca y Acuacultura Sustentables.
</t>
    </r>
    <r>
      <rPr>
        <sz val="10"/>
        <rFont val="Soberana Sans"/>
        <family val="2"/>
      </rPr>
      <t>Sin Información,Sin Justificación</t>
    </r>
  </si>
  <si>
    <r>
      <t xml:space="preserve">Porcentaje del total del presupuesto del INIFAP ejercido en la Operación de la Investigación y transferencia de tecnología
</t>
    </r>
    <r>
      <rPr>
        <sz val="10"/>
        <rFont val="Soberana Sans"/>
        <family val="2"/>
      </rPr>
      <t xml:space="preserve"> Causa : La Dirección General de la Entidad instruyó la revisión de los resultados de los proyectos de investigación, lo que implicó tiempo de revisión dado que los resultados estuvieron a principios del segundo trimestre.  Este retraso se reflejó en el presupuesto asignado a los proyectos y hacia los Centros de Investigación.   Efecto: El seguimiento y la evaluación de los proyectos se traducirá en una mayor  calidad de los resultados. Se tiene previsto ejercer el presupesto asignado en los siguientes trimestres de forma eficiente. Otros Motivos:</t>
    </r>
  </si>
  <si>
    <r>
      <t xml:space="preserve">Porcentaje de total del personal del INIFAP que se capacita al año
</t>
    </r>
    <r>
      <rPr>
        <sz val="10"/>
        <rFont val="Soberana Sans"/>
        <family val="2"/>
      </rPr>
      <t xml:space="preserve"> Causa : Se fortaleció el Programa Anual de Capacitación en el Instituto dirigido al personal investigador, administrativo y de apoyo, como resultado en este periodo  se realizó un mayor número de  capacitaciones relacionadas al quehacer institucional.  Efecto: Personal capacitado con anticipación en las actividades sustantivas del Instituto. Otros Motivos:</t>
    </r>
  </si>
  <si>
    <r>
      <t xml:space="preserve">Promedio de artículos científicos publicados por investigador
</t>
    </r>
    <r>
      <rPr>
        <sz val="10"/>
        <rFont val="Soberana Sans"/>
        <family val="2"/>
      </rPr>
      <t xml:space="preserve"> Causa : Debido a que la publicación de los artículos en revistas científicas depende de los procesos de cada editorial, la fecha de publicación de los artículos aceptados es ajena a la institución; por lo que la programación se estima con base en los reportes de años anteriores. Efecto: Mayor disponibilidad de los usuarios  de artículos científicos que permiten un mayor conocimiento del sector forestal y agropecuario. Otros Motivos:</t>
    </r>
  </si>
  <si>
    <r>
      <t xml:space="preserve">Porcentaje de variación de tecnologías forestales y agropecuarias generadas con respecto a 2009
</t>
    </r>
    <r>
      <rPr>
        <sz val="10"/>
        <rFont val="Soberana Sans"/>
        <family val="2"/>
      </rPr>
      <t xml:space="preserve"> Causa : Los proyectos de investigación de los cuales derivan las tecnologías generadas requieren de un proceso de toma de datos y su posterior análisis, por lo que en esta ocasión esta actividad no fue posible terminarla en tiempo. Esta se terminará en el siguiente semestre. Efecto: No se tiene ningun efecto negativo ya que la información generada será reportada en el siguiente semestre. Otros Motivos:</t>
    </r>
  </si>
  <si>
    <r>
      <t xml:space="preserve">Promedio de publicaciones tecnológicas por investigador
</t>
    </r>
    <r>
      <rPr>
        <sz val="10"/>
        <rFont val="Soberana Sans"/>
        <family val="2"/>
      </rPr>
      <t xml:space="preserve"> Causa : Se recibió la invitación para que investigadores del Instituto participaran con la presentación de resúmenes y trabajos in extenso en eventos científicos que no se tenían contemplados en el programa. Efecto: Mayor disponibilidad de los conocimientos generados en el INIFAP para los usuarios  vinculados al sector forestal y agropecuario. Otros Motivos:</t>
    </r>
  </si>
  <si>
    <r>
      <t xml:space="preserve">Promedio de cursos, talleres y eventos de difusión impartidos por investigador
</t>
    </r>
    <r>
      <rPr>
        <sz val="10"/>
        <rFont val="Soberana Sans"/>
        <family val="2"/>
      </rPr>
      <t xml:space="preserve"> Causa : En virtud de la presencia del pulgón amarillo del sorgo, así como de las condiciones climáticas atípicas que se han presentado en la región noreste del país, particularmente en el estado de Tamaulipas, se atendieron demandas de dependencias estatales y federales para la capacitación a técnicos y productores. Efecto: Fueron atendidas las demandas de capacitación a técnicos y productores para reducir los efectos de las contingencias ocasionadas por la plaga del pulgón amarillo del sorgo. Otros Motivos:</t>
    </r>
  </si>
  <si>
    <t>E011</t>
  </si>
  <si>
    <t>Inspección y Vigilancia Pesquera</t>
  </si>
  <si>
    <t>I00-Comisión Nacional de Acuacultura y Pesca</t>
  </si>
  <si>
    <t>3 - Acuacultura, Pesca y Caza</t>
  </si>
  <si>
    <t>8 - Acuacultura y Pesca</t>
  </si>
  <si>
    <t>Contribuir a impulsar el aprovechamiento sustentable de los recursos naturales del país mediante operativos de inspección y vigilancia a las pesquerías con regulación</t>
  </si>
  <si>
    <r>
      <t>Porcentaje de pesquerías que cuentan con regulación atendidas mediante operativos de inspección y vigilancia.</t>
    </r>
    <r>
      <rPr>
        <i/>
        <sz val="10"/>
        <color indexed="30"/>
        <rFont val="Soberana Sans"/>
      </rPr>
      <t xml:space="preserve">
</t>
    </r>
  </si>
  <si>
    <t>(Pesquerías con regulación atendidas mediante operativos de inspección y vigilancia/Total de pesquerías con regulación programadas a atender mediante operativos de inspección y vigilancia) * 100</t>
  </si>
  <si>
    <t>Mide el agua ahorrada asociada a la superficie tecnificada, una hectárea de riego tecnificado permite el ahorro anual de 2,000 m3 por lo que las 480 mil ha de riego tecnificado se traducirán en un ahorro adicional de 4,960 millones de m3 anuales</t>
  </si>
  <si>
    <t>Metros cúbicos</t>
  </si>
  <si>
    <t>Las personas que realizan actividades relacionadas con la pesca y/o acuacultura dentro del territorio nacional, y en las zonas en donde la nación ejerce derechos de soberanía y juridicción, cumple con la normatividad pesquera y acuícola</t>
  </si>
  <si>
    <r>
      <t>Porcentaje de actas realizadas para el cumplimiento de la normatividad pesquera y acuícola</t>
    </r>
    <r>
      <rPr>
        <i/>
        <sz val="10"/>
        <color indexed="30"/>
        <rFont val="Soberana Sans"/>
      </rPr>
      <t xml:space="preserve">
</t>
    </r>
  </si>
  <si>
    <t>(Actas realizadas para el cumplimiento de la normatividad pesquera y acuícola / Total de actas programadas) *100</t>
  </si>
  <si>
    <t>A Seguimiento satelital de forma moderna y eficiente a embarcaciones pesqueras  monitoreadas</t>
  </si>
  <si>
    <r>
      <t>Porcentaje de embarcaciones pesqueras monitoreadas mediante el Sistema de Monitoreo Satelital de Embarcaciones Pesqueras</t>
    </r>
    <r>
      <rPr>
        <i/>
        <sz val="10"/>
        <color indexed="30"/>
        <rFont val="Soberana Sans"/>
      </rPr>
      <t xml:space="preserve">
</t>
    </r>
  </si>
  <si>
    <t xml:space="preserve">(Embarcaciones pesqueras monitoeadas mediante el Sistema de Monitoreo de Embarcaciones Pesqueras / Total de embarcaciones pesqueras programadas a monitorear) *100 </t>
  </si>
  <si>
    <t>Estratégico-Eficacia-Trimestral</t>
  </si>
  <si>
    <t>B Operativos de inspección y vigilancia  para el Combate a la Pesca Ilegal, realizados</t>
  </si>
  <si>
    <r>
      <t>Porcentaje de operativos de inspección y vigilancia realizados para el combate a la pesca ilegal.</t>
    </r>
    <r>
      <rPr>
        <i/>
        <sz val="10"/>
        <color indexed="30"/>
        <rFont val="Soberana Sans"/>
      </rPr>
      <t xml:space="preserve">
</t>
    </r>
  </si>
  <si>
    <t>(Operativos de inspección y vigilancia realizados/Total de Operativos de inspección y vigilancia programados)*100</t>
  </si>
  <si>
    <t>A 1 Mantenimiento a equipos transreceptores</t>
  </si>
  <si>
    <r>
      <t>Porcentaje de mantenimientos a equipos transreceptores instalados y operando en embarcaciones pesqueras</t>
    </r>
    <r>
      <rPr>
        <i/>
        <sz val="10"/>
        <color indexed="30"/>
        <rFont val="Soberana Sans"/>
      </rPr>
      <t xml:space="preserve">
</t>
    </r>
  </si>
  <si>
    <t>(Numero de mantenimientos realizados a equipos transreceptores instalados en embarcaciones pesqueras/Total de mantenimientos programados a realizar) *100</t>
  </si>
  <si>
    <t>B 2 Administración de los recursos materiales</t>
  </si>
  <si>
    <r>
      <t>Porcentaje de bitácoras de combustible realizadas</t>
    </r>
    <r>
      <rPr>
        <i/>
        <sz val="10"/>
        <color indexed="30"/>
        <rFont val="Soberana Sans"/>
      </rPr>
      <t xml:space="preserve">
</t>
    </r>
  </si>
  <si>
    <t>(Numero de bitácoras de combustible realizadas/Total de vehículos activos) *100</t>
  </si>
  <si>
    <r>
      <t xml:space="preserve">Porcentaje de pesquerías que cuentan con regulación atendidas mediante operativos de inspección y vigilancia.
</t>
    </r>
    <r>
      <rPr>
        <sz val="10"/>
        <rFont val="Soberana Sans"/>
        <family val="2"/>
      </rPr>
      <t>Sin Información,Sin Justificación</t>
    </r>
  </si>
  <si>
    <r>
      <t xml:space="preserve">Índice de eficiencia en el uso del agua (Ahorro de agua por hectárea de riego tecnificado versus riego no tecnificado).
</t>
    </r>
    <r>
      <rPr>
        <sz val="10"/>
        <rFont val="Soberana Sans"/>
        <family val="2"/>
      </rPr>
      <t>Sin Información,Sin Justificación</t>
    </r>
  </si>
  <si>
    <r>
      <t xml:space="preserve">Porcentaje de actas realizadas para el cumplimiento de la normatividad pesquera y acuícola
</t>
    </r>
    <r>
      <rPr>
        <sz val="10"/>
        <rFont val="Soberana Sans"/>
        <family val="2"/>
      </rPr>
      <t xml:space="preserve"> Causa : La renovación del parque vehicular, permite contar con vehículos terrestres en condiciones adecuadas para realizar las acciones de inspección y vigilancia. Efecto: Aumento en las acciones de inspección y vigilancia. Otros Motivos:</t>
    </r>
  </si>
  <si>
    <r>
      <t xml:space="preserve">Porcentaje de embarcaciones pesqueras monitoreadas mediante el Sistema de Monitoreo Satelital de Embarcaciones Pesqueras
</t>
    </r>
    <r>
      <rPr>
        <sz val="10"/>
        <rFont val="Soberana Sans"/>
        <family val="2"/>
      </rPr>
      <t xml:space="preserve"> Causa : Al presente periodo, las embarcaciones pesqueras en operación son 1,976, de las cuales todas se encuentran monitoreadas. Efecto: Contar con totalidad de la flota pesquera en operación monitoreada. Otros Motivos:</t>
    </r>
  </si>
  <si>
    <r>
      <t xml:space="preserve">Porcentaje de operativos de inspección y vigilancia realizados para el combate a la pesca ilegal.
</t>
    </r>
    <r>
      <rPr>
        <sz val="10"/>
        <rFont val="Soberana Sans"/>
        <family val="2"/>
      </rPr>
      <t>Sin Información,Sin Justificación</t>
    </r>
  </si>
  <si>
    <r>
      <t xml:space="preserve">Porcentaje de mantenimientos a equipos transreceptores instalados y operando en embarcaciones pesqueras
</t>
    </r>
    <r>
      <rPr>
        <sz val="10"/>
        <rFont val="Soberana Sans"/>
        <family val="2"/>
      </rPr>
      <t xml:space="preserve"> Causa : La variación con respecto a la meta programada obedece al aumento en la demanda para el mantenimiento de los equipos instalados. Efecto: Se ha cubierto la demanda por parte del sector para el mantenimiento de los equipos. Otros Motivos:</t>
    </r>
  </si>
  <si>
    <r>
      <t xml:space="preserve">Porcentaje de bitácoras de combustible realizadas
</t>
    </r>
    <r>
      <rPr>
        <sz val="10"/>
        <rFont val="Soberana Sans"/>
        <family val="2"/>
      </rPr>
      <t>Sin Información,Sin Justificación</t>
    </r>
  </si>
  <si>
    <t>P001</t>
  </si>
  <si>
    <t>Registro, Control y Seguimiento de los Programas Presupuestarios</t>
  </si>
  <si>
    <t>112-Coordinación General de Enlace Sectorial</t>
  </si>
  <si>
    <t>9 - Impulso a la reconversión productiva en materia agrícola, pecuaria y pesquera</t>
  </si>
  <si>
    <t>Contribuir a impulsar la productividad en el sector agroalimentario mediante inversión en capital físico, humano y tecnológico que garantice la seguridad alimentaria mediante inversión en capital físico, humano y tecnológico que garantice la seguridad alimentaria mediante el ejercicio de los recursos de Apoyo para la operación administrativa de los programas presupuestario.</t>
  </si>
  <si>
    <t>Programas Presupuestarios cuentan con recursos de Apoyo administrativo para su operación.</t>
  </si>
  <si>
    <r>
      <t>Porcentaje de Recursos de Apoyo Administrativo Ejercidos.</t>
    </r>
    <r>
      <rPr>
        <i/>
        <sz val="10"/>
        <color indexed="30"/>
        <rFont val="Soberana Sans"/>
      </rPr>
      <t xml:space="preserve">
</t>
    </r>
  </si>
  <si>
    <t>(Monto de Recursos de Apoyo Administrativo Ejercidos / Monto de Recursos de Apoyo Administrativo programados) X 100</t>
  </si>
  <si>
    <t>A Recursos Presupuestales Asignados a las Unidades Responsables.</t>
  </si>
  <si>
    <r>
      <t>Porcentaje de Unidades Responsables con Recursos Asignados.</t>
    </r>
    <r>
      <rPr>
        <i/>
        <sz val="10"/>
        <color indexed="30"/>
        <rFont val="Soberana Sans"/>
      </rPr>
      <t xml:space="preserve">
</t>
    </r>
  </si>
  <si>
    <t>(Número de Unidades responsables con recurso asignado / número de unidades responsables con recurso programado ) X 100</t>
  </si>
  <si>
    <t>A 1 Autorización de la Estructura Programática Sectorial.</t>
  </si>
  <si>
    <r>
      <t>Estructura Programática Sectorial Autorizada.</t>
    </r>
    <r>
      <rPr>
        <i/>
        <sz val="10"/>
        <color indexed="30"/>
        <rFont val="Soberana Sans"/>
      </rPr>
      <t xml:space="preserve">
</t>
    </r>
  </si>
  <si>
    <t>Estructura Programática Sectorial Autorizada.</t>
  </si>
  <si>
    <t>Estructura programática</t>
  </si>
  <si>
    <r>
      <t xml:space="preserve">Porcentaje de Recursos de Apoyo Administrativo Ejercidos.
</t>
    </r>
    <r>
      <rPr>
        <sz val="10"/>
        <rFont val="Soberana Sans"/>
        <family val="2"/>
      </rPr>
      <t xml:space="preserve"> Causa : Modificación en el calendario de recursos programados Efecto: Adecuar el ejercicio a las necesidades de las unidades responsables. Otros Motivos:</t>
    </r>
  </si>
  <si>
    <r>
      <t xml:space="preserve">Porcentaje de Unidades Responsables con Recursos Asignados.
</t>
    </r>
    <r>
      <rPr>
        <sz val="10"/>
        <rFont val="Soberana Sans"/>
        <family val="2"/>
      </rPr>
      <t xml:space="preserve"> Causa : Modificación en el calendario de recursos programados Efecto: Adecuar el ejercicio a las necesidades de las unidades responsables. Otros Motivos:</t>
    </r>
  </si>
  <si>
    <r>
      <t xml:space="preserve">Estructura Programática Sectorial Autorizada.
</t>
    </r>
    <r>
      <rPr>
        <sz val="10"/>
        <rFont val="Soberana Sans"/>
        <family val="2"/>
      </rPr>
      <t>Sin Información,Sin Justificación</t>
    </r>
  </si>
  <si>
    <t>S088</t>
  </si>
  <si>
    <t>Programa de Apoyo para la Productividad de la Mujer Emprendedora</t>
  </si>
  <si>
    <t>6 - Elevar el ingreso de los productores y el empleo rural</t>
  </si>
  <si>
    <t>Contribuir a impulsar la productividad en el sector agroalimentario mediante inversión en capital físico, humano y tecnológico que garantice la seguridad alimentaria mediante la implementación de proyectos productivos en actividades prioritarias dirigidos a grupos de mujeres emprendedoras que logran constituirse legalmente.</t>
  </si>
  <si>
    <r>
      <t>Tasa de variación en el nivel de productividad de los grupos apoyados.</t>
    </r>
    <r>
      <rPr>
        <i/>
        <sz val="10"/>
        <color indexed="30"/>
        <rFont val="Soberana Sans"/>
      </rPr>
      <t xml:space="preserve">
</t>
    </r>
  </si>
  <si>
    <t>((Indice promedio de productividad de los grupos apoyados en el año tn)/ (Indice promedio de productividad de los grupos apoyados en el tn-1)-1)*100</t>
  </si>
  <si>
    <t>Grupos de mujeres apoyados logran constituirse legalmente, pasan a ser pequeños productores e implementan proyectos productivos en actividades prioritarias.</t>
  </si>
  <si>
    <r>
      <t>Porcentaje de grupos apoyados en el ejercicio fiscal anterior que con la implementación del proyecto productivo pasaron a ser pequeños productores.</t>
    </r>
    <r>
      <rPr>
        <i/>
        <sz val="10"/>
        <color indexed="30"/>
        <rFont val="Soberana Sans"/>
      </rPr>
      <t xml:space="preserve">
</t>
    </r>
  </si>
  <si>
    <t>(Número de grupos apoyados en el ejercicio fiscal del año tn-1 que pasaron a ser pequeños productores / Número total grupos apoyados en el ejercicio fiscal del año tn-1)*100</t>
  </si>
  <si>
    <r>
      <t>Porcentaje de grupos legalmente constituidas apoyados.</t>
    </r>
    <r>
      <rPr>
        <i/>
        <sz val="10"/>
        <color indexed="30"/>
        <rFont val="Soberana Sans"/>
      </rPr>
      <t xml:space="preserve">
</t>
    </r>
  </si>
  <si>
    <t>(Número de grupos legalmente constituidos apoyados / Número total de grupos apoyados)*100</t>
  </si>
  <si>
    <r>
      <t>Porcentaje de proyectos productivos de actividades prioritarias apoyados.</t>
    </r>
    <r>
      <rPr>
        <i/>
        <sz val="10"/>
        <color indexed="30"/>
        <rFont val="Soberana Sans"/>
      </rPr>
      <t xml:space="preserve">
</t>
    </r>
  </si>
  <si>
    <t>(Número de proyectos productivos de actividades prioritarias apoyados/Número total de proyectos productivos apoyados)*100</t>
  </si>
  <si>
    <t>A Proyectos productivos apoyados en municipios de la Cruzada Nacional contra el Hambre.</t>
  </si>
  <si>
    <r>
      <t>Porcentaje de proyectos productivos apoyados en municipios de la Cruzada Nacional contra el Hambre.</t>
    </r>
    <r>
      <rPr>
        <i/>
        <sz val="10"/>
        <color indexed="30"/>
        <rFont val="Soberana Sans"/>
      </rPr>
      <t xml:space="preserve">
</t>
    </r>
  </si>
  <si>
    <t>(Número de total de proyectos productivos apoyados en municipios de la Cruzada Nacional contra el Hambre / Total de proyectos productivos apoyados)*100</t>
  </si>
  <si>
    <t>B Mujeres emprendedoras apoyadas que forman parte del padrón del Programa de Inclusión Social del Programa de Apoyo Alimentario y del programa piloto Territorios Productivos.</t>
  </si>
  <si>
    <r>
      <t>Porcentaje de mujeres emprendedoras apoyadas que forman parte del padrón Programa de Inclusión Social, del Programa de Apoyo Alimentario y del programa piloto Territorios Productivos.</t>
    </r>
    <r>
      <rPr>
        <i/>
        <sz val="10"/>
        <color indexed="30"/>
        <rFont val="Soberana Sans"/>
      </rPr>
      <t xml:space="preserve">
</t>
    </r>
  </si>
  <si>
    <t>(Número de mujeres emprendedoras apoyadas que forman parte del padrón del Programa Oportunidades y del Programa de Apoyo Alimentario / Total de de mujeres emprendedoras apoyadas) *100</t>
  </si>
  <si>
    <t>C Proyectos productivos apoyados para ampliación o escalamiento.</t>
  </si>
  <si>
    <r>
      <t>Porcentaje de proyectos productivos apoyados para ampliación o escalamiento.</t>
    </r>
    <r>
      <rPr>
        <i/>
        <sz val="10"/>
        <color indexed="30"/>
        <rFont val="Soberana Sans"/>
      </rPr>
      <t xml:space="preserve">
</t>
    </r>
  </si>
  <si>
    <t>(Número de proyectos productivos apoyados para ampliación o escalamiento / Total de proyectos productivos apoyados) *100</t>
  </si>
  <si>
    <t>D Proyectos productivos agroalimentarios apoyados.</t>
  </si>
  <si>
    <r>
      <t>Porcentaje de proyectos productivos agroalimentarios apoyados.</t>
    </r>
    <r>
      <rPr>
        <i/>
        <sz val="10"/>
        <color indexed="30"/>
        <rFont val="Soberana Sans"/>
      </rPr>
      <t xml:space="preserve">
</t>
    </r>
  </si>
  <si>
    <t>(Número de proyectos productivos agroalimentarios apoyados / Total de proyectos productivos apoyados)*100</t>
  </si>
  <si>
    <t>E Mujeres emprendedoras jefas de familia apoyadas.</t>
  </si>
  <si>
    <r>
      <t>Porcentaje de mujeres emprendedoras jefas de familia apoyadas.</t>
    </r>
    <r>
      <rPr>
        <i/>
        <sz val="10"/>
        <color indexed="30"/>
        <rFont val="Soberana Sans"/>
      </rPr>
      <t xml:space="preserve">
</t>
    </r>
  </si>
  <si>
    <t>(Número total de mujeres emprendedoras jefas de familia apoyadas / Total de mujeres emprendedoras apoyadas) *100</t>
  </si>
  <si>
    <t>F Proyectos productivos apoyados en municipios indígenas.</t>
  </si>
  <si>
    <r>
      <t>Porcentaje de proyectos productivos apoyados en municipios indígenas.</t>
    </r>
    <r>
      <rPr>
        <i/>
        <sz val="10"/>
        <color indexed="30"/>
        <rFont val="Soberana Sans"/>
      </rPr>
      <t xml:space="preserve">
</t>
    </r>
  </si>
  <si>
    <t>(Número de proyectos productivos apoyados en municipios indígenas / Total de proyectos productivos apoyados) *100</t>
  </si>
  <si>
    <t>A 1 Verificación de seguimiento de proyectos productivos.</t>
  </si>
  <si>
    <r>
      <t>Porcentaje de proyectos productivos apoyados en el ejercicio fiscal del año anterior verificados.</t>
    </r>
    <r>
      <rPr>
        <i/>
        <sz val="10"/>
        <color indexed="30"/>
        <rFont val="Soberana Sans"/>
      </rPr>
      <t xml:space="preserve">
</t>
    </r>
  </si>
  <si>
    <t>(Número de proyectos productivos apoyados en el ejercicio fiscal del año tn-1 verificados / Total de proyectos productivos apoyados en el ejercicio fiscal del año tn-1)*100</t>
  </si>
  <si>
    <t>B 2 Monto de mujeres apoyadas que forman parte del padrón del Programa de Inclusión Social del Programa de Apoyo Alimentario y del programa piloto Territorios Productivos.</t>
  </si>
  <si>
    <r>
      <t>Porcentaje del monto del apoyo otorgado por el programa a grupos con personas que forman parte del padrón del Programa de Inclusión Social del Programa de Apoyo Alimentario y del programa piloto Territorios Productivos.</t>
    </r>
    <r>
      <rPr>
        <i/>
        <sz val="10"/>
        <color indexed="30"/>
        <rFont val="Soberana Sans"/>
      </rPr>
      <t xml:space="preserve">
</t>
    </r>
  </si>
  <si>
    <t>(Monto de apoyo otorgado por el programa a los grupos con integrantes que forman parte del padrón del Programa de Inclusión Social del Programa de Apoyo Alimentario y del programa piloto Territorios Productivos/ Monto total de apoyo otorgado por el programa)*100</t>
  </si>
  <si>
    <t>Monto asignado</t>
  </si>
  <si>
    <t>C 3 Dictaminación técnica de proyectos productivos.</t>
  </si>
  <si>
    <r>
      <t>Porcentaje de proyectos productivos procedentes dictaminados técnicamente.</t>
    </r>
    <r>
      <rPr>
        <i/>
        <sz val="10"/>
        <color indexed="30"/>
        <rFont val="Soberana Sans"/>
      </rPr>
      <t xml:space="preserve">
</t>
    </r>
  </si>
  <si>
    <t>(Número de proyectos productivos procedentes dictaminados / Total de proyectos productivos procedentes)*100</t>
  </si>
  <si>
    <t>C 4 Apoyo de solicitudes registradas en el Sistema de Captura de Proyectos Productivos (SICAPP).</t>
  </si>
  <si>
    <r>
      <t>Porcentaje de solicitudes registradas en el Sistema de Captura de Proyectos Productivos apoyadas.</t>
    </r>
    <r>
      <rPr>
        <i/>
        <sz val="10"/>
        <color indexed="30"/>
        <rFont val="Soberana Sans"/>
      </rPr>
      <t xml:space="preserve">
</t>
    </r>
  </si>
  <si>
    <t>(Número de total de solicitudes apoyadas / Total de solicitudes registradas en el Sistema de Captura de Proyectos Productivos)*100</t>
  </si>
  <si>
    <t>D 5 Capacitación a mujeres emprendedoras.</t>
  </si>
  <si>
    <r>
      <t>Porcentaje de mujeres emprendedoras capacitadas.</t>
    </r>
    <r>
      <rPr>
        <i/>
        <sz val="10"/>
        <color indexed="30"/>
        <rFont val="Soberana Sans"/>
      </rPr>
      <t xml:space="preserve">
</t>
    </r>
  </si>
  <si>
    <t>(Número de mujeres emprendedoras capacitadas / Total de  mujeres emprendedoras apoyadas)*100</t>
  </si>
  <si>
    <t>E 6 Apoyo a los Asesores Técnicos habilitados.</t>
  </si>
  <si>
    <r>
      <t>Porcentaje de  Asesores Técnicos habilitados con grupos apoyados.</t>
    </r>
    <r>
      <rPr>
        <i/>
        <sz val="10"/>
        <color indexed="30"/>
        <rFont val="Soberana Sans"/>
      </rPr>
      <t xml:space="preserve">
</t>
    </r>
  </si>
  <si>
    <t>(Número de Asesores Ténicos habilitados con grupos apoyados / Total de Asesores Técnicos Habilitados que registraron solicitudes de apoyo)*100</t>
  </si>
  <si>
    <t>F 7 Supervisión de puesta en marcha de proyectos productivos.</t>
  </si>
  <si>
    <r>
      <t>Porcentaje de proyectos productivos apoyados supervisados despúes de su puesta en marcha.</t>
    </r>
    <r>
      <rPr>
        <i/>
        <sz val="10"/>
        <color indexed="30"/>
        <rFont val="Soberana Sans"/>
      </rPr>
      <t xml:space="preserve">
</t>
    </r>
  </si>
  <si>
    <t>(Número de proyectos productivos apoyados supervisados después de su puesta en marcha/ Total de proyectos productivos apoyados)*100</t>
  </si>
  <si>
    <r>
      <t xml:space="preserve">Tasa de variación en el nivel de productividad de los grupos apoyados.
</t>
    </r>
    <r>
      <rPr>
        <sz val="10"/>
        <rFont val="Soberana Sans"/>
        <family val="2"/>
      </rPr>
      <t>Sin Información,Sin Justificación</t>
    </r>
  </si>
  <si>
    <r>
      <t xml:space="preserve">Porcentaje de grupos apoyados en el ejercicio fiscal anterior que con la implementación del proyecto productivo pasaron a ser pequeños productores.
</t>
    </r>
    <r>
      <rPr>
        <sz val="10"/>
        <rFont val="Soberana Sans"/>
        <family val="2"/>
      </rPr>
      <t>Sin Información,Sin Justificación</t>
    </r>
  </si>
  <si>
    <r>
      <t xml:space="preserve">Porcentaje de grupos legalmente constituidas apoyados.
</t>
    </r>
    <r>
      <rPr>
        <sz val="10"/>
        <rFont val="Soberana Sans"/>
        <family val="2"/>
      </rPr>
      <t>Sin Información,Sin Justificación</t>
    </r>
  </si>
  <si>
    <r>
      <t xml:space="preserve">Porcentaje de proyectos productivos de actividades prioritarias apoyados.
</t>
    </r>
    <r>
      <rPr>
        <sz val="10"/>
        <rFont val="Soberana Sans"/>
        <family val="2"/>
      </rPr>
      <t>Sin Información,Sin Justificación</t>
    </r>
  </si>
  <si>
    <r>
      <t xml:space="preserve">Porcentaje de proyectos productivos apoyados en municipios de la Cruzada Nacional contra el Hambre.
</t>
    </r>
    <r>
      <rPr>
        <sz val="10"/>
        <rFont val="Soberana Sans"/>
        <family val="2"/>
      </rPr>
      <t xml:space="preserve"> Causa : Una mayor cantidad de proyectos productivos que se localizan en municipios de la Cruzada Nacional contra el Hambre resultaron técnicamente procedentes, les permitió ser elegibles para ser autorizados, respecto a los que se tenían programados. Efecto: Una variación mayor como la registrada en el trimestre, respecto a la meta programada, contribuye al un logro más efectivo de los objetivos y metas del programa al apoyar más a quienes mas lo necesitan. Otros Motivos:</t>
    </r>
  </si>
  <si>
    <r>
      <t xml:space="preserve">Porcentaje de mujeres emprendedoras apoyadas que forman parte del padrón Programa de Inclusión Social, del Programa de Apoyo Alimentario y del programa piloto Territorios Productivos.
</t>
    </r>
    <r>
      <rPr>
        <sz val="10"/>
        <rFont val="Soberana Sans"/>
        <family val="2"/>
      </rPr>
      <t xml:space="preserve"> Causa : El emplazamiento de la autorización de proyectos productivos derivado del periodo electoral, impidió apoyar a un mayor número de mujeres emprendedoras, respecto a las que se tenían programadas. Efecto: Una variación menor como la registrada en el trimestre, con respecto a la meta programada, no es significativa para afectar, retrasar o poner en riesgo el cumplimiento de alguno de los procesos, objetivos o metas anuales del programa, se estima que en el tercer trimestre esta cifra sea mayor y se logre alcanzar la meta programada al periodo. Otros Motivos:</t>
    </r>
  </si>
  <si>
    <r>
      <t xml:space="preserve">Porcentaje de proyectos productivos apoyados para ampliación o escalamiento.
</t>
    </r>
    <r>
      <rPr>
        <sz val="10"/>
        <rFont val="Soberana Sans"/>
        <family val="2"/>
      </rPr>
      <t xml:space="preserve"> Causa : Una menor demanda de proyectos productivos para ampliación o escalamiento, impidió apoyar a una cantidad mayor de estos proyectos, respecto a los que se tenían programados. Efecto: Una variación menor como la registrada en el semestre, con respecto a la meta programada, no es significativa para afectar, retrasar o poner en riesgo el cumplimiento de alguno de los procesos, objetivos o metas anuales del programa, se estima que en el segundo semestre esta cifra sea mayor y se logre alcanzar la meta programada al periodo. Otros Motivos:</t>
    </r>
  </si>
  <si>
    <r>
      <t xml:space="preserve">Porcentaje de proyectos productivos agroalimentarios apoyados.
</t>
    </r>
    <r>
      <rPr>
        <sz val="10"/>
        <rFont val="Soberana Sans"/>
        <family val="2"/>
      </rPr>
      <t xml:space="preserve"> Causa : Una mayor cantidad de proyectos productivos agroalimentarios dictaminados permitió contar con una mayor cantidad de éstos elegibles para ser autorizados, respecto a los que se tenían programados. Efecto: Una variación mayor como la registrada en el trimestre, respecto a la meta programada, permite eficientar el proceso de entrega de incentivos para la implementación de proyectos productivos agroalimentarios en un periodo mas corto de tiempo, lo cual contribuye a una mayor probabilidad de sobrevivencia de este tipo de proyectos. Otros Motivos:</t>
    </r>
  </si>
  <si>
    <r>
      <t xml:space="preserve">Porcentaje de mujeres emprendedoras jefas de familia apoyadas.
</t>
    </r>
    <r>
      <rPr>
        <sz val="10"/>
        <rFont val="Soberana Sans"/>
        <family val="2"/>
      </rPr>
      <t xml:space="preserve"> Causa : Una mayor cantidad de proyectos productivos apoyados, permitió beneficiar a un mayor número de mujeres emprendedoras jefas de familia, respecto a los que se tenían programados. Efecto: Una variación mayor como la registrada en el semestre, respecto a la meta programada, permite eficientar el proceso de entrega de incentivos para la implementación de proyectos productivos en un periodo mas corto de tiempo, lo cual contribuye a una mayor probabilidad de sobrevivencia. Otros Motivos:</t>
    </r>
  </si>
  <si>
    <r>
      <t xml:space="preserve">Porcentaje de proyectos productivos apoyados en municipios indígenas.
</t>
    </r>
    <r>
      <rPr>
        <sz val="10"/>
        <rFont val="Soberana Sans"/>
        <family val="2"/>
      </rPr>
      <t xml:space="preserve"> Causa : Una mayor cantidad de proyectos productivos localizados en municipios indígenas dictaminados permitió contar con una mayor cantidad de éstos elegibles para ser autorizados, respecto a los que se tenían programados. Efecto: Una variación mayor como la registrada en el trimestre, respecto a la meta programada, contribuye al un logro más efectivo de los objetivos y metas del programa al apoyar más a quienes mas lo necesitan. Otros Motivos:</t>
    </r>
  </si>
  <si>
    <r>
      <t xml:space="preserve">Porcentaje de proyectos productivos apoyados en el ejercicio fiscal del año anterior verificados.
</t>
    </r>
    <r>
      <rPr>
        <sz val="10"/>
        <rFont val="Soberana Sans"/>
        <family val="2"/>
      </rPr>
      <t xml:space="preserve"> Causa : El recorte presupuestal realizado a los programas impacto en el periodo de contratación del personal encargado de llevar a cabo este proceso. Lo anterior impidió llevar a cabo la verificación de seguimiento a un número mayor de proyectos conforme a lo programado. Efecto: Una variación menor como la registrada en el trimestre, con respecto a la meta programada, no es significativa para afectar, retrasar o poner en riesgo el cumplimiento de alguno de los procesos, objetivos o metas anuales del programa, se estima que en el tercer trimestre esta cifra sea mayor y se logre alcanzar la meta programada al periodo. Otros Motivos:</t>
    </r>
  </si>
  <si>
    <r>
      <t xml:space="preserve">Porcentaje del monto del apoyo otorgado por el programa a grupos con personas que forman parte del padrón del Programa de Inclusión Social del Programa de Apoyo Alimentario y del programa piloto Territorios Productivos.
</t>
    </r>
    <r>
      <rPr>
        <sz val="10"/>
        <rFont val="Soberana Sans"/>
        <family val="2"/>
      </rPr>
      <t xml:space="preserve"> Causa : Una mayor cantidad de proyectos productivos apoyados esta conformado por integrantes del padrón de beneficiarios del Programa Inclusión Social (PROSPERA) y del Programa Apoyo Alimentario,  respecto a los que se tenían programados. Efecto: Un mayor monto de apoyo otorgado por el programa a proyectos con integrantes del Programa Inclusión Social (PROSPERA) y del Programa Apoyo Alimentario, contribuye a un logro mas efectivo de los objetivos y metas del programa al apoyar más a quienes mas lo necesitan. Otros Motivos:</t>
    </r>
  </si>
  <si>
    <r>
      <t xml:space="preserve">Porcentaje de proyectos productivos procedentes dictaminados técnicamente.
</t>
    </r>
    <r>
      <rPr>
        <sz val="10"/>
        <rFont val="Soberana Sans"/>
        <family val="2"/>
      </rPr>
      <t xml:space="preserve"> Causa : Las mejoras y simplificaciones en el módulo de la Dictaminación Técnica de proyectos productivos y la experiencia adquirida por el equipo dictaminado en el ejercicio fiscal anterior, permitió agilizar este proceso y contar con una mayor cantidad de proyectos procedentes a ser dictaminados, respecto a los que se tenían programados. Efecto: Un mayor número de proyectos procedentes a ser dictaminados, aumenta la cantidad de proyectos susceptibles de ser apoyados siempre y cuando resulten validados técnicamente. Otros Motivos:</t>
    </r>
  </si>
  <si>
    <r>
      <t xml:space="preserve">Porcentaje de solicitudes registradas en el Sistema de Captura de Proyectos Productivos apoyadas.
</t>
    </r>
    <r>
      <rPr>
        <sz val="10"/>
        <rFont val="Soberana Sans"/>
        <family val="2"/>
      </rPr>
      <t xml:space="preserve"> Causa : Una mayor cantidad de grupos dictaminados permitió contar con una mayor cantidad de proyectos productivos elegibles para ser autorizados, respecto a los que se tenían programados. Efecto: Una variación mayor como la registrada en el trimestre, respecto a la meta programada, permite eficientar el proceso de entrega de incentivos para la implementación de proyectos productivos en un periodo mas corto de tiempo, lo cual contribuye a una mayor probabilidad de sobrevivencia. Otros Motivos:</t>
    </r>
  </si>
  <si>
    <r>
      <t xml:space="preserve">Porcentaje de mujeres emprendedoras capacitadas.
</t>
    </r>
    <r>
      <rPr>
        <sz val="10"/>
        <rFont val="Soberana Sans"/>
        <family val="2"/>
      </rPr>
      <t xml:space="preserve"> Causa : El emplazamiento de la autorización de proyectos productivos derivado del periodo electoral, impidió realizar un mayor número de capacitaciones, respecto a las que se tenían programadas. Efecto: Una variación menor como la registrada en el trimestre, con respecto a la meta programada, no es significativa para afectar, retrasar o poner en riesgo el cumplimiento de alguno de los procesos, objetivos o metas anuales del programa, se estima que en el tercer trimestre esta cifra sea mayor y se logre alcanzar la meta programada al periodo. Otros Motivos:</t>
    </r>
  </si>
  <si>
    <r>
      <t xml:space="preserve">Porcentaje de  Asesores Técnicos habilitados con grupos apoyados.
</t>
    </r>
    <r>
      <rPr>
        <sz val="10"/>
        <rFont val="Soberana Sans"/>
        <family val="2"/>
      </rPr>
      <t xml:space="preserve"> Causa : La experiencia adquirida por los Asesores Técnicos habilitados en el ejercicio fiscal anterior, permitió que un mayor número de Asesores contarán con proyectos productivos elegibles para ser apoyados, respecto a los que se tenían programados. Efecto: Un mayor número de Asesores Técnicos apoyados, contribuye a la mejora en el acompañamiento que le brindan a los grupos apoyados y aumenta la posibilidad de sobrevivencia de los proyectos productivo. Otros Motivos:</t>
    </r>
  </si>
  <si>
    <r>
      <t xml:space="preserve">Porcentaje de proyectos productivos apoyados supervisados despúes de su puesta en marcha.
</t>
    </r>
    <r>
      <rPr>
        <sz val="10"/>
        <rFont val="Soberana Sans"/>
        <family val="2"/>
      </rPr>
      <t>Sin Información,Sin Justificación</t>
    </r>
  </si>
  <si>
    <t>S089</t>
  </si>
  <si>
    <t>Fondo para el Apoyo a Proyectos Productivos en Núcleos Agrarios (FAPPA)</t>
  </si>
  <si>
    <t>Contribuir a impulsar la productividad en el sector agroalimentario mediante inversión en capital físico, humano y tecnológico que garantice la seguridad alimentaria mediante la implementación de proyectos productivos en actividades productivas  dirigidos a grupos de mujeres y hombres que logran constituirse legalmente.</t>
  </si>
  <si>
    <t>Grupos de hombres y mujeres apoyados logran constituirse legalmente, pasan a ser pequeños productores e implementan proyectos productivos en actividades prioritarias.</t>
  </si>
  <si>
    <r>
      <t>Porcentaje de grupos legalmente constituidos apoyados.</t>
    </r>
    <r>
      <rPr>
        <i/>
        <sz val="10"/>
        <color indexed="30"/>
        <rFont val="Soberana Sans"/>
      </rPr>
      <t xml:space="preserve">
</t>
    </r>
  </si>
  <si>
    <t>A Mujeres apoyadas con proyectos productivos.</t>
  </si>
  <si>
    <r>
      <t>Porcentaje de mujeres apoyadas con proyectos productivos.</t>
    </r>
    <r>
      <rPr>
        <i/>
        <sz val="10"/>
        <color indexed="30"/>
        <rFont val="Soberana Sans"/>
      </rPr>
      <t xml:space="preserve">
</t>
    </r>
  </si>
  <si>
    <t>(Número total de mujeres apoyadas con proyectos productivos / Total de personas apoyadas con proyectos productivos) *100</t>
  </si>
  <si>
    <t>B Proyectos productivos apoyados para ampliación o escalamiento.</t>
  </si>
  <si>
    <t>C Proyectos productivos agroalimentarios apoyados.</t>
  </si>
  <si>
    <t>D Hombres y mujeres apoyadas que forman parte del padrón del Programa de Inclusión Social del Programa de Apoyo Alimentario y del programa piloto Territorios Productivos.</t>
  </si>
  <si>
    <r>
      <t>Porcentaje de mujeres y hombres apoyados que forman parte del Programa de Inclusión Social, del Programa de Apoyo Alimentario y del programa piloto Territorios Productivos.</t>
    </r>
    <r>
      <rPr>
        <i/>
        <sz val="10"/>
        <color indexed="30"/>
        <rFont val="Soberana Sans"/>
      </rPr>
      <t xml:space="preserve">
</t>
    </r>
  </si>
  <si>
    <t>(Número de mujeres y hombres apoyados que forman parte del padrón del Programa Oportunidades y del Programa de Apoyo Alimentario  / Total de personas apoyadas) *100</t>
  </si>
  <si>
    <t>E Proyectos apoyados en municipios indígenas.</t>
  </si>
  <si>
    <t>F Proyectos apoyados en municipios de la Cruzada Nacional contra el Hambre.</t>
  </si>
  <si>
    <t xml:space="preserve">(Número de proyectos productivos apoyados en municipios de la Cruzada Nacional contra en Hambre / Número total de proyectos productivos apoyados) *100  </t>
  </si>
  <si>
    <t>A 1 Apoyo a los Asesores Técnicos habilitados</t>
  </si>
  <si>
    <t>B 2 Dictaminación técnica de proyectos productivos.</t>
  </si>
  <si>
    <t>(Número proyectos productivos procedentes dictaminados / Total de proyectos productivos procedentes)*100</t>
  </si>
  <si>
    <t>B 3 Apoyo de solicitudes registradas en el Sistema de Captura de Proyectos Productivos (SICAPP)</t>
  </si>
  <si>
    <r>
      <t>Porcentaje de solicitudes apoyadas registradas en el Sistema de Captura de Proyectos Productivos</t>
    </r>
    <r>
      <rPr>
        <i/>
        <sz val="10"/>
        <color indexed="30"/>
        <rFont val="Soberana Sans"/>
      </rPr>
      <t xml:space="preserve">
</t>
    </r>
  </si>
  <si>
    <t>(Número total de solicitudes apoyadas registradas en el Sistema de Captura de Proyectos Productivos / Número total de solicitudes registradas en el Sistema de Captura de Proyectos Productivos.)*100</t>
  </si>
  <si>
    <t>C 4 Capacitación a mujeres y hombres.</t>
  </si>
  <si>
    <r>
      <t>Porcentaje de mujeres y hombres capacitados.</t>
    </r>
    <r>
      <rPr>
        <i/>
        <sz val="10"/>
        <color indexed="30"/>
        <rFont val="Soberana Sans"/>
      </rPr>
      <t xml:space="preserve">
</t>
    </r>
  </si>
  <si>
    <t>(Número de mujeres y hombres capacitados / Número total de personas apoyadas)*100</t>
  </si>
  <si>
    <t>D 5 Monto del apoyo otorgado a hombres y mujeres apoyadas que forman parte del padrón del Programa de Inclusión Social del Programa de Apoyo Alimentario y del programa piloto Territorios Productivos.</t>
  </si>
  <si>
    <t>(Monto de apoyo otorgado por el programa a los grupos con integrantes que forman parte del padrón del Programa de Inclusión Social del Programa de Apoyo Alimentario y del programa piloto Territorios Productivos/ Monto total otorgado por el programa a los grupos apoyados)*100</t>
  </si>
  <si>
    <t>E 6 Supervisión de puesta en marcha de proyectos productivos.</t>
  </si>
  <si>
    <r>
      <t>Porcentaje de proyectos productivos apoyados supervisados después de su puesta en marcha.</t>
    </r>
    <r>
      <rPr>
        <i/>
        <sz val="10"/>
        <color indexed="30"/>
        <rFont val="Soberana Sans"/>
      </rPr>
      <t xml:space="preserve">
</t>
    </r>
  </si>
  <si>
    <t>(Número de proyectos productivos supervisados después de su puesta en marcha / Número total de proyectos productivos apoyados)*100</t>
  </si>
  <si>
    <t>F 7 Verificación de seguimiento de proyectos productivos.</t>
  </si>
  <si>
    <t>(Número de proyectos productivos apoyados en el ejercicio fiscal del año tn-1 verificados / Número total de proyectos productivos apoyados en el ejercicio fiscal del año tn-1)*100</t>
  </si>
  <si>
    <r>
      <t xml:space="preserve">Porcentaje de grupos legalmente constituidos apoyados.
</t>
    </r>
    <r>
      <rPr>
        <sz val="10"/>
        <rFont val="Soberana Sans"/>
        <family val="2"/>
      </rPr>
      <t>Sin Información,Sin Justificación</t>
    </r>
  </si>
  <si>
    <r>
      <t xml:space="preserve">Porcentaje de mujeres apoyadas con proyectos productivos.
</t>
    </r>
    <r>
      <rPr>
        <sz val="10"/>
        <rFont val="Soberana Sans"/>
        <family val="2"/>
      </rPr>
      <t xml:space="preserve"> Causa : Una mayor cantidad de proyectos productivos apoyados, permitió beneficiar a un mayor número de mujeres, respecto a los que se tenían programados. Efecto: Una variación mayor como la registrada en el trimestre, respecto a la meta programada, permite eficientar el proceso de entrega de incentivos para la implementación de proyectos productivos en un periodo mas corto de tiempo, lo cual contribuye a una mayor probabilidad de sobrevivencia. Otros Motivos:</t>
    </r>
  </si>
  <si>
    <r>
      <t xml:space="preserve">Porcentaje de proyectos productivos apoyados para ampliación o escalamiento.
</t>
    </r>
    <r>
      <rPr>
        <sz val="10"/>
        <rFont val="Soberana Sans"/>
        <family val="2"/>
      </rPr>
      <t xml:space="preserve"> Causa : Una mayor cantidad de proyectos productivos dictaminados permitió contar con una mayor cantidad de proyectos productivos para ampliación o escalamiento elegibles para ser autorizados, respecto a los que se tenían programados. Efecto: Una variación mayor como la registrada en el trimestre, respecto a la meta programada, permite eficientar el proceso de entrega de incentivos para la implementación de proyectos productivos para ampliación o escalamiento en un periodo mas corto de tiempo, lo cual contribuye a una mayor probabilidad de sobrevivencia. Otros Motivos:</t>
    </r>
  </si>
  <si>
    <r>
      <t xml:space="preserve">Porcentaje de mujeres y hombres apoyados que forman parte del Programa de Inclusión Social, del Programa de Apoyo Alimentario y del programa piloto Territorios Productivos.
</t>
    </r>
    <r>
      <rPr>
        <sz val="10"/>
        <rFont val="Soberana Sans"/>
        <family val="2"/>
      </rPr>
      <t xml:space="preserve"> Causa : Un mayor cantidad de proyectos productivos con integrantes del padrón de beneficiarios del Programa Inclusión Social (PROSPERA) y del Programa Apoyo Alimentario que resultaron técnicamente procedentes, permitió apoyar a una mayor cantidad de personas que forman parte de este padrón,  respecto a los que se tenían programados. Efecto: Un mayor cantidad de mujeres y hombres integrantes del Programa Inclusión Social (PROSPERA) y del Programa Apoyo Alimentario, contribuye al un logro más efectivo de los objetivos y metas del programa al apoyar más a quienes mas lo necesitan. Otros Motivos:</t>
    </r>
  </si>
  <si>
    <r>
      <t xml:space="preserve">Porcentaje de proyectos productivos apoyados en municipios de la Cruzada Nacional contra el Hambre.
</t>
    </r>
    <r>
      <rPr>
        <sz val="10"/>
        <rFont val="Soberana Sans"/>
        <family val="2"/>
      </rPr>
      <t xml:space="preserve"> Causa : Una mayor cantidad de proyectos productivos que se localizan en municipios de la Cruzada Nacional contra el Hambre resultaron técnicamente procedentes, les permitió ser elegibles para ser autorizados, respecto a los que se tenían programados. Efecto: Una variación mayor como la registrada en el trimestre, respecto a la meta programada, contribuye a un logro más efectivo de los objetivos y metas del programa al apoyar más a quienes mas lo necesitan. Otros Motivos:</t>
    </r>
  </si>
  <si>
    <r>
      <t xml:space="preserve">Porcentaje de solicitudes apoyadas registradas en el Sistema de Captura de Proyectos Productivos
</t>
    </r>
    <r>
      <rPr>
        <sz val="10"/>
        <rFont val="Soberana Sans"/>
        <family val="2"/>
      </rPr>
      <t xml:space="preserve"> Causa : Una mayor cantidad de grupos dictaminados permitió contar con una mayor cantidad de proyectos productivos elegibles para ser autorizados, respecto a los que se tenían programados. Efecto: Una variación mayor como la registrada en el trimestre, respecto a la meta programada, permite eficientar el proceso de entrega de incentivos para la implementación de proyectos productivos en un periodo mas corto de tiempo, lo cual contribuye a una mayor probabilidad de sobrevivencia. Otros Motivos:</t>
    </r>
  </si>
  <si>
    <r>
      <t xml:space="preserve">Porcentaje de mujeres y hombres capacitados.
</t>
    </r>
    <r>
      <rPr>
        <sz val="10"/>
        <rFont val="Soberana Sans"/>
        <family val="2"/>
      </rPr>
      <t xml:space="preserve"> Causa : El emplazamiento de la autorización de proyectos productivos derivado del periodo electoral, impidió realizar un mayor número de capacitaciones, respecto a las que se tenían programadas. Efecto: Una variación menor como la registrada en el trimestre, con respecto a la meta programada, no es significativa para afectar, retrasar o poner en riesgo el cumplimiento de alguno de los procesos, objetivos o metas anuales del programa, se estima que en el tercer trimestre esta cifra sea mayor y se logre alcanzar la meta programada al periodo. Otros Motivos:</t>
    </r>
  </si>
  <si>
    <r>
      <t xml:space="preserve">Porcentaje del monto del apoyo otorgado por el programa a grupos con personas que forman parte del padrón del Programa de Inclusión Social del Programa de Apoyo Alimentario y del programa piloto Territorios Productivos.
</t>
    </r>
    <r>
      <rPr>
        <sz val="10"/>
        <rFont val="Soberana Sans"/>
        <family val="2"/>
      </rPr>
      <t xml:space="preserve"> Causa : Un mayor numero de proyectos productivos apoyados esta conformado por al menos un integrante del padrón de beneficiarios del Programa Inclusión Social (PROSPERA) y del Programa Apoyo Alimentario,  respecto a los que se tenían programados. Efecto: Un mayor monto de apoyo otorgado por el programa a proyectos con integrantes del Programa Inclusión Social (PROSPERA) y del Programa Apoyo Alimentario, contribuye a un logro más efectivo de los objetivos y metas del programa al apoyar más a quienes mas lo necesitan. Otros Motivos:</t>
    </r>
  </si>
  <si>
    <r>
      <t xml:space="preserve">Porcentaje de proyectos productivos apoyados supervisados después de su puesta en marcha.
</t>
    </r>
    <r>
      <rPr>
        <sz val="10"/>
        <rFont val="Soberana Sans"/>
        <family val="2"/>
      </rPr>
      <t>Sin Información,Sin Justificación</t>
    </r>
  </si>
  <si>
    <t>S240</t>
  </si>
  <si>
    <t xml:space="preserve">Programa de Concurrencia con las Entidades Federativas </t>
  </si>
  <si>
    <t>113-Coordinación General de Delegaciones</t>
  </si>
  <si>
    <t>Contribuir a impulsar modelos de asociación que generen economías de escala y mayor valor agregado en el sector agroalimentario mediante la inversión en proyectos productivos o estratégicos agrícolas, pecuarios, de pesca y acuícolas</t>
  </si>
  <si>
    <r>
      <t>Porcentaje de Inversión por Actividad</t>
    </r>
    <r>
      <rPr>
        <i/>
        <sz val="10"/>
        <color indexed="30"/>
        <rFont val="Soberana Sans"/>
      </rPr>
      <t xml:space="preserve">
</t>
    </r>
  </si>
  <si>
    <t>(Total de Inversión por Actividad / Total de Inversión Programada) X 100.</t>
  </si>
  <si>
    <t>Impulsar en coordinación con los gobiernos locales, la inversión en proyectos productivos o estratégicos; agrícolas, pecuarios, de pesca y acuícolas.</t>
  </si>
  <si>
    <r>
      <t>Porcentaje de Inversión en Convenios de Coordinación</t>
    </r>
    <r>
      <rPr>
        <i/>
        <sz val="10"/>
        <color indexed="30"/>
        <rFont val="Soberana Sans"/>
      </rPr>
      <t xml:space="preserve">
</t>
    </r>
  </si>
  <si>
    <t>(Total de Inversión en Convenios Suscritos / Total de Inversión programada para Convenios)*100.</t>
  </si>
  <si>
    <t>A Establecer proyectos productivos o estratégicos de impacto regional, local o estatal, agrícolas, pecuarios de pesca y acuícolas para el desarrollo de las actividades primarias.</t>
  </si>
  <si>
    <r>
      <t>Porcentaje de Proyectos Establecidos</t>
    </r>
    <r>
      <rPr>
        <i/>
        <sz val="10"/>
        <color indexed="30"/>
        <rFont val="Soberana Sans"/>
      </rPr>
      <t xml:space="preserve">
</t>
    </r>
  </si>
  <si>
    <t>(Número de Proyectos Establecidos / Número de Proyectos Registrados) X 100.</t>
  </si>
  <si>
    <t>A 1 Registro y Dictamen de Proyectos.</t>
  </si>
  <si>
    <r>
      <t>Porcentaje de Proyectos con Dictamen Positivo.</t>
    </r>
    <r>
      <rPr>
        <i/>
        <sz val="10"/>
        <color indexed="30"/>
        <rFont val="Soberana Sans"/>
      </rPr>
      <t xml:space="preserve">
</t>
    </r>
  </si>
  <si>
    <t>(Número de Proyectos con Dictamen Positivo / Número de Proyectos Registrados) X 100.</t>
  </si>
  <si>
    <t>A 2 Autorización de Proyectos.</t>
  </si>
  <si>
    <r>
      <t>Porcentaje de Proyectos sin Suficiencia Presupuestal.</t>
    </r>
    <r>
      <rPr>
        <i/>
        <sz val="10"/>
        <color indexed="30"/>
        <rFont val="Soberana Sans"/>
      </rPr>
      <t xml:space="preserve">
</t>
    </r>
  </si>
  <si>
    <t>(Número de Proyectos Positivos sin suficiencia / Número de Proyectos Positivos) X 100.</t>
  </si>
  <si>
    <r>
      <t>Porcentaje de Proyectos Autorizados</t>
    </r>
    <r>
      <rPr>
        <i/>
        <sz val="10"/>
        <color indexed="30"/>
        <rFont val="Soberana Sans"/>
      </rPr>
      <t xml:space="preserve">
</t>
    </r>
  </si>
  <si>
    <t>(Número de Proyectos Autorizados / Número de Proyectos Registrados) X 100.</t>
  </si>
  <si>
    <r>
      <t xml:space="preserve">Porcentaje de Inversión por Actividad
</t>
    </r>
    <r>
      <rPr>
        <sz val="10"/>
        <rFont val="Soberana Sans"/>
        <family val="2"/>
      </rPr>
      <t xml:space="preserve"> Causa : Retraso por Veda Electoral, en la recepción y autorización de proyectos y entrega de estímulos a beneficiarios Efecto: Retraso temporal en el ejercicio Otros Motivos:</t>
    </r>
  </si>
  <si>
    <r>
      <t xml:space="preserve">Porcentaje de Inversión en Convenios de Coordinación
</t>
    </r>
    <r>
      <rPr>
        <sz val="10"/>
        <rFont val="Soberana Sans"/>
        <family val="2"/>
      </rPr>
      <t xml:space="preserve"> Causa : 27 ENTIDADES FEDERATIVAS CONVINIERON LA RADICACIÓN DE RECURSOS EN UNA SOLA MINISTRACION LO QUE FAVORECE EL DEPOSITO DE RECURSOS FEDERALES Y ESTATALES EN UN SOLO EVENTO Efecto: MAYOR DISPONIBILIDAD DE RECURSOS PARA EL EJERCICIO. Otros Motivos:</t>
    </r>
  </si>
  <si>
    <r>
      <t xml:space="preserve">Porcentaje de Proyectos Establecidos
</t>
    </r>
    <r>
      <rPr>
        <sz val="10"/>
        <rFont val="Soberana Sans"/>
        <family val="2"/>
      </rPr>
      <t xml:space="preserve"> Causa : Nota 1: el Denominador corresponde a los proyectos convenidos y registrados en los Anexos Técnicos de Ejecución del PCEF y publicados en el DOF. Nota 2:  La meta programa no fue posible actualizarla en el sistema debido a que los Convenios y Anexos se firmaron hasta Marzo de 2015 y el sistema cerro el registro antes Efecto:  Incremento en el valor de las variables, trabajo de revisión y dictamen y mayor número de beneficiarios. Otros Motivos:</t>
    </r>
  </si>
  <si>
    <r>
      <t xml:space="preserve">Porcentaje de Proyectos con Dictamen Positivo.
</t>
    </r>
    <r>
      <rPr>
        <sz val="10"/>
        <rFont val="Soberana Sans"/>
        <family val="2"/>
      </rPr>
      <t xml:space="preserve"> Causa : Nota 1: el Denominador corresponde a los proyectos convenidos y registrados en los Anexos Técnicos de Ejecución del PCEF y publicados en el DOF. Nota 2:  La meta programa no fue posible actualizarla en el sistema debido a que los Convenios y Anexos se firmaron hasta Marzo de 2015 y el sistema cerro el registro antes Efecto: Incremento en el valor de las variables, trabajo de revisión y dictamen y mayor número de beneficiarios Otros Motivos:</t>
    </r>
  </si>
  <si>
    <r>
      <t xml:space="preserve">Porcentaje de Proyectos sin Suficiencia Presupuestal.
</t>
    </r>
    <r>
      <rPr>
        <sz val="10"/>
        <rFont val="Soberana Sans"/>
        <family val="2"/>
      </rPr>
      <t xml:space="preserve"> Causa : Nota 1: el Denominador corresponde a los proyectos convenidos y registrados en los Anexos Técnicos de Ejecución del PCEF y publicados en el DOF. Nota 2:  La meta programa no fue posible actualizarla en el sistema debido a que los Convenios y Anexos se firmaron hasta Marzo de 2015 y el sistema cerro el registro antes Efecto: Incremento en el valor de las variables, trabajo de revisión y dictamen. Otros Motivos:</t>
    </r>
  </si>
  <si>
    <r>
      <t xml:space="preserve">Porcentaje de Proyectos Autorizados
</t>
    </r>
    <r>
      <rPr>
        <sz val="10"/>
        <rFont val="Soberana Sans"/>
        <family val="2"/>
      </rPr>
      <t xml:space="preserve"> Causa : Nota 1: el Denominador corresponde a los proyectos convenidos y registrados en los Anexos Técnicos de Ejecución del PCEF y publicados en el DOF. Nota 2:  La meta programa no fue posible actualizarla en el sistema debido a que los Convenios y Anexos se firmaron hasta Marzo de 2015 y el sistema cerro el registro antes Efecto: Incremento del valor de las variables, trabajo de revisión y dictamen y mayor número de beneficiarios. Otros Motivos:</t>
    </r>
  </si>
  <si>
    <t>S257</t>
  </si>
  <si>
    <t>Programa de Productividad y Competitividad Agroalimentaria</t>
  </si>
  <si>
    <t>200-Subsecretaría de Alimentación y Competitividad</t>
  </si>
  <si>
    <t>Contribuir a impulsar la productividad en el sector agroalimentario mediante inversión en capital físico, humano y tecnológico que garantice la seguridad alimentaria mediante la inversión de las unidades económicas rurales</t>
  </si>
  <si>
    <t>Unidades económicas rurales cuentan con inversión en el desarrollo de capital físico, humano y tecnológico</t>
  </si>
  <si>
    <r>
      <t>Porcentaje de contribución de los Incentivos a las operaciones y/o proyectos de inversión beneficiados por el Programa.</t>
    </r>
    <r>
      <rPr>
        <i/>
        <sz val="10"/>
        <color indexed="30"/>
        <rFont val="Soberana Sans"/>
      </rPr>
      <t xml:space="preserve">
</t>
    </r>
  </si>
  <si>
    <t>(Suma del valor total de las operaciones y/o proyectos de inversión adicionados con incentivos del Programa en el periodo tn-Monto total de incentivos otorgados, en el periodo tn)/PIB Agroalimentario en el periodo tn)*100)</t>
  </si>
  <si>
    <t>A Incentivos económicos otorgados que facilitan el acceso al financiamiento a productores agropecuarios, pesqueros, acuícolas y del Sector Rural en su conjunto.</t>
  </si>
  <si>
    <r>
      <t>Porcentaje de variación de productores agroalimentarios con créditos al amparo del servicio de garantía.</t>
    </r>
    <r>
      <rPr>
        <i/>
        <sz val="10"/>
        <color indexed="30"/>
        <rFont val="Soberana Sans"/>
      </rPr>
      <t xml:space="preserve">
</t>
    </r>
  </si>
  <si>
    <t>(Número total de productores agroalimentarios y del sector rural en su conjunto beneficiados, contabilizados una sola vez, con créditos al amparo del servicio de garantía en el año tn / Número total de productores agroalimentarios y del sector rural en su conjunto beneficiados, contabilizados una sola vez, con créditos al amparo del servicio de garantía en el año t0)*100</t>
  </si>
  <si>
    <r>
      <t>Porcentaje de variación del monto de crédito para productores agroalimentarios y del sector rural en su conjunto beneficiados con el Componente de Acceso al Financiamiento Productivo y Competitivo</t>
    </r>
    <r>
      <rPr>
        <i/>
        <sz val="10"/>
        <color indexed="30"/>
        <rFont val="Soberana Sans"/>
      </rPr>
      <t xml:space="preserve">
</t>
    </r>
  </si>
  <si>
    <t>(Monto total de crédito otorgado a productores agroalimentarios y del sector rural en su conjunto beneficiados con el Componente de Acceso al Financiamiento Productivo y Competitivo en el año tn / Monto total de crédito otorgado a productores agroalimentarios y del sector rural en su conjunto beneficiados con el Componente de Acceso al Financiamiento Productivo y Competitivo en el año t0)*100</t>
  </si>
  <si>
    <t>B Inversión Potencializada por cada peso otorgado en Incentivos a la Producción.</t>
  </si>
  <si>
    <r>
      <t>Inversión Potencializada en torno a los proyectos apoyados por el componente en el año corriente.</t>
    </r>
    <r>
      <rPr>
        <i/>
        <sz val="10"/>
        <color indexed="30"/>
        <rFont val="Soberana Sans"/>
      </rPr>
      <t xml:space="preserve">
</t>
    </r>
  </si>
  <si>
    <t>(Monto de inversión total generada de los proyectos apoyados / Monto total de los incentivos a la Producción otorgados por la SAGARPA)</t>
  </si>
  <si>
    <t>Pesos</t>
  </si>
  <si>
    <t>C Inversión detonada por los incentivos económicos otorgados para la generación de agroparques.</t>
  </si>
  <si>
    <r>
      <t xml:space="preserve">Porcentaje de la inversión detonada por los incentivos otorgados a proyectos de agroparques </t>
    </r>
    <r>
      <rPr>
        <i/>
        <sz val="10"/>
        <color indexed="30"/>
        <rFont val="Soberana Sans"/>
      </rPr>
      <t xml:space="preserve">
</t>
    </r>
  </si>
  <si>
    <t>(Monto de inversión total de los proyectos apoyados en agroparques/Monto total de apoyo otorgado para cada proyecto de agroparque)*100</t>
  </si>
  <si>
    <t>Número de veces</t>
  </si>
  <si>
    <t>D Incentivos económicos entregados para proyectos agroalimentarios de las unidades económicas agropecuarias, pesqueras y acuícolas.</t>
  </si>
  <si>
    <r>
      <t>Porcentaje de incentivos totales otorgados respecto a la inversión total de los proyectos agroalimentarios</t>
    </r>
    <r>
      <rPr>
        <i/>
        <sz val="10"/>
        <color indexed="30"/>
        <rFont val="Soberana Sans"/>
      </rPr>
      <t xml:space="preserve">
</t>
    </r>
  </si>
  <si>
    <t>(Monto nominal de incentivos otorgados para proyectos agroalimentarios/Monto nominal de la inversión total de los proyectos agroalimentarios apoyados) *100</t>
  </si>
  <si>
    <t>E Incentivos económicos entregados que fomentan el uso de instrumentos de administración de riesgos de mercado, a través de coberturas de precios, para dar mayor certidumbre a los ingresos de productores agropecuarios, pesqueros, acuícolas y otros agentes económicos del Sector Rural integrados a la Cadena Productiva.</t>
  </si>
  <si>
    <r>
      <t>Porcentaje de variación del Volumen de toneladas cubiertas, de productos elegibles, bajo el mecanismo de cobertura de precios.</t>
    </r>
    <r>
      <rPr>
        <i/>
        <sz val="10"/>
        <color indexed="30"/>
        <rFont val="Soberana Sans"/>
      </rPr>
      <t xml:space="preserve">
</t>
    </r>
  </si>
  <si>
    <t>(Volumen apoyado por cobertura de precios de productos elegibles, en el año tn /Volumen apoyado por cobertura de precios de productos elegibles, en el año t0)*100</t>
  </si>
  <si>
    <t>F Incentivos económicos otorgados a proyectos prioritarios atendiendo a la estrategia 4.10.1 del Plan Nacional de Desarrollo 2013-2018</t>
  </si>
  <si>
    <r>
      <t>Porcentaje de variación de beneficiarios apoyados por solicitud apoyada con el Componente Mapa de Proyectos.</t>
    </r>
    <r>
      <rPr>
        <i/>
        <sz val="10"/>
        <color indexed="30"/>
        <rFont val="Soberana Sans"/>
      </rPr>
      <t xml:space="preserve">
</t>
    </r>
  </si>
  <si>
    <t>(Números de beneficiarios del Componente de Planeación de Proyectos en tn/Número de beneficiarios del Componente de Planeación de Proyectos en t0)*100</t>
  </si>
  <si>
    <t>G Incentivos económicos otorgados a proyectos prioritarios conforme a los Programas Regionales de Desarrollo previstos en el Plan Nacional de Desarrollo 2013-2018, en las regiones Norte y Sur-Sureste de la República Mexicana</t>
  </si>
  <si>
    <r>
      <t>Porcentaje de variación de beneficiarios apoyados por el Componente del Programa Regional de Desarrollo Previsto en el PND</t>
    </r>
    <r>
      <rPr>
        <i/>
        <sz val="10"/>
        <color indexed="30"/>
        <rFont val="Soberana Sans"/>
      </rPr>
      <t xml:space="preserve">
</t>
    </r>
  </si>
  <si>
    <t>(Número de beneficiarios por el Componente del Programa Regional de Desarrollo Previsto en el PND en tn/Número de beneficiarios por el Componente del Programa Regional de Desarrollo Previsto en el PND en t0)*100</t>
  </si>
  <si>
    <t>H Incentivos económicos entregados a productores para que se conviertan de productores tradicionales a productores orgánicos y certifiquen sus procesos.</t>
  </si>
  <si>
    <r>
      <t>Tasa de variación del número de productores beneficiados.</t>
    </r>
    <r>
      <rPr>
        <i/>
        <sz val="10"/>
        <color indexed="30"/>
        <rFont val="Soberana Sans"/>
      </rPr>
      <t xml:space="preserve">
</t>
    </r>
  </si>
  <si>
    <t>((Número de productores beneficiados en el año tn / Número de productores beneficiados en el año t0)) - 1 )* 100</t>
  </si>
  <si>
    <t>A 1 Potenciar el uso de los recursos destinados al servicio de garantía</t>
  </si>
  <si>
    <r>
      <t>Efecto Multiplicador de los recursos federales destinados al servicio de garantía.</t>
    </r>
    <r>
      <rPr>
        <i/>
        <sz val="10"/>
        <color indexed="30"/>
        <rFont val="Soberana Sans"/>
      </rPr>
      <t xml:space="preserve">
</t>
    </r>
  </si>
  <si>
    <t>[(Monto total de crédito otorgado a productores agroalimentarios y del sector rural  en su conjunto, asociado a los fondos de garantías en operación en el periodo tn/ Monto total de recursos públicos destinados al servicio de garantías, asociado a los fondos de garantías en operación en el periodo tn)]/[(Monto total de crédito otorgado a productores agroalimentarios y del sector rural en su conjunto, asociado a los fondos de garantías en operación en el periodo t0/ Monto total de recursos públicos destinados al servicio de garantías, asociado a los fondos de garantías en operación en el periodo t0)]</t>
  </si>
  <si>
    <t>B 2 Aprobación de incentivos económicos a los productores para potenciar el desarrollo del sur sureste con proyectos productivos</t>
  </si>
  <si>
    <r>
      <t>Tasa de Variación del número de proyectos apoyados con respecto al año anterior.</t>
    </r>
    <r>
      <rPr>
        <i/>
        <sz val="10"/>
        <color indexed="30"/>
        <rFont val="Soberana Sans"/>
      </rPr>
      <t xml:space="preserve">
</t>
    </r>
  </si>
  <si>
    <t>((Número de proyectos apoyados tn/Número de proyectos de apoyados t-x))-1*100</t>
  </si>
  <si>
    <t>B 3 Cuantificación de beneficiarios apoyados.</t>
  </si>
  <si>
    <r>
      <t>Tasa de Variación del número de beneficiarios de los proyectos apoyados con respecto al año anterior.</t>
    </r>
    <r>
      <rPr>
        <i/>
        <sz val="10"/>
        <color indexed="30"/>
        <rFont val="Soberana Sans"/>
      </rPr>
      <t xml:space="preserve">
</t>
    </r>
  </si>
  <si>
    <t>(Número de beneficiarios apoyados t/Número de beneficiarios apoyados t-x)-1*100</t>
  </si>
  <si>
    <t>C 4 Selección de proyectos para la construcción de agroparques.</t>
  </si>
  <si>
    <r>
      <t>Porcentaje de proyectos de agroparques apoyados</t>
    </r>
    <r>
      <rPr>
        <i/>
        <sz val="10"/>
        <color indexed="30"/>
        <rFont val="Soberana Sans"/>
      </rPr>
      <t xml:space="preserve">
</t>
    </r>
  </si>
  <si>
    <t>(Número de proyectos de agroparques apoyados/Número de proyectos de agroparques solicitados)*100</t>
  </si>
  <si>
    <t>D 5 Autorización de incentivos para solicitudes de proyectos agroalimentarios</t>
  </si>
  <si>
    <r>
      <t>Porcentaje de solicitudes de proyectos agroalimentarios  con incentivos otorgados</t>
    </r>
    <r>
      <rPr>
        <i/>
        <sz val="10"/>
        <color indexed="30"/>
        <rFont val="Soberana Sans"/>
      </rPr>
      <t xml:space="preserve">
</t>
    </r>
  </si>
  <si>
    <t xml:space="preserve">(Número de solicitudes de proyectos agroalimentarios apoyadas/Número de solicitudes de incentivos solicitados)*100 </t>
  </si>
  <si>
    <t>D 6 Suscripción de Convenios de Colaboración con las Instancias Ejecutoras del Componente de Productividad Agroalimentaria</t>
  </si>
  <si>
    <r>
      <t xml:space="preserve">Porcentaje de Convenios de Colaboración suscritos con las Instancias Ejecutoras del Componente de Productividad Agroalimentaria </t>
    </r>
    <r>
      <rPr>
        <i/>
        <sz val="10"/>
        <color indexed="30"/>
        <rFont val="Soberana Sans"/>
      </rPr>
      <t xml:space="preserve">
</t>
    </r>
  </si>
  <si>
    <t>(Número de Convenios de Colaboración suscritos con las Instancias Ejecutoras del Componente de Productividad Agroalimentaria/Número total de Convenios de Colaboración programados para suscribir con las Instancias Ejecutoras del Componente de Productividad Agroalimentaria)*100</t>
  </si>
  <si>
    <t>D 7 Recepción de solicitudes de incentivos para su posterior evaluación y dictaminación.</t>
  </si>
  <si>
    <r>
      <t>Porcentaje de solicitudes de proyectos agroalimentarios recibidas</t>
    </r>
    <r>
      <rPr>
        <i/>
        <sz val="10"/>
        <color indexed="30"/>
        <rFont val="Soberana Sans"/>
      </rPr>
      <t xml:space="preserve">
</t>
    </r>
  </si>
  <si>
    <t>(Número de solicitudes de proyectos agroalimentarios recibidos/Número de solicitudes de proyectos agroalimentarios programados)*100</t>
  </si>
  <si>
    <t>E 8 Suscripción de contratos de coberturas adquiridas.</t>
  </si>
  <si>
    <r>
      <t>Porcentaje de variación de Contratos de cobertura adquiridos</t>
    </r>
    <r>
      <rPr>
        <i/>
        <sz val="10"/>
        <color indexed="30"/>
        <rFont val="Soberana Sans"/>
      </rPr>
      <t xml:space="preserve">
</t>
    </r>
  </si>
  <si>
    <t>(Sumatoria del total de contratos de cobertura adquiridos para el incentivo de coberturas en tn/ Sumatoria del total de contratos de cobertura adquiridos para el incentivo de coberturas en t0)*100</t>
  </si>
  <si>
    <t>F 9 Aprobación de solicitudes del Componente de Planeación de Proyectos</t>
  </si>
  <si>
    <r>
      <t>Porcentaje de solicitudes aprobadas del Componente.</t>
    </r>
    <r>
      <rPr>
        <i/>
        <sz val="10"/>
        <color indexed="30"/>
        <rFont val="Soberana Sans"/>
      </rPr>
      <t xml:space="preserve">
</t>
    </r>
  </si>
  <si>
    <t>((Número de solicitudes aprobadas/ Número total de solicitudes recibidas)*100)</t>
  </si>
  <si>
    <t>G 10 Aprobación de solicitudes del Componente del programa Regional de Desarrollo Previsto en el PND.</t>
  </si>
  <si>
    <r>
      <t>Porcentaje de solicitudes aprobadas del Componente</t>
    </r>
    <r>
      <rPr>
        <i/>
        <sz val="10"/>
        <color indexed="30"/>
        <rFont val="Soberana Sans"/>
      </rPr>
      <t xml:space="preserve">
</t>
    </r>
  </si>
  <si>
    <t>((Número de solicitudes aprobadas/Número total de solicitudes recibidas)*100)</t>
  </si>
  <si>
    <t>H 11 Recepcion de solicitudes de Productores Convencionales para su conversion a Productores Orgánicos</t>
  </si>
  <si>
    <r>
      <t>Porcentaje de solicitudes autorizadas vs las rechazadas por la Unidad Técnica Auxiliar</t>
    </r>
    <r>
      <rPr>
        <i/>
        <sz val="10"/>
        <color indexed="30"/>
        <rFont val="Soberana Sans"/>
      </rPr>
      <t xml:space="preserve">
</t>
    </r>
  </si>
  <si>
    <t>(Número de solicitudes autorizadas / Número de solicitudes recibidas) * 100</t>
  </si>
  <si>
    <r>
      <t xml:space="preserve">Porcentaje de contribución de los Incentivos a las operaciones y/o proyectos de inversión beneficiados por el Programa.
</t>
    </r>
    <r>
      <rPr>
        <sz val="10"/>
        <rFont val="Soberana Sans"/>
        <family val="2"/>
      </rPr>
      <t>Sin Información,Sin Justificación</t>
    </r>
  </si>
  <si>
    <r>
      <t xml:space="preserve">Porcentaje de variación de productores agroalimentarios con créditos al amparo del servicio de garantía.
</t>
    </r>
    <r>
      <rPr>
        <sz val="10"/>
        <rFont val="Soberana Sans"/>
        <family val="2"/>
      </rPr>
      <t xml:space="preserve"> Causa : Las cifras reportadas son menores a las pronosticadas dado que las Instancias Ejecutoras reportan de manera trimestral información respecto al número de productores bajo las figuras de  personas físicas y morales, por lo que no se cuenta con el total de beneficiarios al mes de mayo. Efecto: Dado que no se tiene el número total de beneficiarios durante el periodo reportado, se espera que con fecha de corte al mes de junio la cifra se acerque a la meta. La información para el periodo enero-junio se tendrá disponible a partir de los reportes que envíen las Instancias Ejecutoras hacia mediados del mes de julio. Otros Motivos:</t>
    </r>
  </si>
  <si>
    <r>
      <t xml:space="preserve">Porcentaje de variación del monto de crédito para productores agroalimentarios y del sector rural en su conjunto beneficiados con el Componente de Acceso al Financiamiento Productivo y Competitivo
</t>
    </r>
    <r>
      <rPr>
        <sz val="10"/>
        <rFont val="Soberana Sans"/>
        <family val="2"/>
      </rPr>
      <t xml:space="preserve"> Causa : Las cifras reportadas tienen fecha de corte al mes de mayo de 2015, por lo que se estima que al cierre del segundo trimestre se mantenga por encima de la meta pronosticada.                                                                                       El crédito impulsado reportado contempla no sólo el Incentivo de Servicio de Garantía, sino que además se reporta el crédito impulsado asociado con el Incentivo de Reducción del Costo de Financiamiento.  Efecto: Se espera que la meta del indicador se mantenga por encima de la meta ya que aún falta considerar la información que envíen las Instancias Ejecutoras con fecha de corte al mes de junio.                                                             Así también, se tuvo un incremento en el crédito detonado asociado con el Incentivo de Reducción del Costo de Financiamiento, por lo que el indicador superó las proyecciones. Otros Motivos:</t>
    </r>
  </si>
  <si>
    <r>
      <t xml:space="preserve">Inversión Potencializada en torno a los proyectos apoyados por el componente en el año corriente.
</t>
    </r>
    <r>
      <rPr>
        <sz val="10"/>
        <rFont val="Soberana Sans"/>
        <family val="2"/>
      </rPr>
      <t>Sin Información,Sin Justificación</t>
    </r>
  </si>
  <si>
    <r>
      <t xml:space="preserve">Porcentaje de la inversión detonada por los incentivos otorgados a proyectos de agroparques 
</t>
    </r>
    <r>
      <rPr>
        <sz val="10"/>
        <rFont val="Soberana Sans"/>
        <family val="2"/>
      </rPr>
      <t>Sin Información,Sin Justificación</t>
    </r>
  </si>
  <si>
    <r>
      <t xml:space="preserve">Porcentaje de incentivos totales otorgados respecto a la inversión total de los proyectos agroalimentarios
</t>
    </r>
    <r>
      <rPr>
        <sz val="10"/>
        <rFont val="Soberana Sans"/>
        <family val="2"/>
      </rPr>
      <t>Sin Información,Sin Justificación</t>
    </r>
  </si>
  <si>
    <r>
      <t xml:space="preserve">Porcentaje de variación del Volumen de toneladas cubiertas, de productos elegibles, bajo el mecanismo de cobertura de precios.
</t>
    </r>
    <r>
      <rPr>
        <sz val="10"/>
        <rFont val="Soberana Sans"/>
        <family val="2"/>
      </rPr>
      <t xml:space="preserve"> Causa : Las cifras reportadas tienen fecha de corte al mes de mayo de 2015, por lo que se estima que al cierre del primer semestre se pueda reducir la diferencia con la meta pronosticada.  La veda electoral que se llevó a cabo por motivo de las elecciones del 7 de junio incidieron en los eventos de capacitación y difusión del Componente.  Efecto: La meta del indicador reportada es menor a lo estimado para el periodo contemplado ya que solamente considera cinco de los seis meses.  Derivado de la veda electoral, las Instancias Ejecutoras dejaron de promover el Componente; sin embargo, se pronostica que el pico de la demanda sea entre julio y agosto ya que en éstos meses inicia el Ciclo PV/2015 Otros Motivos:</t>
    </r>
  </si>
  <si>
    <r>
      <t xml:space="preserve">Porcentaje de variación de beneficiarios apoyados por solicitud apoyada con el Componente Mapa de Proyectos.
</t>
    </r>
    <r>
      <rPr>
        <sz val="10"/>
        <rFont val="Soberana Sans"/>
        <family val="2"/>
      </rPr>
      <t>Sin Información,Sin Justificación</t>
    </r>
  </si>
  <si>
    <r>
      <t xml:space="preserve">Porcentaje de variación de beneficiarios apoyados por el Componente del Programa Regional de Desarrollo Previsto en el PND
</t>
    </r>
    <r>
      <rPr>
        <sz val="10"/>
        <rFont val="Soberana Sans"/>
        <family val="2"/>
      </rPr>
      <t>Sin Información,Sin Justificación</t>
    </r>
  </si>
  <si>
    <r>
      <t xml:space="preserve">Tasa de variación del número de productores beneficiados.
</t>
    </r>
    <r>
      <rPr>
        <sz val="10"/>
        <rFont val="Soberana Sans"/>
        <family val="2"/>
      </rPr>
      <t>Sin Información,Sin Justificación</t>
    </r>
  </si>
  <si>
    <r>
      <t xml:space="preserve">Efecto Multiplicador de los recursos federales destinados al servicio de garantía.
</t>
    </r>
    <r>
      <rPr>
        <sz val="10"/>
        <rFont val="Soberana Sans"/>
        <family val="2"/>
      </rPr>
      <t xml:space="preserve"> Causa : Las cifras reportadas tienen fecha de corte al mes de mayo, por lo que se estima que al cierre del segundo trimestre se pueda alcanzar la meta pronosticada. Efecto: La meta del indicador reportada es menor a lo estimado para el periodo contemplado ya que solamente considera a cinco de los seis meses del periodo solicitado.  Otros Motivos:</t>
    </r>
  </si>
  <si>
    <r>
      <t xml:space="preserve">Tasa de Variación del número de proyectos apoyados con respecto al año anterior.
</t>
    </r>
    <r>
      <rPr>
        <sz val="10"/>
        <rFont val="Soberana Sans"/>
        <family val="2"/>
      </rPr>
      <t xml:space="preserve"> Causa : POR INCUMPLIMIENTO DEL CONVENIO CELEBRADO CON FIRCO, LA DGZT EJERCIÓ DE MANERA DIRECTA EL RECURSO ASIGNADO A DICHA INSTANCIA EJECUTORA Efecto: SE DISPERSÓ EL RECURSO DE MANERA MÁS PRONTA, LO QUE FAVORECE A LOS BENEFICIARIOS YA QUE EL RECURSO LLEGÓ A TIEMPO PARA EL CICLO AGRÍCOLA Otros Motivos:</t>
    </r>
  </si>
  <si>
    <r>
      <t xml:space="preserve">Tasa de Variación del número de beneficiarios de los proyectos apoyados con respecto al año anterior.
</t>
    </r>
    <r>
      <rPr>
        <sz val="10"/>
        <rFont val="Soberana Sans"/>
        <family val="2"/>
      </rPr>
      <t xml:space="preserve"> Causa : SE SUPERÓ LA META DEBIDO A QUE LOS COSTOS POR CULTIVO TUVIERON UN INCREMENTO DE ACUERDO A LA INFLACIÓN ANUAL. Efecto: LOS BENEFICIARIOS CONTARÁN CON RECURSOS LIGERAMENTE SUPERIORES PARA LA REALIZACIÓN DE SU PROYECTO, LO QUE PERMITIRÁ MEJORAR LOS RESULTADOS DEL MISMO. Otros Motivos:</t>
    </r>
  </si>
  <si>
    <r>
      <t xml:space="preserve">Porcentaje de proyectos de agroparques apoyados
</t>
    </r>
    <r>
      <rPr>
        <sz val="10"/>
        <rFont val="Soberana Sans"/>
        <family val="2"/>
      </rPr>
      <t>Sin Información,Sin Justificación</t>
    </r>
  </si>
  <si>
    <r>
      <t xml:space="preserve">Porcentaje de solicitudes de proyectos agroalimentarios  con incentivos otorgados
</t>
    </r>
    <r>
      <rPr>
        <sz val="10"/>
        <rFont val="Soberana Sans"/>
        <family val="2"/>
      </rPr>
      <t>Sin Información,Sin Justificación</t>
    </r>
  </si>
  <si>
    <r>
      <t xml:space="preserve">Porcentaje de Convenios de Colaboración suscritos con las Instancias Ejecutoras del Componente de Productividad Agroalimentaria 
</t>
    </r>
    <r>
      <rPr>
        <sz val="10"/>
        <rFont val="Soberana Sans"/>
        <family val="2"/>
      </rPr>
      <t>Sin Información,Sin Justificación</t>
    </r>
  </si>
  <si>
    <r>
      <t xml:space="preserve">Porcentaje de solicitudes de proyectos agroalimentarios recibidas
</t>
    </r>
    <r>
      <rPr>
        <sz val="10"/>
        <rFont val="Soberana Sans"/>
        <family val="2"/>
      </rPr>
      <t xml:space="preserve"> Causa : La meta inicialmente considerada en el periodo se rebasó ya que hubo una mayor demanda de incentivos.  Efecto: Oportunidad para evaluar más proyectos competitivos y que éstos sean mejor priorizados. Otros Motivos:</t>
    </r>
  </si>
  <si>
    <r>
      <t xml:space="preserve">Porcentaje de variación de Contratos de cobertura adquiridos
</t>
    </r>
    <r>
      <rPr>
        <sz val="10"/>
        <rFont val="Soberana Sans"/>
        <family val="2"/>
      </rPr>
      <t xml:space="preserve"> Causa : Se está en espera de la publicación de la Compensación de Bases para el Ciclo PV/2015 que emite ASERCA, lo cual permitirá la definición de precios para los contratos de compra-venta a término, con ello se estima un repunte en la demanda. Efecto: La cifra reportada no registra avances para el periodo contemplado ya que hubo un desfase en el otorgamiento de los recursos y se está a la espera de la publicación de la Compensación de Bases por parte de ASERCA para el Ciclo PV/2015.   Se pronostica que el pico de la demanda sea entre julio y agosto ya que en éstos meses inicia el Ciclo PV/2015 Otros Motivos:</t>
    </r>
  </si>
  <si>
    <r>
      <t xml:space="preserve">Porcentaje de solicitudes aprobadas del Componente.
</t>
    </r>
    <r>
      <rPr>
        <sz val="10"/>
        <rFont val="Soberana Sans"/>
        <family val="2"/>
      </rPr>
      <t>Sin Información,Sin Justificación</t>
    </r>
  </si>
  <si>
    <r>
      <t xml:space="preserve">Porcentaje de solicitudes aprobadas del Componente
</t>
    </r>
    <r>
      <rPr>
        <sz val="10"/>
        <rFont val="Soberana Sans"/>
        <family val="2"/>
      </rPr>
      <t>Sin Información,Sin Justificación</t>
    </r>
  </si>
  <si>
    <r>
      <t xml:space="preserve">Porcentaje de solicitudes autorizadas vs las rechazadas por la Unidad Técnica Auxiliar
</t>
    </r>
    <r>
      <rPr>
        <sz val="10"/>
        <rFont val="Soberana Sans"/>
        <family val="2"/>
      </rPr>
      <t xml:space="preserve"> Causa : Se mantiene el mismo número de  solicitudes reportado en el avance al mes de mayo, debido al cierre de ventanilla hasta el 16 de julio de 2015.  Efecto:  Otros Motivos:</t>
    </r>
  </si>
  <si>
    <t>S258</t>
  </si>
  <si>
    <t>Programa Integral de Desarrollo Rural</t>
  </si>
  <si>
    <t>400-Subsecretaría de Desarrollo Rural</t>
  </si>
  <si>
    <t>Contribuir a contribuir a erradicar la carencia alimentaria en el medio rural mediante la producción de alimentos en zonas rurales y periurbanas.</t>
  </si>
  <si>
    <r>
      <t xml:space="preserve">Porcentaje de la población en pobreza extrema que se ubica en zonas rurales marginadas y periurbanas con carencia alimentaria.  </t>
    </r>
    <r>
      <rPr>
        <i/>
        <sz val="10"/>
        <color indexed="30"/>
        <rFont val="Soberana Sans"/>
      </rPr>
      <t xml:space="preserve">
</t>
    </r>
  </si>
  <si>
    <t>(Población beneficiada en zonas rurales y periurbanas con carencia alimentaria / Población total con carencia alimentaria)*100</t>
  </si>
  <si>
    <t>Medir el incremento en la oferta de maíz proveniente de áreas de temporal</t>
  </si>
  <si>
    <t>Toneladas</t>
  </si>
  <si>
    <t>Población que se ubica en zonas rurales  y periurbanas produce alimentos con un enfoque sustentable.</t>
  </si>
  <si>
    <r>
      <t>Porcentaje de unidades económicas rurales atendidas que producen alimentos</t>
    </r>
    <r>
      <rPr>
        <i/>
        <sz val="10"/>
        <color indexed="30"/>
        <rFont val="Soberana Sans"/>
      </rPr>
      <t xml:space="preserve">
</t>
    </r>
  </si>
  <si>
    <t>(Unidades económicas rurales atendidas que producen alimentos / Total de unidades económicas rurales de los estratos E 1, E2, E3)*100</t>
  </si>
  <si>
    <t>A Incentivos económicos para la profesionalización y modernización de la infraestrcutura operativa de las Organizaciones Sociales del sector rural que operan con plan de trabajo.</t>
  </si>
  <si>
    <r>
      <t>Porcentaje de Organizaciones rurales apoyadas con plan de trabajo</t>
    </r>
    <r>
      <rPr>
        <i/>
        <sz val="10"/>
        <color indexed="30"/>
        <rFont val="Soberana Sans"/>
      </rPr>
      <t xml:space="preserve">
</t>
    </r>
  </si>
  <si>
    <t>(Número de Organizaciones sociales apoyadas con plan de trabajo anual/ Número de Solicitudes de apoyo recibidas en ventanilla)*100.</t>
  </si>
  <si>
    <t>B Incentivos económicos para la dinámica interna, capacitación y operación de las organizaciones rurales.</t>
  </si>
  <si>
    <r>
      <t xml:space="preserve">Porcentaje de Organizaciones rurales apoyadas que realizaron eventos donde plantearon acciones y/o estrategias para la reactivación del campo </t>
    </r>
    <r>
      <rPr>
        <i/>
        <sz val="10"/>
        <color indexed="30"/>
        <rFont val="Soberana Sans"/>
      </rPr>
      <t xml:space="preserve">
</t>
    </r>
  </si>
  <si>
    <t>(Número de organizaciones apoyadas que realizaron eventos donde plantearon acciones y/o estrategias para la reactivación del campo /número total de organizaciones apoyadas) *100.</t>
  </si>
  <si>
    <t>C Incentivos económicos entregados a mujeres y personas de la tercera edad en condición de pobreza de áreas rurales, periurbanas y urbanas mediante insumos, infraestructura, equipamiento productivo, animales de especie menor y asistencia técnica para que produzcan sus alimentos.</t>
  </si>
  <si>
    <r>
      <t>Porcentaje de mujeres y personas de la tercera edad en condiciones de pobreza de las zonas rurales, periurbanas y urbanas apoyadas con infraestructura, equipo productivo, animales de especie menor y asistencia técnica</t>
    </r>
    <r>
      <rPr>
        <i/>
        <sz val="10"/>
        <color indexed="30"/>
        <rFont val="Soberana Sans"/>
      </rPr>
      <t xml:space="preserve">
</t>
    </r>
  </si>
  <si>
    <t>(Número de mujeres y personas de la tercera edad en condiciones de pobreza de las zonas rurales, periurbanas y urbanas apoyadas/Número de mujeres y personas de la tercera edad en condiciones de pobreza de las zonas rurales, periurbanas y urbanas)*100</t>
  </si>
  <si>
    <t>D Incentivos otorgados para la realización de proyectos integrales de desarrollo productivo en zonas áridas y semiáridas</t>
  </si>
  <si>
    <r>
      <t xml:space="preserve">Porcentaje de variación de municipios de zonas áridas y semiáridas con proyectos integrales ejecutados </t>
    </r>
    <r>
      <rPr>
        <i/>
        <sz val="10"/>
        <color indexed="30"/>
        <rFont val="Soberana Sans"/>
      </rPr>
      <t xml:space="preserve">
</t>
    </r>
  </si>
  <si>
    <t>((Municipios de zonas áridas y semiáridas atendidos con proyectos en el año tn/Municipios de zonas áridas y semiáridas en el año t0))-1*100 donde tn= año en curso y t0= año base (2013)</t>
  </si>
  <si>
    <t>E Servicios profesionales de extensión e innovación rural proporcionados a productores de zonas rurales y periurbanas</t>
  </si>
  <si>
    <r>
      <t>Porcentaje de productores que aplican las capacidades promovidas por los servicios de extensión e innovación rural para incrementar la producción de alimentos.</t>
    </r>
    <r>
      <rPr>
        <i/>
        <sz val="10"/>
        <color indexed="30"/>
        <rFont val="Soberana Sans"/>
      </rPr>
      <t xml:space="preserve">
</t>
    </r>
  </si>
  <si>
    <t>(No. de productores que aplican las capacidades promovidas por los servicios de extensión e innovación rural para incrementar la producción de alimentos) / (Total de productores beneficiados con servicios de extensión e innovación rural)*100</t>
  </si>
  <si>
    <t>F Esquemas de aseguramiento contratados para atender afectaciones provocadas por los desastres naturales en productores agropecuarios, acuícolas y pesqueros</t>
  </si>
  <si>
    <r>
      <t>índice de siniestralidad</t>
    </r>
    <r>
      <rPr>
        <i/>
        <sz val="10"/>
        <color indexed="30"/>
        <rFont val="Soberana Sans"/>
      </rPr>
      <t xml:space="preserve">
</t>
    </r>
  </si>
  <si>
    <t>(monto de indemnisaciones pagadas contra desatres naturales/ total de primas pagadas) * 100</t>
  </si>
  <si>
    <t>Estratégico-Economía-Anual</t>
  </si>
  <si>
    <r>
      <t xml:space="preserve">Potenciación de los incentivos económicos (Federal y Estatal) ante la ocurrencia de desastres naturales </t>
    </r>
    <r>
      <rPr>
        <i/>
        <sz val="10"/>
        <color indexed="30"/>
        <rFont val="Soberana Sans"/>
      </rPr>
      <t xml:space="preserve">
</t>
    </r>
  </si>
  <si>
    <t>(Monto de incentivos económicos que protegen a las actividades productivas de productores agropecuarios, acuícolas y pesqueros ante la ocurrencia de desastres naturales/Monto de incentivos económicos asignados)</t>
  </si>
  <si>
    <t>G Incentivos económicos otorgados a unidades de producción familiar en localidades rurales de alta y muy alta marginación, para la adquisición de servicios de asistencia técnica, infraestructura y equipo.</t>
  </si>
  <si>
    <r>
      <t>Porcentaje de unidades de producción familiar en localidades rurales de alta y muy alta marginación apoyadas con infraestructura y equipo productivo</t>
    </r>
    <r>
      <rPr>
        <i/>
        <sz val="10"/>
        <color indexed="30"/>
        <rFont val="Soberana Sans"/>
      </rPr>
      <t xml:space="preserve">
</t>
    </r>
  </si>
  <si>
    <t>(Número de unidades de producción familiar en localidades rurales de alta y muy alta marginación que adquieren infraestructura y equipo productivo/ Número total de unidades de producción familiar en localidades rurales de alta y muy alta marginación que representan la población objetivo del Proyecto Estratégico de Seguridad Alimentaria)* 100</t>
  </si>
  <si>
    <r>
      <t>Porcentaje de unidades de producción familiar en localidades rurales de alta y muy alta marginación que aplican las capacidades promovidas por servicios de asistencia técnica y capacitación.</t>
    </r>
    <r>
      <rPr>
        <i/>
        <sz val="10"/>
        <color indexed="30"/>
        <rFont val="Soberana Sans"/>
      </rPr>
      <t xml:space="preserve">
</t>
    </r>
  </si>
  <si>
    <t>(Número de unidades de producción familiar en localidades rurales de alta y muy alta marginación que aplican capacidades promovidas por servicios de asistencia técnica y capacitación/ Número total de unidades de producción familiar en localidades rurales de alta y muy alta marginación que recibieron servicios de asistencia técnica y capacitación en el ejercicio fiscal coriente)*100</t>
  </si>
  <si>
    <t>H Coinversiones realizadas con las Organizaciones de la Sociedad Civil (OSC) para proyectos que mejoran la disponibilidad de alimentos en localidades rurales de alta y muy alta marginación.</t>
  </si>
  <si>
    <r>
      <t>Porcentaje de inversiones de las Organizaciones de la Sociedad Civil en proyectos que mejoran la disponibilidad de alimentos en localidades rurales de alta y muy alta marginación. COINVERSION: Es el acto mediante el cual 2 o más personas unen esfuerzos para llevar a cabo un proyecto en forma conjunta.</t>
    </r>
    <r>
      <rPr>
        <i/>
        <sz val="10"/>
        <color indexed="30"/>
        <rFont val="Soberana Sans"/>
      </rPr>
      <t xml:space="preserve">
</t>
    </r>
  </si>
  <si>
    <t>[(Monto total invertido por Organizaciones de la Sociedad Civil en proyectos que mejoran la disponibilidad de alimentos en localidades rurales de alta y muy alta marginación) / (Monto total coinvertido en proyectos que mejoran la disponibilidad de alimentos en localidades rurales de alta y muy alta marginación)]*100</t>
  </si>
  <si>
    <t>Gestión-Economía-Anual</t>
  </si>
  <si>
    <t>I Incentivos otorgados a población rural de zonas marginadas y localidades de alta y muy alta marginación en infraestructura, equipamiento productivo y desarrollo de capacidades para incrementar la producción agropecuaria y acuícola.</t>
  </si>
  <si>
    <r>
      <t>Porcentaje de unidades económicas (UE) en localidades de alta y muy alta marginación con bienes de capital incrementados y asistencia técnica recibida</t>
    </r>
    <r>
      <rPr>
        <i/>
        <sz val="10"/>
        <color indexed="30"/>
        <rFont val="Soberana Sans"/>
      </rPr>
      <t xml:space="preserve">
</t>
    </r>
  </si>
  <si>
    <t>(Número de Unidades Económicas de localidades de alta y muy alta marginación apoyadas con infraestructura y equipamiento y asistencia técnica /Número de U.E. de localidades de alta y muy alta marginación)*100</t>
  </si>
  <si>
    <t>J Incentivos otorgados para la realización de obras y prácticas para el aprovechamiento sustentable de suelo y agua</t>
  </si>
  <si>
    <r>
      <t>Porcentaje de variación de la capacidad de almacenamiento de agua</t>
    </r>
    <r>
      <rPr>
        <i/>
        <sz val="10"/>
        <color indexed="30"/>
        <rFont val="Soberana Sans"/>
      </rPr>
      <t xml:space="preserve">
</t>
    </r>
  </si>
  <si>
    <t xml:space="preserve">[((Metros cúbicos de capacidad instalada para almacenamiento anual del agua en el año tn)/(Metros cúbicos de capacidad instalada para almacenamiento de agua en el año t0))]*100]-100 ** en donde tn= año en curso y t0= año base (2013)    </t>
  </si>
  <si>
    <r>
      <t>Porcentaje de variación de la superficie agropecuaria incorporada al aprovechamiento sustentable.</t>
    </r>
    <r>
      <rPr>
        <i/>
        <sz val="10"/>
        <color indexed="30"/>
        <rFont val="Soberana Sans"/>
      </rPr>
      <t xml:space="preserve">
</t>
    </r>
  </si>
  <si>
    <t>[((Hectáreas incorporadas al aprovechamiento sustentable del suelo y agua en el año tn)/(Hectáreas incorporadas al aprovechamiento sustentable de suelo y agua en el año t0))]*100]-100. ** en donde tn= año en curso y t0= año base (2013)</t>
  </si>
  <si>
    <t>A 1 Implementación de las acciones de verificación a las organizaciones sociales apoyadas</t>
  </si>
  <si>
    <r>
      <t>Porcentaje de visitas o acciones de verificación y seguimiento realizadas a las Organizaciones Sociales Apoyadas.</t>
    </r>
    <r>
      <rPr>
        <i/>
        <sz val="10"/>
        <color indexed="30"/>
        <rFont val="Soberana Sans"/>
      </rPr>
      <t xml:space="preserve">
</t>
    </r>
  </si>
  <si>
    <t>(Número de visitas o acciones de verificación realizadas / Número total de Organizaciones sociales apoyadas)*100.</t>
  </si>
  <si>
    <t>B 2 Revisión de Agendas de trabajo que plantearon acciones y/o estrategias para la reactivación del campo mexicano.</t>
  </si>
  <si>
    <r>
      <t>Porcentaje de agendas de trabajo que plantearon acciones y/o estrategias para la reactivación del campo.</t>
    </r>
    <r>
      <rPr>
        <i/>
        <sz val="10"/>
        <color indexed="30"/>
        <rFont val="Soberana Sans"/>
      </rPr>
      <t xml:space="preserve">
</t>
    </r>
  </si>
  <si>
    <t>(Número de organizaciones apoyadas que realizaron eventos donde plantearon acciones y/o estrategias para la reactivación del campo / Número total de organizaciones apoyadas) *100.</t>
  </si>
  <si>
    <t>C 3 Publicación de convocatorias para la recepción de solicitudes de incentivos económicos del componente Agricultura Familiar Periurbana y de Traspatio.</t>
  </si>
  <si>
    <r>
      <t>Porcentaje de convocatorias publicadas antes del 1 de julio.</t>
    </r>
    <r>
      <rPr>
        <i/>
        <sz val="10"/>
        <color indexed="30"/>
        <rFont val="Soberana Sans"/>
      </rPr>
      <t xml:space="preserve">
</t>
    </r>
  </si>
  <si>
    <t>(Número de convocatorias publicadas antes del 1 de julio/ Número total de convocatorias a publicar por las Delegaciones de la SAGARPA en las 32 Entidades Federativas)*100</t>
  </si>
  <si>
    <t>D 4 Ejeccion de proyectos integrales de desarrollo productivo en zonas áridas y semiáridas</t>
  </si>
  <si>
    <t>E 5 Implementación de Proyectos Integrales de Innovación y Extensión (PIIEX)</t>
  </si>
  <si>
    <r>
      <t>Porcentaje de productores  beneficiarios con Proyectos Integrales de Innovación y Extensión (PIIEX)</t>
    </r>
    <r>
      <rPr>
        <i/>
        <sz val="10"/>
        <color indexed="30"/>
        <rFont val="Soberana Sans"/>
      </rPr>
      <t xml:space="preserve">
</t>
    </r>
  </si>
  <si>
    <t>(Porcentaje de productores beneficiarios con Proyectos Integrales de Innovación y Extensión (PIIEX) / Total de productores programados)*100</t>
  </si>
  <si>
    <t>E 6 Instalacion de Comisiones Estatales del Componente de Extensión e Innovación Productiva en las 32 entidades federativas.</t>
  </si>
  <si>
    <r>
      <t>Porcentaje de Comisiones Estatales del Componente de Extensión e Innovación Productiva instaladas</t>
    </r>
    <r>
      <rPr>
        <i/>
        <sz val="10"/>
        <color indexed="30"/>
        <rFont val="Soberana Sans"/>
      </rPr>
      <t xml:space="preserve">
</t>
    </r>
  </si>
  <si>
    <t>(Número de Comisiones Estatales del Componente de Extensión e Innovación Productiva instaladas / Total de Comisiones Estatales del Componente de Extensión e Innovación Productiva programadas)*100</t>
  </si>
  <si>
    <t>E 7 Prestación de servicios profesionales de extensión e innovación en Entidades Federativas</t>
  </si>
  <si>
    <r>
      <t>Porcentaje de productores atendidos con servicios profesionales de extensión e innovación mediante el Extensionismo en Entidades Federativas.</t>
    </r>
    <r>
      <rPr>
        <i/>
        <sz val="10"/>
        <color indexed="30"/>
        <rFont val="Soberana Sans"/>
      </rPr>
      <t xml:space="preserve">
</t>
    </r>
  </si>
  <si>
    <t>(Porcentaje de productores atendidos con servicios profesionales de extensión e innovación mediante el Extensionismo en Entidades Federativas y el Servicio Social Gratificado / Total de productores programados)*100</t>
  </si>
  <si>
    <t>F 8 Contratación de Pólizas para asegurar activos productivos ante la ocurrencia de desastres naturales</t>
  </si>
  <si>
    <r>
      <t>Porcentaje de unidades animal aseguradas ante la ocurrencia de desastres naturales</t>
    </r>
    <r>
      <rPr>
        <i/>
        <sz val="10"/>
        <color indexed="30"/>
        <rFont val="Soberana Sans"/>
      </rPr>
      <t xml:space="preserve">
</t>
    </r>
  </si>
  <si>
    <t>(Unidades animal elegible asegurada contra desastres naturales /total de unidades animal elegible)*100</t>
  </si>
  <si>
    <r>
      <t>Porcentaje de superficie elegible asegurada ante la ocurrencia de desastres naturales</t>
    </r>
    <r>
      <rPr>
        <i/>
        <sz val="10"/>
        <color indexed="30"/>
        <rFont val="Soberana Sans"/>
      </rPr>
      <t xml:space="preserve">
</t>
    </r>
  </si>
  <si>
    <t>(Superficie elegible asegurada contra desastres naturales /total de superficie elegible)*100</t>
  </si>
  <si>
    <t>G 9 Publicación de convocatorias para selección de Agencias de Desarrollo Rural del Componente Proyecto Estratégico de Seguridad Alimentaria</t>
  </si>
  <si>
    <r>
      <t>Porcentaje de convocatorias para selección de Agencias de Desarrollo Rural publicadas antes del 1 de mayo</t>
    </r>
    <r>
      <rPr>
        <i/>
        <sz val="10"/>
        <color indexed="30"/>
        <rFont val="Soberana Sans"/>
      </rPr>
      <t xml:space="preserve">
</t>
    </r>
  </si>
  <si>
    <t>(Número de convocatorias para selección de Agencias de Desarrollo Rural publicadas antes del 1 de mayo/ Número total de convocatorias para selección de Agencias de Desarrollo Rural publicadas en las Entidades Federativas de cobertura del componente)*100</t>
  </si>
  <si>
    <t>H 10 Autorización de solicitudes postuladas por Organizaciones de la Sociedad Civil susceptibles de apoyo de acuerdo con los criterios de calificación y la disponibilidad de recursos</t>
  </si>
  <si>
    <r>
      <t>Porcentaje de solicitudes postuladas por Organizaciones de la Sociedad Civil autorizadas</t>
    </r>
    <r>
      <rPr>
        <i/>
        <sz val="10"/>
        <color indexed="30"/>
        <rFont val="Soberana Sans"/>
      </rPr>
      <t xml:space="preserve">
</t>
    </r>
  </si>
  <si>
    <t>(Número total de solicitudes postuladas por Organizaciones de la Sociedad Civil autorizadas por el comité de evaluación y seguimiento/ Número total de solicitudes postuladas por Organizaciones de la Sociedad Civil recibidas en ventanilla)*100</t>
  </si>
  <si>
    <t>H 11 Supervisión de obras y prácticas para el aprovechamiento sustentable de suelo y agua</t>
  </si>
  <si>
    <r>
      <t>Porcentaje de entidades supervisadas en el proceso operativo</t>
    </r>
    <r>
      <rPr>
        <i/>
        <sz val="10"/>
        <color indexed="30"/>
        <rFont val="Soberana Sans"/>
      </rPr>
      <t xml:space="preserve">
</t>
    </r>
  </si>
  <si>
    <t xml:space="preserve">((Número de entidades supervisadas en el proceso operativo realizadas) / (Número de entidades participantes en la operación del componente))*100   </t>
  </si>
  <si>
    <t>I 12 Seguimiento a los días de rezago en la publicación de la convocatoria del Componente Desarrollo Integral de Cadenas de Valor por la Instancia ejecutora, a partír del 1 de julio al 30 de noviembre.</t>
  </si>
  <si>
    <r>
      <t>Proporción de días de rezago en la publicación de la convocatoria por la Instancia ejecutora, a partír del 1 de julio.</t>
    </r>
    <r>
      <rPr>
        <i/>
        <sz val="10"/>
        <color indexed="30"/>
        <rFont val="Soberana Sans"/>
      </rPr>
      <t xml:space="preserve">
</t>
    </r>
  </si>
  <si>
    <t>(Número de días transcurridos en la publicación de la convocatoria despues del 1 de julio/ Número de días transcurridos entre período del 1o. julio al 30 de noviembre)*100</t>
  </si>
  <si>
    <r>
      <t xml:space="preserve">Porcentaje de la población en pobreza extrema que se ubica en zonas rurales marginadas y periurbanas con carencia alimentaria.  
</t>
    </r>
    <r>
      <rPr>
        <sz val="10"/>
        <rFont val="Soberana Sans"/>
        <family val="2"/>
      </rPr>
      <t>Sin Información,Sin Justificación</t>
    </r>
  </si>
  <si>
    <r>
      <t xml:space="preserve">Rendimiento de maíz en áreas de temporal
</t>
    </r>
    <r>
      <rPr>
        <sz val="10"/>
        <rFont val="Soberana Sans"/>
        <family val="2"/>
      </rPr>
      <t>Sin Información,Sin Justificación</t>
    </r>
  </si>
  <si>
    <r>
      <t xml:space="preserve">Porcentaje de unidades económicas rurales atendidas que producen alimentos
</t>
    </r>
    <r>
      <rPr>
        <sz val="10"/>
        <rFont val="Soberana Sans"/>
        <family val="2"/>
      </rPr>
      <t>Sin Información,Sin Justificación</t>
    </r>
  </si>
  <si>
    <r>
      <t xml:space="preserve">Porcentaje de Organizaciones rurales apoyadas con plan de trabajo
</t>
    </r>
    <r>
      <rPr>
        <sz val="10"/>
        <rFont val="Soberana Sans"/>
        <family val="2"/>
      </rPr>
      <t>Sin Información,Sin Justificación</t>
    </r>
  </si>
  <si>
    <r>
      <t xml:space="preserve">Porcentaje de Organizaciones rurales apoyadas que realizaron eventos donde plantearon acciones y/o estrategias para la reactivación del campo 
</t>
    </r>
    <r>
      <rPr>
        <sz val="10"/>
        <rFont val="Soberana Sans"/>
        <family val="2"/>
      </rPr>
      <t>Sin Información,Sin Justificación</t>
    </r>
  </si>
  <si>
    <r>
      <t xml:space="preserve">Porcentaje de mujeres y personas de la tercera edad en condiciones de pobreza de las zonas rurales, periurbanas y urbanas apoyadas con infraestructura, equipo productivo, animales de especie menor y asistencia técnica
</t>
    </r>
    <r>
      <rPr>
        <sz val="10"/>
        <rFont val="Soberana Sans"/>
        <family val="2"/>
      </rPr>
      <t>Sin Información,Sin Justificación</t>
    </r>
  </si>
  <si>
    <r>
      <t xml:space="preserve">Porcentaje de variación de municipios de zonas áridas y semiáridas con proyectos integrales ejecutados 
</t>
    </r>
    <r>
      <rPr>
        <sz val="10"/>
        <rFont val="Soberana Sans"/>
        <family val="2"/>
      </rPr>
      <t>Sin Información,Sin Justificación</t>
    </r>
  </si>
  <si>
    <r>
      <t xml:space="preserve">Porcentaje de productores que aplican las capacidades promovidas por los servicios de extensión e innovación rural para incrementar la producción de alimentos.
</t>
    </r>
    <r>
      <rPr>
        <sz val="10"/>
        <rFont val="Soberana Sans"/>
        <family val="2"/>
      </rPr>
      <t>Sin Información,Sin Justificación</t>
    </r>
  </si>
  <si>
    <r>
      <t xml:space="preserve">índice de siniestralidad
</t>
    </r>
    <r>
      <rPr>
        <sz val="10"/>
        <rFont val="Soberana Sans"/>
        <family val="2"/>
      </rPr>
      <t>Sin Información,Sin Justificación</t>
    </r>
  </si>
  <si>
    <r>
      <t xml:space="preserve">Potenciación de los incentivos económicos (Federal y Estatal) ante la ocurrencia de desastres naturales 
</t>
    </r>
    <r>
      <rPr>
        <sz val="10"/>
        <rFont val="Soberana Sans"/>
        <family val="2"/>
      </rPr>
      <t>Sin Información,Sin Justificación</t>
    </r>
  </si>
  <si>
    <r>
      <t xml:space="preserve">Porcentaje de unidades de producción familiar en localidades rurales de alta y muy alta marginación apoyadas con infraestructura y equipo productivo
</t>
    </r>
    <r>
      <rPr>
        <sz val="10"/>
        <rFont val="Soberana Sans"/>
        <family val="2"/>
      </rPr>
      <t>Sin Información,Sin Justificación</t>
    </r>
  </si>
  <si>
    <r>
      <t xml:space="preserve">Porcentaje de unidades de producción familiar en localidades rurales de alta y muy alta marginación que aplican las capacidades promovidas por servicios de asistencia técnica y capacitación.
</t>
    </r>
    <r>
      <rPr>
        <sz val="10"/>
        <rFont val="Soberana Sans"/>
        <family val="2"/>
      </rPr>
      <t>Sin Información,Sin Justificación</t>
    </r>
  </si>
  <si>
    <r>
      <t xml:space="preserve">Porcentaje de inversiones de las Organizaciones de la Sociedad Civil en proyectos que mejoran la disponibilidad de alimentos en localidades rurales de alta y muy alta marginación. COINVERSION: Es el acto mediante el cual 2 o más personas unen esfuerzos para llevar a cabo un proyecto en forma conjunta.
</t>
    </r>
    <r>
      <rPr>
        <sz val="10"/>
        <rFont val="Soberana Sans"/>
        <family val="2"/>
      </rPr>
      <t>Sin Información,Sin Justificación</t>
    </r>
  </si>
  <si>
    <r>
      <t xml:space="preserve">Porcentaje de unidades económicas (UE) en localidades de alta y muy alta marginación con bienes de capital incrementados y asistencia técnica recibida
</t>
    </r>
    <r>
      <rPr>
        <sz val="10"/>
        <rFont val="Soberana Sans"/>
        <family val="2"/>
      </rPr>
      <t>Sin Información,Sin Justificación</t>
    </r>
  </si>
  <si>
    <r>
      <t xml:space="preserve">Porcentaje de variación de la capacidad de almacenamiento de agua
</t>
    </r>
    <r>
      <rPr>
        <sz val="10"/>
        <rFont val="Soberana Sans"/>
        <family val="2"/>
      </rPr>
      <t>Sin Información,Sin Justificación</t>
    </r>
  </si>
  <si>
    <r>
      <t xml:space="preserve">Porcentaje de variación de la superficie agropecuaria incorporada al aprovechamiento sustentable.
</t>
    </r>
    <r>
      <rPr>
        <sz val="10"/>
        <rFont val="Soberana Sans"/>
        <family val="2"/>
      </rPr>
      <t>Sin Información,Sin Justificación</t>
    </r>
  </si>
  <si>
    <r>
      <t xml:space="preserve">Porcentaje de visitas o acciones de verificación y seguimiento realizadas a las Organizaciones Sociales Apoyadas.
</t>
    </r>
    <r>
      <rPr>
        <sz val="10"/>
        <rFont val="Soberana Sans"/>
        <family val="2"/>
      </rPr>
      <t>Sin Información,Sin Justificación</t>
    </r>
  </si>
  <si>
    <r>
      <t xml:space="preserve">Porcentaje de agendas de trabajo que plantearon acciones y/o estrategias para la reactivación del campo.
</t>
    </r>
    <r>
      <rPr>
        <sz val="10"/>
        <rFont val="Soberana Sans"/>
        <family val="2"/>
      </rPr>
      <t>Sin Información,Sin Justificación</t>
    </r>
  </si>
  <si>
    <r>
      <t xml:space="preserve">Porcentaje de convocatorias publicadas antes del 1 de julio.
</t>
    </r>
    <r>
      <rPr>
        <sz val="10"/>
        <rFont val="Soberana Sans"/>
        <family val="2"/>
      </rPr>
      <t xml:space="preserve"> Causa : Se cumplió la meta, ya que el total de las convocatorias de publicaron antes del 1 de Julio. Efecto: El ejercicio de los recursos se realizará conforme a lo programado. Otros Motivos:</t>
    </r>
  </si>
  <si>
    <r>
      <t xml:space="preserve">Porcentaje de productores  beneficiarios con Proyectos Integrales de Innovación y Extensión (PIIEX)
</t>
    </r>
    <r>
      <rPr>
        <sz val="10"/>
        <rFont val="Soberana Sans"/>
        <family val="2"/>
      </rPr>
      <t>Sin Información,Sin Justificación</t>
    </r>
  </si>
  <si>
    <r>
      <t xml:space="preserve">Porcentaje de Comisiones Estatales del Componente de Extensión e Innovación Productiva instaladas
</t>
    </r>
    <r>
      <rPr>
        <sz val="10"/>
        <rFont val="Soberana Sans"/>
        <family val="2"/>
      </rPr>
      <t>Sin Información,Sin Justificación</t>
    </r>
  </si>
  <si>
    <r>
      <t xml:space="preserve">Porcentaje de productores atendidos con servicios profesionales de extensión e innovación mediante el Extensionismo en Entidades Federativas.
</t>
    </r>
    <r>
      <rPr>
        <sz val="10"/>
        <rFont val="Soberana Sans"/>
        <family val="2"/>
      </rPr>
      <t xml:space="preserve"> Causa : Se modificó el apartado A del Componente Extensión e Innovación Productiva (CEIP) de las Reglas de Operación de los Programas de la SAGARPA 2015, lo cual se publicó el 4 de mayo de 2015 en el DOF.  Efecto: La modificación del apartado A del Componente Extensión e Innovación Productiva (CEIP) de las Reglas de Operación de los Programas de la SAGARPA 2015, causó retrasos en el inicio de operaciones del CEIP en las entidades federativas, lo que redundó en una menor cobertura de beneficiarios programados del Componente en el primer semestre del 2015. Otros Motivos:</t>
    </r>
  </si>
  <si>
    <r>
      <t xml:space="preserve">Porcentaje de unidades animal aseguradas ante la ocurrencia de desastres naturales
</t>
    </r>
    <r>
      <rPr>
        <sz val="10"/>
        <rFont val="Soberana Sans"/>
        <family val="2"/>
      </rPr>
      <t xml:space="preserve"> Causa : Para el aseguramiento agropecuario del 2015, se disponía de un presupuesto autorizado en el PEF, sin embargo, la Secretaría de Hacienda y Crédito Público (SHCP) y la SAGARPA realizaron reducciones de recursos al componente por un monto de $1,700 MDP, ocasionado insuficiencia de recursos para operar dicho componente.   Por lo anterior, a la fecha se ha logrado un aseguramiento de 8.1 millones de unidades animal  a nivel nacional, las cuales son beneficiarios los Gobiernos de los Estados.   Efecto: Se estima que con estas coberturas en su conjunto permitan atender de manera inmediata afectaciones por desastres naturales en los estados asegurados, sin embrago, el Componente no podrá atender solicitudes de apoyos directos en el resto del año por afectaciones climatológicas en los sectores no asegurados, región no aseguradas o cuando los daños rebasen la superficie asegurada, debido a la insuficiencia presupuestal para la operación del mismo.  Otros Motivos:</t>
    </r>
  </si>
  <si>
    <r>
      <t xml:space="preserve">Porcentaje de superficie elegible asegurada ante la ocurrencia de desastres naturales
</t>
    </r>
    <r>
      <rPr>
        <sz val="10"/>
        <rFont val="Soberana Sans"/>
        <family val="2"/>
      </rPr>
      <t xml:space="preserve"> Causa : Para el aseguramiento agropecuario del 2015, se disponía de un presupuesto autorizado en el PEF, sin embargo, la Secretaría de Hacienda y Crédito Público (SHCP) y la SAGARPA realizaron reducciones de recursos al componente por un monto de $1,700 MDP, ocasionado insuficiencia de recursos para operar dicho componente.     Por lo anterior, a la fecha se ha logrado un aseguramiento de 8.6 millones de hectáreas a nivel nacional, las cuales son beneficiarios los Gobiernos de los Estados.     Efecto: Se estima que con estas coberturas en su conjunto permitan atender de manera inmediata afectaciones por desastres naturales en los estados asegurados, sin embrago, el Componente no podrá atender solicitudes de apoyos directos en el resto del año por afectaciones climatológicas en los sectores no asegurados, región no aseguradas o cuando los daños rebasen la superficie asegurada, debido a la insuficiencia presupuestal para la operación del mismo.  Otros Motivos:</t>
    </r>
  </si>
  <si>
    <r>
      <t xml:space="preserve">Porcentaje de convocatorias para selección de Agencias de Desarrollo Rural publicadas antes del 1 de mayo
</t>
    </r>
    <r>
      <rPr>
        <sz val="10"/>
        <rFont val="Soberana Sans"/>
        <family val="2"/>
      </rPr>
      <t xml:space="preserve"> Causa : De las 24 Entidades Federativas dónde opera el PESA, 14 programaron publicar convocatorias para seleccionar ADR: Chihuahua, Durango, Guerrero, Hidalgo, Estado de México, Michoacán, Morelos, Nayarit, Oaxaca, Puebla, Tabasco, Tlaxcala, Zacatecas y Veracruz. Trece estados publicaron convocatorias en los meses de febrero y marzo, con excepción de Tlaxcala, ya que las ADR que ofrecieron sus servicios en ésta entidad federativa, fueron evaluadas satisfactoriamente en su desempeño y no se requirió seleccionar equipos técnicos que sustituyeran a quienes estaban trabajando. Efecto: La operación del PESA inició oportunamente con el trabajo de promoción, organización comunitaria, planeación participativa y gestión de proyectos. Otros Motivos:</t>
    </r>
  </si>
  <si>
    <r>
      <t xml:space="preserve">Porcentaje de solicitudes postuladas por Organizaciones de la Sociedad Civil autorizadas
</t>
    </r>
    <r>
      <rPr>
        <sz val="10"/>
        <rFont val="Soberana Sans"/>
        <family val="2"/>
      </rPr>
      <t xml:space="preserve"> Causa : El componente publicó resultados el 23 de junio de 2015, aprobando a 87 proyectos productivos en beneficio de la población rural de alta y muy alta marginación. Efecto: Con el resultado obtenido se logró apoyar a un 35% de la demanda efectiva recibida en ventanilla central y estatal. Otros Motivos:</t>
    </r>
  </si>
  <si>
    <r>
      <t xml:space="preserve">Porcentaje de entidades supervisadas en el proceso operativo
</t>
    </r>
    <r>
      <rPr>
        <sz val="10"/>
        <rFont val="Soberana Sans"/>
        <family val="2"/>
      </rPr>
      <t xml:space="preserve"> Causa : Para el presente año, la autorización de contratación del personal eventual fue oportuna y el avance de los proyectos en los estados ha permitido iniciar la supervisión en un número mayor al programado.  Efecto: El avance alcanzado permite contribuir a que los proyectos se apeguen al marco normativo y de ser necesario, se realice una segunda visita antes del termino del año. Otros Motivos:</t>
    </r>
  </si>
  <si>
    <r>
      <t xml:space="preserve">Proporción de días de rezago en la publicación de la convocatoria por la Instancia ejecutora, a partír del 1 de julio.
</t>
    </r>
    <r>
      <rPr>
        <sz val="10"/>
        <rFont val="Soberana Sans"/>
        <family val="2"/>
      </rPr>
      <t xml:space="preserve"> Causa : Se cumplió la meta, ya que la convocatoria del componente se publicó en tiempo y forma sin días de rezago. Efecto: Se agiliza el proceso de otorgamiento de apoyos del componente a los pequeños productores ubicados en localidades de alta y muy alta marginación. Otros Motivos:</t>
    </r>
  </si>
  <si>
    <t>S259</t>
  </si>
  <si>
    <t>Programa de Fomento a la Agricultura</t>
  </si>
  <si>
    <t>300-Subsecretaría de Agricultura</t>
  </si>
  <si>
    <t>Contribuir a impulsar la productividad en el sector agroalimentario mediante inversión en capital físico, humano y tecnológico que garantice la seguridad alimentaria mediante el aumento en la producción agrícola de las unidades productivas</t>
  </si>
  <si>
    <r>
      <t>Indice de productividad de la población ocupada en la Rama Agrícola</t>
    </r>
    <r>
      <rPr>
        <i/>
        <sz val="10"/>
        <color indexed="30"/>
        <rFont val="Soberana Sans"/>
      </rPr>
      <t xml:space="preserve">
</t>
    </r>
  </si>
  <si>
    <t>((PIB primario agrícola del año tn a precios del año 2008 / Población ocupada del sector agrícola del año tn)/(PIB primario agrícola del año t0 a precios del año 2008 / Población ocupada del sector agrícola del año t0))*100</t>
  </si>
  <si>
    <t>Unidades productivas agrícolas aumentan el valor de su producción</t>
  </si>
  <si>
    <r>
      <t xml:space="preserve">Índice del valor de la producción agrícola </t>
    </r>
    <r>
      <rPr>
        <i/>
        <sz val="10"/>
        <color indexed="30"/>
        <rFont val="Soberana Sans"/>
      </rPr>
      <t xml:space="preserve">
</t>
    </r>
  </si>
  <si>
    <t>(Valor de la producción agrícola en el año tn/ Valor de la producción agrícola en el año t0)*100</t>
  </si>
  <si>
    <t>A Superficie apoyada con incentivos económicos para la aplicación de paquetes tecnológicos en la producción de maíz y frijol</t>
  </si>
  <si>
    <r>
      <t>Tasa de variación de la superficie apoyada con incentivos económicos para la aplicación de paquetes tecnológicos</t>
    </r>
    <r>
      <rPr>
        <i/>
        <sz val="10"/>
        <color indexed="30"/>
        <rFont val="Soberana Sans"/>
      </rPr>
      <t xml:space="preserve">
</t>
    </r>
  </si>
  <si>
    <t>((Superficie apoyada con incentivos para la aplicación de paquetes tecnológicos en el período tn/Superficie apoyada con incentivos para la aplicación de paquetes tecnológicos en el período tn-1)-1))*100</t>
  </si>
  <si>
    <t>Hectárea</t>
  </si>
  <si>
    <t>B Incentivos Económicos entregados a productores para prácticas agrícolas sustentables, aprovechamiento, generación y uso de energías renovables, eficiencia energética, y generacion y aprovechamiento de biomasa para bioenergéticos.</t>
  </si>
  <si>
    <r>
      <t>Porcentaje de emisiones de gases de efecto invernadero evitadas.</t>
    </r>
    <r>
      <rPr>
        <i/>
        <sz val="10"/>
        <color indexed="30"/>
        <rFont val="Soberana Sans"/>
      </rPr>
      <t xml:space="preserve">
</t>
    </r>
  </si>
  <si>
    <t>(Emisiones de gases de efecto invernadero evitadas/emisiones de gases de efecto invernadero programadas a evitar)*100</t>
  </si>
  <si>
    <t>C Incentivos económicos otorgados por hectárea a los productores agrícolas para inducir el uso de insumos que incidan en la productividad</t>
  </si>
  <si>
    <r>
      <t>Porcentaje de hectáreas apoyadas con Agroincentivos</t>
    </r>
    <r>
      <rPr>
        <i/>
        <sz val="10"/>
        <color indexed="30"/>
        <rFont val="Soberana Sans"/>
      </rPr>
      <t xml:space="preserve">
</t>
    </r>
  </si>
  <si>
    <t>(Hectáres agrícola apoyadas con AGROINSUMOS / hectáreas agrícolas programadas a apoyar con AGROINSUMOS al año 2018)*100</t>
  </si>
  <si>
    <t>D Incentivos económicos otorgados a las unidades economicas agrícolas para incorporar superficie agrícola a la producción bajo cubierta (PROCURA)</t>
  </si>
  <si>
    <r>
      <t>Tasa de variación de la superficie incorporada a la producción bajo cubierta</t>
    </r>
    <r>
      <rPr>
        <i/>
        <sz val="10"/>
        <color indexed="30"/>
        <rFont val="Soberana Sans"/>
      </rPr>
      <t xml:space="preserve">
</t>
    </r>
  </si>
  <si>
    <t>((Superficie agrícola incorporada a la producción bajo cubierta en el año tn+i/Superficie agrícola incorporada en el año t0)-1)*100</t>
  </si>
  <si>
    <t>E Incentivos económicos otorgados por hectárea a los productores para la reconversión de superficie agropecuaria</t>
  </si>
  <si>
    <r>
      <t>Porcentaje de hectáreas reconvertidas</t>
    </r>
    <r>
      <rPr>
        <i/>
        <sz val="10"/>
        <color indexed="30"/>
        <rFont val="Soberana Sans"/>
      </rPr>
      <t xml:space="preserve">
</t>
    </r>
  </si>
  <si>
    <t>(Hectáreas reconvertida en el año tn/Hectáreas programadas a reconvertir en el año 2018)*100</t>
  </si>
  <si>
    <t>F Incentivos económicos entregados a las unidades economicas agricolas para integrar modelos de asociatividad que generen economías de escala y mayor valor agregado (AGROCLÚSTER)</t>
  </si>
  <si>
    <r>
      <t>Porcentaje de Agroclúster apoyados</t>
    </r>
    <r>
      <rPr>
        <i/>
        <sz val="10"/>
        <color indexed="30"/>
        <rFont val="Soberana Sans"/>
      </rPr>
      <t xml:space="preserve">
</t>
    </r>
  </si>
  <si>
    <t>((Número de Agroclúster apoyados en el año tn / Número de  Agroclúster programados a apoyar en el año tn+3 )*100)</t>
  </si>
  <si>
    <t>G Incentivos economicos otorgados a los Comités Sistema Producto para mejorar su operación(profesionalización)</t>
  </si>
  <si>
    <r>
      <t>Porcentaje de Comités Sistema Producto agrícolas profesionalizados</t>
    </r>
    <r>
      <rPr>
        <i/>
        <sz val="10"/>
        <color indexed="30"/>
        <rFont val="Soberana Sans"/>
      </rPr>
      <t xml:space="preserve">
</t>
    </r>
  </si>
  <si>
    <t>(Comités Sistema Producto agrícolas profesionalizados / Total de Comités Sistemas Producto  integrados)*100</t>
  </si>
  <si>
    <t>Comités Sistema Producto agrícolas integrados </t>
  </si>
  <si>
    <t>H Incentivos económicos otorgados a los Productores de café para mejorar la productividad de sus cafetales (PROCAFE)</t>
  </si>
  <si>
    <r>
      <t>Tasa de variación de productores beneficiados  con pagos de incentivos económicos respecto al año base</t>
    </r>
    <r>
      <rPr>
        <i/>
        <sz val="10"/>
        <color indexed="30"/>
        <rFont val="Soberana Sans"/>
      </rPr>
      <t xml:space="preserve">
</t>
    </r>
  </si>
  <si>
    <t>((Total productores beneficiados con pagos de incentivos económicos en el año tn / Total productores beneficiados con pagos de incentivos económicos en el año t0)-1)*100</t>
  </si>
  <si>
    <t>I Incentivos económicos otorgados a las unidades económicas agrícolas para proyectos estratégicos integrales agrícolas (AGROPRODUCCIÓN INTEGRAL)</t>
  </si>
  <si>
    <r>
      <t>Tasa de variación de Proyectos estratégicos integrales instrumentados</t>
    </r>
    <r>
      <rPr>
        <i/>
        <sz val="10"/>
        <color indexed="30"/>
        <rFont val="Soberana Sans"/>
      </rPr>
      <t xml:space="preserve">
</t>
    </r>
  </si>
  <si>
    <t>((Proyectos estratégicos integrales instrumentados en el año tn+i/Proyectos estratégicos instrumentados en el año t0)-1)*100</t>
  </si>
  <si>
    <t>J Incentivos económicos entregados a los productores agrícolas para el establecimiento de sistemas de riego tecnificado en sus parcelas</t>
  </si>
  <si>
    <r>
      <t>Porcentaje de superficie tecnificada con respecto a la superficie con infraestructura hidroagrícola</t>
    </r>
    <r>
      <rPr>
        <i/>
        <sz val="10"/>
        <color indexed="30"/>
        <rFont val="Soberana Sans"/>
      </rPr>
      <t xml:space="preserve">
</t>
    </r>
  </si>
  <si>
    <t>(Superficie tecnificada realizada en el año tn / superficie con infraestructura hidroagrícolaen el año to)*100</t>
  </si>
  <si>
    <t>hectárea</t>
  </si>
  <si>
    <t>K Incentivos económicos dispersados por el componente PROAGRO productivo a productores agrícolas de la población objetivo.</t>
  </si>
  <si>
    <r>
      <t>Porcentaje de incentivos económicos dispersados a los beneficiarios de PROAGRO Productivo en el año calendario.</t>
    </r>
    <r>
      <rPr>
        <i/>
        <sz val="10"/>
        <color indexed="30"/>
        <rFont val="Soberana Sans"/>
      </rPr>
      <t xml:space="preserve">
</t>
    </r>
  </si>
  <si>
    <t xml:space="preserve">(Incentivos económicos dispersados a los beneficiarios en el año calendario tn / total de incentivos económicos presupuestados para el año calendario tn) * 100                                                                                                                                                              </t>
  </si>
  <si>
    <r>
      <t>Porcentaje de predios agrícolas incentivados por el PROAGRO Productivo</t>
    </r>
    <r>
      <rPr>
        <i/>
        <sz val="10"/>
        <color indexed="30"/>
        <rFont val="Soberana Sans"/>
      </rPr>
      <t xml:space="preserve">
</t>
    </r>
  </si>
  <si>
    <t>(Número total de   predios agrícolas incentivados / Total de  predios agrícolas que son población objetivo) * 100</t>
  </si>
  <si>
    <r>
      <t>Porcentaje de beneficiarios satisfechos por el componente PROAGRO Productivo</t>
    </r>
    <r>
      <rPr>
        <i/>
        <sz val="10"/>
        <color indexed="30"/>
        <rFont val="Soberana Sans"/>
      </rPr>
      <t xml:space="preserve">
</t>
    </r>
  </si>
  <si>
    <t>(Número de beneficiarios satisfechos/ Total de beneficiarios encuestados) * 100</t>
  </si>
  <si>
    <t>Gestión-Calidad-Trimestral</t>
  </si>
  <si>
    <t>A 1 Dictaminación de solicitudes apoyadas con incentivos para la aplicación de paquetes tecnológicos para la producción de maíz y frijol</t>
  </si>
  <si>
    <r>
      <t>Tasa de variación porcentual de las  solicitudes apoyadas con incentivos para la aplicación de paquetes tecnológicos</t>
    </r>
    <r>
      <rPr>
        <i/>
        <sz val="10"/>
        <color indexed="30"/>
        <rFont val="Soberana Sans"/>
      </rPr>
      <t xml:space="preserve">
</t>
    </r>
  </si>
  <si>
    <t>((Número de solicitudes apoyadas con incentivos para la aplicación de paquetes tecnológicos en el período tn/Número de solicitudes apoyadas con incentivos para la aplicación de paquetes tecnológicos en el período tn-1)-1))*100</t>
  </si>
  <si>
    <t>B 2 Gestión de proyectos para prácticas agrícolas sustentables, aprovechamiento, generación y uso de energías renovables, eficiencia energética, y generacion y aprovechamiento de biomasa para bioenergéticos.</t>
  </si>
  <si>
    <r>
      <t>Porcentaje de proyectos apoyados para prácticas agrícolas sustentables, aprovechamiento, generación y uso de energías renovables, eficiencia energética, y generación y aprovechamiento de biomasa para bioenergéticos.</t>
    </r>
    <r>
      <rPr>
        <i/>
        <sz val="10"/>
        <color indexed="30"/>
        <rFont val="Soberana Sans"/>
      </rPr>
      <t xml:space="preserve">
</t>
    </r>
  </si>
  <si>
    <t>(Número de proyectos apoyados para prácticas agrícolas sustentables, aprovechamiento, generación y uso de energías renovables, eficiencia energética, y generación y aprovechamiento de biomasa para bioenergéticos/Número de proyectos programados)*100</t>
  </si>
  <si>
    <t>C 3 Gestión de apoyos económicos por hectárea a los productores para el uso de insumos</t>
  </si>
  <si>
    <r>
      <t>Porcentaje de hectáreas apoyadas con agroincentivos</t>
    </r>
    <r>
      <rPr>
        <i/>
        <sz val="10"/>
        <color indexed="30"/>
        <rFont val="Soberana Sans"/>
      </rPr>
      <t xml:space="preserve">
</t>
    </r>
  </si>
  <si>
    <t xml:space="preserve">((Hectáres agrícola apoyadas /Hectáreas  agrícola programada al año 2018)*100  </t>
  </si>
  <si>
    <t>C 4 Autorización de solicitudes apoyadas con Agroincentivos</t>
  </si>
  <si>
    <r>
      <t>Porcentaje de solicitudes apoyadas con Agroincentivos</t>
    </r>
    <r>
      <rPr>
        <i/>
        <sz val="10"/>
        <color indexed="30"/>
        <rFont val="Soberana Sans"/>
      </rPr>
      <t xml:space="preserve">
</t>
    </r>
  </si>
  <si>
    <t>(Número de solicitudes apoyadas / Número total de solicitudes  programadas anualmente) * 100</t>
  </si>
  <si>
    <t>D 5 Autorización de incentivos económicos a las unidades economicas agrícolas para incorporar superficie agrícola a la producción bajo cubierta (PROCURA)</t>
  </si>
  <si>
    <r>
      <t xml:space="preserve">Porcentaje de proyectos beneficiados para la producción bajo cubierta, respecto de los autorizados </t>
    </r>
    <r>
      <rPr>
        <i/>
        <sz val="10"/>
        <color indexed="30"/>
        <rFont val="Soberana Sans"/>
      </rPr>
      <t xml:space="preserve">
</t>
    </r>
  </si>
  <si>
    <t>(Proyectos pagados para la producción bajo cubierta en el año t0+i/Proyectos autorizados para la producción bajo cubierta en el año t0)*100</t>
  </si>
  <si>
    <t>E 6 Autorización de solicitudes para reconversión</t>
  </si>
  <si>
    <r>
      <t>Porcentaje de solicitudes atendidas para reconversión</t>
    </r>
    <r>
      <rPr>
        <i/>
        <sz val="10"/>
        <color indexed="30"/>
        <rFont val="Soberana Sans"/>
      </rPr>
      <t xml:space="preserve">
</t>
    </r>
  </si>
  <si>
    <t>(Número de solicitudes apoyadas / Número total de solicitudes programados anualmente) * 100</t>
  </si>
  <si>
    <t>F 7 Suscripción de los instrumentos juridícos para el otorgamiento de los incentivos para los modelos de asociatividad (AGROCLÚSTER)</t>
  </si>
  <si>
    <r>
      <t>Porcentaje de instrumentos jurídicos suscritos para AGROCLUSTER</t>
    </r>
    <r>
      <rPr>
        <i/>
        <sz val="10"/>
        <color indexed="30"/>
        <rFont val="Soberana Sans"/>
      </rPr>
      <t xml:space="preserve">
</t>
    </r>
  </si>
  <si>
    <t>(Número de instrumentos jurídicos suscritos / Número total de instrumentos jurídicos programados) * 100</t>
  </si>
  <si>
    <t>G 8 Profesionalización, comunicación, equipamiento y gastos inherentes a la ejecución del Plan de Trabajo (SISPROA) Comités Sistemas Producto</t>
  </si>
  <si>
    <r>
      <t>Porcentaje de Comites Sistemas Producto agrícolas que recibieron apoyos económicos para la profesionalización, comunicación, equipamiento y gastos inherentes a la Ejecución del Plan de Trabajo</t>
    </r>
    <r>
      <rPr>
        <i/>
        <sz val="10"/>
        <color indexed="30"/>
        <rFont val="Soberana Sans"/>
      </rPr>
      <t xml:space="preserve">
</t>
    </r>
  </si>
  <si>
    <t>(Número de Comités Sistemas Producto agricolas que recibieron apoyos económicos para  la profesionalización, comunicación, equipamiento y Gastos Inherentes a la Ejecución del Plan de Trabajo/ Número total de Comites Sistemas Producto agrícolas apoyados)* 100</t>
  </si>
  <si>
    <t>H 9 Otorgamiento del incentivo planta de café arábiga a los productores de café para mejorar la productividad de sus cafetales.</t>
  </si>
  <si>
    <r>
      <t>Tasa de variación de productores beneficiados con entrega de planta de café arábiga respecto al año base</t>
    </r>
    <r>
      <rPr>
        <i/>
        <sz val="10"/>
        <color indexed="30"/>
        <rFont val="Soberana Sans"/>
      </rPr>
      <t xml:space="preserve">
</t>
    </r>
  </si>
  <si>
    <t>((Total productores beneficiados con entrega de planta de café arabiga en el año tn)/ Total productores beneficiados con entrega de planta de café arábiga en el  año t0) -1)*100</t>
  </si>
  <si>
    <t>I 10 Suscripción de los instrumentos jurídicos para el otorgamiento incentivos de proyectos estratégicos integrales agrícolas (AGROPRODUCCIÓN INTEGRAL)</t>
  </si>
  <si>
    <r>
      <t xml:space="preserve">Porcentaje de instrumentos jurídicos suscritos para la Agroproducción Integral </t>
    </r>
    <r>
      <rPr>
        <i/>
        <sz val="10"/>
        <color indexed="30"/>
        <rFont val="Soberana Sans"/>
      </rPr>
      <t xml:space="preserve">
</t>
    </r>
  </si>
  <si>
    <t>(Número de instrumentos jurídicos suscritos con los beneficiarios de proyectos estratégicos integrales / Número total de instrumentos jurídicos programados) * 100</t>
  </si>
  <si>
    <t>J 11 Otorgamiento oportuno de apoyos para proyectos de tecnificación de riego</t>
  </si>
  <si>
    <r>
      <t>Porcentaje de recursos ejercidos en proyectos de riego tecnificado con respecto a los recursos asignados por el componente</t>
    </r>
    <r>
      <rPr>
        <i/>
        <sz val="10"/>
        <color indexed="30"/>
        <rFont val="Soberana Sans"/>
      </rPr>
      <t xml:space="preserve">
</t>
    </r>
  </si>
  <si>
    <t>(Total de recursos ejercidos  por el componente en el año tn / Total de recursos asignados al componente en el año tn)*100</t>
  </si>
  <si>
    <t>K 12 Autorización de predios apoyados por el Componente PROAGRO Productivo.</t>
  </si>
  <si>
    <r>
      <t>Porcentaje de predios acreditados</t>
    </r>
    <r>
      <rPr>
        <i/>
        <sz val="10"/>
        <color indexed="30"/>
        <rFont val="Soberana Sans"/>
      </rPr>
      <t xml:space="preserve">
</t>
    </r>
  </si>
  <si>
    <t>(Número total de  predios acreditados / total predios  incentivados) * 100</t>
  </si>
  <si>
    <r>
      <t>Porcentaje de predios incentivados supervisados</t>
    </r>
    <r>
      <rPr>
        <i/>
        <sz val="10"/>
        <color indexed="30"/>
        <rFont val="Soberana Sans"/>
      </rPr>
      <t xml:space="preserve">
</t>
    </r>
  </si>
  <si>
    <t>(Número total de predios incentivados supervisados / Total de predios incentivados obtenidos en la muestra a supervisar) * 100</t>
  </si>
  <si>
    <r>
      <t>Porcentaje de beneficiarios encuestados</t>
    </r>
    <r>
      <rPr>
        <i/>
        <sz val="10"/>
        <color indexed="30"/>
        <rFont val="Soberana Sans"/>
      </rPr>
      <t xml:space="preserve">
</t>
    </r>
  </si>
  <si>
    <t>(Número total de beneficiarios encuestados /  Total de beneficiarios programados a  encuestar) * 100</t>
  </si>
  <si>
    <r>
      <t xml:space="preserve">Indice de productividad de la población ocupada en la Rama Agrícola
</t>
    </r>
    <r>
      <rPr>
        <sz val="10"/>
        <rFont val="Soberana Sans"/>
        <family val="2"/>
      </rPr>
      <t>Sin Información,Sin Justificación</t>
    </r>
  </si>
  <si>
    <r>
      <t xml:space="preserve">Índice del valor de la producción agrícola 
</t>
    </r>
    <r>
      <rPr>
        <sz val="10"/>
        <rFont val="Soberana Sans"/>
        <family val="2"/>
      </rPr>
      <t>Sin Información,Sin Justificación</t>
    </r>
  </si>
  <si>
    <r>
      <t xml:space="preserve">Tasa de variación de la superficie apoyada con incentivos económicos para la aplicación de paquetes tecnológicos
</t>
    </r>
    <r>
      <rPr>
        <sz val="10"/>
        <rFont val="Soberana Sans"/>
        <family val="2"/>
      </rPr>
      <t>Sin Información,Sin Justificación</t>
    </r>
  </si>
  <si>
    <r>
      <t xml:space="preserve">Porcentaje de emisiones de gases de efecto invernadero evitadas.
</t>
    </r>
    <r>
      <rPr>
        <sz val="10"/>
        <rFont val="Soberana Sans"/>
        <family val="2"/>
      </rPr>
      <t>Sin Información,Sin Justificación</t>
    </r>
  </si>
  <si>
    <r>
      <t xml:space="preserve">Porcentaje de hectáreas apoyadas con Agroincentivos
</t>
    </r>
    <r>
      <rPr>
        <sz val="10"/>
        <rFont val="Soberana Sans"/>
        <family val="2"/>
      </rPr>
      <t>Sin Información,Sin Justificación</t>
    </r>
  </si>
  <si>
    <r>
      <t xml:space="preserve">Tasa de variación de la superficie incorporada a la producción bajo cubierta
</t>
    </r>
    <r>
      <rPr>
        <sz val="10"/>
        <rFont val="Soberana Sans"/>
        <family val="2"/>
      </rPr>
      <t>Sin Información,Sin Justificación</t>
    </r>
  </si>
  <si>
    <r>
      <t xml:space="preserve">Porcentaje de hectáreas reconvertidas
</t>
    </r>
    <r>
      <rPr>
        <sz val="10"/>
        <rFont val="Soberana Sans"/>
        <family val="2"/>
      </rPr>
      <t>Sin Información,Sin Justificación</t>
    </r>
  </si>
  <si>
    <r>
      <t xml:space="preserve">Porcentaje de Agroclúster apoyados
</t>
    </r>
    <r>
      <rPr>
        <sz val="10"/>
        <rFont val="Soberana Sans"/>
        <family val="2"/>
      </rPr>
      <t>Sin Información,Sin Justificación</t>
    </r>
  </si>
  <si>
    <r>
      <t xml:space="preserve">Porcentaje de Comités Sistema Producto agrícolas profesionalizados
</t>
    </r>
    <r>
      <rPr>
        <sz val="10"/>
        <rFont val="Soberana Sans"/>
        <family val="2"/>
      </rPr>
      <t>Sin Información,Sin Justificación</t>
    </r>
  </si>
  <si>
    <r>
      <t xml:space="preserve">Tasa de variación de productores beneficiados  con pagos de incentivos económicos respecto al año base
</t>
    </r>
    <r>
      <rPr>
        <sz val="10"/>
        <rFont val="Soberana Sans"/>
        <family val="2"/>
      </rPr>
      <t>Sin Información,Sin Justificación</t>
    </r>
  </si>
  <si>
    <r>
      <t xml:space="preserve">Tasa de variación de Proyectos estratégicos integrales instrumentados
</t>
    </r>
    <r>
      <rPr>
        <sz val="10"/>
        <rFont val="Soberana Sans"/>
        <family val="2"/>
      </rPr>
      <t>Sin Información,Sin Justificación</t>
    </r>
  </si>
  <si>
    <r>
      <t xml:space="preserve">Porcentaje de superficie tecnificada con respecto a la superficie con infraestructura hidroagrícola
</t>
    </r>
    <r>
      <rPr>
        <sz val="10"/>
        <rFont val="Soberana Sans"/>
        <family val="2"/>
      </rPr>
      <t>Sin Información,Sin Justificación</t>
    </r>
  </si>
  <si>
    <r>
      <t xml:space="preserve">Porcentaje de incentivos económicos dispersados a los beneficiarios de PROAGRO Productivo en el año calendario.
</t>
    </r>
    <r>
      <rPr>
        <sz val="10"/>
        <rFont val="Soberana Sans"/>
        <family val="2"/>
      </rPr>
      <t xml:space="preserve"> Causa : Al mes de junio se tuvo un avance  superior de 1.36 puntos porcentuales respecto a la meta programada. Esto debido a que un número mayor de predios cumplieron con la normatividad establecida por el PROAGRO Productivo lo cual permitió la entrega oportuna de los incentivos.  Es importante mencionar que el presupuesto original del PROAGRO Productivo, $13,896,713,108.00, sufrió modificaciones presupuestales del orden de los $491,000,000.18 autorizados por la SHCP, quedando un presupuesto modificado de $13,405,713,107.82; por lo que al mes de junio se tuvo un avance real  78.12%, superando en 5.57% la meta programada al trimestre. Efecto: Debido a la disponibilidad presupuestal y al cumplimiento normativo por parte de los productores, la dispersión del recurso se realizó con prontitud para incentivar a un número mayor  de héctareas lo cual coadyuva  al cumplimiento del objetivo de incrementar l aproducción  establecido por el Programa de Fomento a la Agricultura. Otros Motivos:</t>
    </r>
  </si>
  <si>
    <r>
      <t xml:space="preserve">Porcentaje de predios agrícolas incentivados por el PROAGRO Productivo
</t>
    </r>
    <r>
      <rPr>
        <sz val="10"/>
        <rFont val="Soberana Sans"/>
        <family val="2"/>
      </rPr>
      <t xml:space="preserve"> Causa : Si bien la meta del indicador es anual, con la finalidad de mantener informadas a las instancias globalizadoras y fiscalizadoras correspondientes, los avances del mismo se reportarán trimestralmente . Tal es el caso en este periodo  que se registró un avance de 77.8%. Efecto: Con los 2,530,002 predios incentivados por el Componente de PROAGRO Productivo se coadyuva en el cumplimiento del objetivo específico de incentivar la producción del Programa de Fomento a la Agricultura. Otros Motivos:</t>
    </r>
  </si>
  <si>
    <r>
      <t xml:space="preserve">Porcentaje de beneficiarios satisfechos por el componente PROAGRO Productivo
</t>
    </r>
    <r>
      <rPr>
        <sz val="10"/>
        <rFont val="Soberana Sans"/>
        <family val="2"/>
      </rPr>
      <t xml:space="preserve"> Causa : Al mes de junio no se registra avance en el indicador, esto debido a la reprogramaron de las actividades de supervisisón.  El procedimiento de supervisión cuenta con 3 fases, que son:  Fase I. Selección y distribución de la muestra; Fase II. Ejecución de la supervisión, y Fase III. Valoración y acciones correctivas. Al mes de junio, la supervisión se encuentra en la Fase II, la cual tiene las siguientes etapas: 1. Previo a la apertura de ventanilla (Planeación y programación) 2. Recepción de solicitudes. 3. Dictamen de la solicitud de apoyo. 4. Resolución de la solicitud de apoyo 5. Verificación de campo/inspección de apoyos y encuesta de opinión. En cumplimiento al procedimiento normativo y operativo, el Componente PROAGRO Productivo debe llevar a cabo las actividades establecidas en la supervisión para la obtención de  información confiable. Debido a que el levantamiento de la información del productor se realiza en forma personal y directa a través de una visita en campo, acción que depende de los resultados derivados de las actividades de gabinete, que de acuerdo con el Procedimiento para la Supervisión de los Programas de la SAGARPA se realizan previo a la visita de campo, el indicador se reportará con los resultados de la  captura y registro de la  Encuesta de opinión del Productor a partir del siguiente trimestre.  Efecto: Las actividades realizadas en materia de supervisión permitirán tener información a partir del tercer trimestre respecto de la opinión de los productores sobre el servicio que otorga el PROAGRO Productivo, conforme al procedimiento establecido en la normatividad vigente. Otros Motivos:</t>
    </r>
  </si>
  <si>
    <r>
      <t xml:space="preserve">Tasa de variación porcentual de las  solicitudes apoyadas con incentivos para la aplicación de paquetes tecnológicos
</t>
    </r>
    <r>
      <rPr>
        <sz val="10"/>
        <rFont val="Soberana Sans"/>
        <family val="2"/>
      </rPr>
      <t>Sin Información,Sin Justificación</t>
    </r>
  </si>
  <si>
    <r>
      <t xml:space="preserve">Porcentaje de proyectos apoyados para prácticas agrícolas sustentables, aprovechamiento, generación y uso de energías renovables, eficiencia energética, y generación y aprovechamiento de biomasa para bioenergéticos.
</t>
    </r>
    <r>
      <rPr>
        <sz val="10"/>
        <rFont val="Soberana Sans"/>
        <family val="2"/>
      </rPr>
      <t>Sin Información,Sin Justificación</t>
    </r>
  </si>
  <si>
    <r>
      <t xml:space="preserve">Porcentaje de hectáreas apoyadas con agroincentivos
</t>
    </r>
    <r>
      <rPr>
        <sz val="10"/>
        <rFont val="Soberana Sans"/>
        <family val="2"/>
      </rPr>
      <t>Sin Información,Sin Justificación</t>
    </r>
  </si>
  <si>
    <r>
      <t xml:space="preserve">Porcentaje de solicitudes apoyadas con Agroincentivos
</t>
    </r>
    <r>
      <rPr>
        <sz val="10"/>
        <rFont val="Soberana Sans"/>
        <family val="2"/>
      </rPr>
      <t>Sin Información,Sin Justificación</t>
    </r>
  </si>
  <si>
    <r>
      <t xml:space="preserve">Porcentaje de proyectos beneficiados para la producción bajo cubierta, respecto de los autorizados 
</t>
    </r>
    <r>
      <rPr>
        <sz val="10"/>
        <rFont val="Soberana Sans"/>
        <family val="2"/>
      </rPr>
      <t>Sin Información,Sin Justificación</t>
    </r>
  </si>
  <si>
    <r>
      <t xml:space="preserve">Porcentaje de solicitudes atendidas para reconversión
</t>
    </r>
    <r>
      <rPr>
        <sz val="10"/>
        <rFont val="Soberana Sans"/>
        <family val="2"/>
      </rPr>
      <t>Sin Información,Sin Justificación</t>
    </r>
  </si>
  <si>
    <r>
      <t xml:space="preserve">Porcentaje de instrumentos jurídicos suscritos para AGROCLUSTER
</t>
    </r>
    <r>
      <rPr>
        <sz val="10"/>
        <rFont val="Soberana Sans"/>
        <family val="2"/>
      </rPr>
      <t>Sin Información,Sin Justificación</t>
    </r>
  </si>
  <si>
    <r>
      <t xml:space="preserve">Porcentaje de Comites Sistemas Producto agrícolas que recibieron apoyos económicos para la profesionalización, comunicación, equipamiento y gastos inherentes a la Ejecución del Plan de Trabajo
</t>
    </r>
    <r>
      <rPr>
        <sz val="10"/>
        <rFont val="Soberana Sans"/>
        <family val="2"/>
      </rPr>
      <t>Sin Información,Sin Justificación</t>
    </r>
  </si>
  <si>
    <r>
      <t xml:space="preserve">Tasa de variación de productores beneficiados con entrega de planta de café arábiga respecto al año base
</t>
    </r>
    <r>
      <rPr>
        <sz val="10"/>
        <rFont val="Soberana Sans"/>
        <family val="2"/>
      </rPr>
      <t>Sin Información,Sin Justificación</t>
    </r>
  </si>
  <si>
    <r>
      <t xml:space="preserve">Porcentaje de instrumentos jurídicos suscritos para la Agroproducción Integral 
</t>
    </r>
    <r>
      <rPr>
        <sz val="10"/>
        <rFont val="Soberana Sans"/>
        <family val="2"/>
      </rPr>
      <t>Sin Información,Sin Justificación</t>
    </r>
  </si>
  <si>
    <r>
      <t xml:space="preserve">Porcentaje de recursos ejercidos en proyectos de riego tecnificado con respecto a los recursos asignados por el componente
</t>
    </r>
    <r>
      <rPr>
        <sz val="10"/>
        <rFont val="Soberana Sans"/>
        <family val="2"/>
      </rPr>
      <t>Sin Información,Sin Justificación</t>
    </r>
  </si>
  <si>
    <r>
      <t xml:space="preserve">Porcentaje de predios acreditados
</t>
    </r>
    <r>
      <rPr>
        <sz val="10"/>
        <rFont val="Soberana Sans"/>
        <family val="2"/>
      </rPr>
      <t xml:space="preserve"> Causa : Si bien la meta del indicador es anual, con la finalidad de mantener informadas a las instancias globalizadoras y fiscalizadoras correspondientes, los avances del mismo se reportarán trimestralmente . Tal es el caso en este periodo  que se registró un avance de  51.09%. Efecto: Con la acreditación de los incentivos se cumple con la normatividad y se da transparencia en la ejecución de los recursos. Otros Motivos:</t>
    </r>
  </si>
  <si>
    <r>
      <t xml:space="preserve">Porcentaje de predios incentivados supervisados
</t>
    </r>
    <r>
      <rPr>
        <sz val="10"/>
        <rFont val="Soberana Sans"/>
        <family val="2"/>
      </rPr>
      <t xml:space="preserve"> Causa : El avance reportado a la fecha de 559 predios se derivó de acciones de supervisión, en donde se identificó baja probabilidad de siembra vía remota y trabajo de campo (imagenes satelitales). Esas acciones se complementarán con las actividades de supervisión dispuestas en la normatividad sectorial establecida en el Procedimiento para la Supervisión de los Programas a cargo de la SAGARPA y Manual de Especificaciones para la Operación del Componente PROAGRO Productivo. Las acciones previas al inicio fueron: - Capacitación al personal de supervisión. (30 de Abril de 2015). - Acreditación del personal de supervisión.(30 de Abril de 2015). - Validación y autorización de fichas de trabajo. (15 de Mayo de 2015). - Apertura del sistema Informático de Supervisión.(22 de Mayo de 2015). - Asignación de claves para los usuarios en el Sistema Informatico de Supervisión. (22 de Mayo de 2015). - La DGPE informó que las etapas referentes a la fase II (Ejecución de la Supervisión) ya se pueden ejecutar y asignó las claves para los usuarios en el Sistema Informatico de Supervisión. Es importante mencionar que el procedimiento de supervisión cuenta con 3 fases, que son:  Fase I. Selección y distrubución de la muestra; Fase II. Ejecución de la supervisión, y Fase III. Valoración y acciones correctivas. Al mes de junio, la supervisión se encuentra en la Fase II, la cual tiene las siguientes etapas: 1. Previo a la apertura de ventanilla (Planeación y programación) 2. Recepción de solicitudes. 3. Dictamen de la solicitud de apoyo. 4. Resolución de la solicitud de apoyo 5. Verificación de campo/inspección de apoyos y encuesta de opinión. En cumplimiento al procedimiento normativo y operativo, el Componente PROAGRO Productivo debe llevar a cabo las actividades establecidas en la supervisión para la obtención de  información confiable. Al 30 de junio  iniciaron las acciones de supervisión en 25 Delegaciones, cuyos resultados se informarán durante el tercer y cuarto trimestre.  Efecto: De confirmarse la siembra parcial de los 559 predios sujetos a verificación de campo, se procederá a la instauración de procedimiento administrativo de cancelación de dichos predios del directorio de PROAGRO Productivo. Otros Motivos:</t>
    </r>
  </si>
  <si>
    <r>
      <t xml:space="preserve">Porcentaje de beneficiarios encuestados
</t>
    </r>
    <r>
      <rPr>
        <sz val="10"/>
        <rFont val="Soberana Sans"/>
        <family val="2"/>
      </rPr>
      <t xml:space="preserve"> Causa : Al mes de junio no se registra avance en el indicador, esto debido a la reprogramaron de las actividades de supervisisón.  El procedimiento de supervisión cuenta con 3 fases, que son:  Fase I. Selección y distrubución de la muestra; Fase II. Ejecución de la supervisión, y Fase III. Valoración y acciones correctivas. Al mes de junio, la supervisión se encuentra en la Fase II, la cual tiene las siguientes etapas: 1. Previo a la apertura de ventanilla (Planeación y programación) 2. Recepción de solicitudes. 3. Dictamen de la solicitud de apoyo. 4. Resolución de la solicitud de apoyo 5. Verificación de campo/inspección de apoyos y encuesta de opinión. En cumplimiento al procedimiento normativo y operativo, el Componente PROAGRO Productivo debe llevar a cabo las actividades establecidas en la supervisión para la obtención de  información confiable. Debido a que el levantamiento de la información del productor se realiza en forma personal y directa a través de una visita en campo, acción que depende de los resultados derivados de las actividades de gabinete, que de acuerdo con el Procedimiento para la Supervisión de los Programas de la SAGARPA se realizan previo a la visita de campo, el indicador se reportará con los resultados de la  captura y registro de la  Encuesta de opinión del Productor a partir del siguiente trimestre. Efecto: Las actividades realizadas en materia de supervisión permitirán tener información a partir del tercer trimestre respecto de la opinión de los productores sobre el servicio que otorga el PROAGRO Productivo, conforme al procedimiento establecido en la normatividad vigente. Otros Motivos:</t>
    </r>
  </si>
  <si>
    <t>S260</t>
  </si>
  <si>
    <t>Programa de Fomento Ganadero</t>
  </si>
  <si>
    <t>116-Coordinación General de Ganadería</t>
  </si>
  <si>
    <t>Contribuir a impulsar la productividad en el sector agroalimentario mediante inversión en capital físico, humano y tecnológico que garantice la seguridad alimentaria mediante el incremento de la producción de alimentos</t>
  </si>
  <si>
    <r>
      <t>Productividad laboral en el subsector pecuario</t>
    </r>
    <r>
      <rPr>
        <i/>
        <sz val="10"/>
        <color indexed="30"/>
        <rFont val="Soberana Sans"/>
      </rPr>
      <t xml:space="preserve">
</t>
    </r>
  </si>
  <si>
    <t>Promedio anual del Producto Interno Bruto Pecuario (en miles de pesos de 2008) / Número anual de Puestos Ocupados  en el Subsector</t>
  </si>
  <si>
    <t>miles de pesos de 2008</t>
  </si>
  <si>
    <t>Productores pecuarios mejoran su base productiva para la producción de los principales alimentos para consumo humano</t>
  </si>
  <si>
    <r>
      <t>Porcentaje de unidades de producción pecuaria que recibieron apoyos para ampliar o mejorar su base productiva</t>
    </r>
    <r>
      <rPr>
        <i/>
        <sz val="10"/>
        <color indexed="30"/>
        <rFont val="Soberana Sans"/>
      </rPr>
      <t xml:space="preserve">
</t>
    </r>
  </si>
  <si>
    <t>((Sumatoria del numero de unidades de producción pecuaria que recibió apoyos del total de los componentes del Programa de Fomento Ganadero en el año  tn / Sumatoria del total de las unidades de producción que solicitaron apoyos en el año tn))*100</t>
  </si>
  <si>
    <t>A Incentivos económicos, identificadores y servicios técnicos entregados a las unidades de producción pecuaria del PROGAN productivo</t>
  </si>
  <si>
    <r>
      <t>Porcentaje de  Unidades de Producción Pecuaria apoyadas con identificadores</t>
    </r>
    <r>
      <rPr>
        <i/>
        <sz val="10"/>
        <color indexed="30"/>
        <rFont val="Soberana Sans"/>
      </rPr>
      <t xml:space="preserve">
</t>
    </r>
  </si>
  <si>
    <t xml:space="preserve">(Número de unidades de producción pecuaria del PROGAN Productivo apoyadas con identificadores / Universo de unidades de producción pecuaria del PROGAN Productivo) * 100 </t>
  </si>
  <si>
    <r>
      <t>Porcentaje de Unidades de Producción Pecuaria apoyadas con servicios técnicos</t>
    </r>
    <r>
      <rPr>
        <i/>
        <sz val="10"/>
        <color indexed="30"/>
        <rFont val="Soberana Sans"/>
      </rPr>
      <t xml:space="preserve">
</t>
    </r>
  </si>
  <si>
    <t xml:space="preserve">(Número de unidades de producción pecuaria del PROGAN Productivo apoyadas con servicios técnicos/ Universo de unidades de producción pecuaria del PROGAN Productivo) * 100 </t>
  </si>
  <si>
    <r>
      <t>Porcentaje de Unidades de Producción Pecuaria apoyadas con incentivos económicos</t>
    </r>
    <r>
      <rPr>
        <i/>
        <sz val="10"/>
        <color indexed="30"/>
        <rFont val="Soberana Sans"/>
      </rPr>
      <t xml:space="preserve">
</t>
    </r>
  </si>
  <si>
    <t xml:space="preserve">(Número de unidades de producción pecuaria del PROGAN Productivo apoyadas con incentivos económicos / Universo de unidades de producción pecuaria del PROGAN Productivo) * 100 </t>
  </si>
  <si>
    <t>B Incentivos economicos entregados a los Comités Sistema Producto Pecuarios.</t>
  </si>
  <si>
    <r>
      <t xml:space="preserve">Porcentaje de comités  sistemas producto pecuarios apoyados con incentivos económicos </t>
    </r>
    <r>
      <rPr>
        <i/>
        <sz val="10"/>
        <color indexed="30"/>
        <rFont val="Soberana Sans"/>
      </rPr>
      <t xml:space="preserve">
</t>
    </r>
  </si>
  <si>
    <t>(Número de Comités Sistema Productos  apoyados con incentivos económicos / Número de Comités Sistema Producto constituidos) * 100</t>
  </si>
  <si>
    <t>C Incentivos económicos entregados a las unidades de producción pecuaria para la perforación y equipamiento de pozos ganaderos</t>
  </si>
  <si>
    <r>
      <t xml:space="preserve">Porcentaje de pozos ganaderos apoyados con incentivos económicos para la perforación y equipamiento de pozos ganaderos  </t>
    </r>
    <r>
      <rPr>
        <i/>
        <sz val="10"/>
        <color indexed="30"/>
        <rFont val="Soberana Sans"/>
      </rPr>
      <t xml:space="preserve">
</t>
    </r>
  </si>
  <si>
    <t xml:space="preserve">(Número de pozos ganaderos apoyados con incentivos económicos para la perforación y equipamiento de pozos ganaderos / Número total de títulos de aguas nacionales subterráneas de uso pecuario autorizadas por la Comisión Nacional del Agua en los últimos cinco años) * 100      </t>
  </si>
  <si>
    <t>D Incentivos económicos entregados a las Unidades de Producción Pecuaria que cuentan con Vientres Porcinos.</t>
  </si>
  <si>
    <r>
      <t xml:space="preserve">Porcentaje de Unidades de Producción Pecuaria  que cuentan con vientres porcinos, apoyadas con incentivos económicos con respecto al Universo de Unidades de Producción Pecuaria que cuentan con vientres porcinos registrados en el Padrón Ganadero Nacional </t>
    </r>
    <r>
      <rPr>
        <i/>
        <sz val="10"/>
        <color indexed="30"/>
        <rFont val="Soberana Sans"/>
      </rPr>
      <t xml:space="preserve">
</t>
    </r>
  </si>
  <si>
    <t>(Número de Unidades de Producción Pecuaria con vientres porcinos apoyadas con incentivos económicos / Universo de Unidades de Producción Pecuaria que cuentan con vientres porcinos  registrados en el  Padrón Ganadero Nacional)* 100</t>
  </si>
  <si>
    <t>E Incentivos económicos entregados a las unidades de producción pecuaria para la adquisición de semovientes de las diferentes especies</t>
  </si>
  <si>
    <r>
      <t xml:space="preserve">Porcentaje de unidades de producción pecuarias apoyadas con incentivos económicos para la adquisición y retención de semovientes </t>
    </r>
    <r>
      <rPr>
        <i/>
        <sz val="10"/>
        <color indexed="30"/>
        <rFont val="Soberana Sans"/>
      </rPr>
      <t xml:space="preserve">
</t>
    </r>
  </si>
  <si>
    <t>(Número de unidades de producción pecuaria apoyadas con incentivos económicos para la adquisición y retención de semovientes  / Número total de unidades de producción que solicitaron el incentivo) * 100</t>
  </si>
  <si>
    <t>F Incentivos económicos entregados a las unidades de producción pecuarias, para la adquisición de activos para la bioseguridad.</t>
  </si>
  <si>
    <r>
      <t>Porcentaje de solicitudes para la adquisición de activos productivos de bioseguridad pecuaria dictaminadas positivas</t>
    </r>
    <r>
      <rPr>
        <i/>
        <sz val="10"/>
        <color indexed="30"/>
        <rFont val="Soberana Sans"/>
      </rPr>
      <t xml:space="preserve">
</t>
    </r>
  </si>
  <si>
    <t>(Solicitudes para la adquisición de activos productivos de bioseguridad pecuaria dictaminadas positivas/universo de solicitudes recibidas para la adquisición de activos productivos de bioseguridad pecuaria)*100</t>
  </si>
  <si>
    <t>G Incentivos económicos entregados a las unidades de producción pecuaria para la adquisición de activos productivos</t>
  </si>
  <si>
    <r>
      <t>Porcentaje de Unidades de Producción Pecuaria apoyadas con Activos Productivos</t>
    </r>
    <r>
      <rPr>
        <i/>
        <sz val="10"/>
        <color indexed="30"/>
        <rFont val="Soberana Sans"/>
      </rPr>
      <t xml:space="preserve">
</t>
    </r>
  </si>
  <si>
    <t>(Número de unidades de producción pecuaria apoyadas con activos productivos en el año tn/ Número total de unidades de producción pecuaria registradas en el Padrón Ganadero Nacional que solicitaron apoyos para activos productivos en el año t0) * 100</t>
  </si>
  <si>
    <t>H Incentivos económicos, entregados a las unidades económicas pecuarias para la postproducción.</t>
  </si>
  <si>
    <r>
      <t>Porcentaje de unidades económicas pecuarias apoyadas con Incentivos económicos  para la postproducción</t>
    </r>
    <r>
      <rPr>
        <i/>
        <sz val="10"/>
        <color indexed="30"/>
        <rFont val="Soberana Sans"/>
      </rPr>
      <t xml:space="preserve">
</t>
    </r>
  </si>
  <si>
    <t>(Número de unidades económicas pecuaria apoyadas con incentivos económicos  para la postproducción / Número total de unidades económicas pecuarias registradas en el Padrón Ganadero Nacional en los estratos medio y bajo) * 100</t>
  </si>
  <si>
    <t>A 1 Dictaminación positiva de solicitudes del PROGAN Productivo</t>
  </si>
  <si>
    <r>
      <t>Porcentaje de solicitudes del PROGAN Productivo dictaminadas positivas</t>
    </r>
    <r>
      <rPr>
        <i/>
        <sz val="10"/>
        <color indexed="30"/>
        <rFont val="Soberana Sans"/>
      </rPr>
      <t xml:space="preserve">
</t>
    </r>
  </si>
  <si>
    <t>(Solicitudes del PROGAN Productivo dictaminadas positivas / Universo de solicitudes del PROGAN) *100</t>
  </si>
  <si>
    <t>B 2 Autorización del Plan Anual de Fortalecimiento de los Comités Nacionales Sistemas Producto Pecuarios</t>
  </si>
  <si>
    <r>
      <t>Porcentaje de Planes Anuales de Fortalecimiento autorizados</t>
    </r>
    <r>
      <rPr>
        <i/>
        <sz val="10"/>
        <color indexed="30"/>
        <rFont val="Soberana Sans"/>
      </rPr>
      <t xml:space="preserve">
</t>
    </r>
  </si>
  <si>
    <t>(Número de Planes Anuales de Fortalecimiento autorizados/  total de Planes Anuales de Fortalecimiento recibidos) * 100</t>
  </si>
  <si>
    <t>C 3 Dictaminación positiva de solicitudes para la perforacion y equipamiento de pozos ganaderos.</t>
  </si>
  <si>
    <r>
      <t xml:space="preserve">Porcentaje de solicitudes dictaminadas positivas para la perforación y equipamiento de pozos ganaderos </t>
    </r>
    <r>
      <rPr>
        <i/>
        <sz val="10"/>
        <color indexed="30"/>
        <rFont val="Soberana Sans"/>
      </rPr>
      <t xml:space="preserve">
</t>
    </r>
  </si>
  <si>
    <t>(Solicitudes para la perforación y equipamiento de pozos ganaderos dictaminadas positivas / Universo de solicitudes recibidas para la perforación y equipamiento de pozos ganaderos) *100</t>
  </si>
  <si>
    <t>D 4 Dictaminación de las solicitudes del Componente Programa Porcino para el otorgamiento de incentivos económicos</t>
  </si>
  <si>
    <r>
      <t>Porcentaje de Unidades de Producción Pecuaria que cuentan con vientres porcinos apoyadas, con respecto al universo de unidades de producción pecuaria con vientres porcinos solicitantes</t>
    </r>
    <r>
      <rPr>
        <i/>
        <sz val="10"/>
        <color indexed="30"/>
        <rFont val="Soberana Sans"/>
      </rPr>
      <t xml:space="preserve">
</t>
    </r>
  </si>
  <si>
    <t xml:space="preserve">(Solicitudes del Programa Porcino dictaminadas positivas/ Universo de solicitudes recibidas del Programa Porcino) *100   </t>
  </si>
  <si>
    <t>E 5 Dictaminación de las solicitudes para la adquisición y retención de semovientes de las diferentes especies pecuarias</t>
  </si>
  <si>
    <r>
      <t>Porcentaje de solicitudes para la adquisición y retención de semovientes dictaminadas positivas</t>
    </r>
    <r>
      <rPr>
        <i/>
        <sz val="10"/>
        <color indexed="30"/>
        <rFont val="Soberana Sans"/>
      </rPr>
      <t xml:space="preserve">
</t>
    </r>
  </si>
  <si>
    <t>(Solicitudes para la adquisición y retención de semovientes dictaminadas positivas / Universo de solicitudes recibidas para la adquisición y retención de semovientes) *100</t>
  </si>
  <si>
    <t>F 6 Dictaminación de solicitudes para la adquisición de activos productivos de bioseguridad pecuaria.</t>
  </si>
  <si>
    <t>G 7 Asignación de recursos federales a las Instancias Ejecutoras para la adquisición de activos productivos pecuarios.</t>
  </si>
  <si>
    <r>
      <t>Porcentaje de Instancias Ejecutoras con asignación de recursos federales para la adquisición de activos productivos pecuarios</t>
    </r>
    <r>
      <rPr>
        <i/>
        <sz val="10"/>
        <color indexed="30"/>
        <rFont val="Soberana Sans"/>
      </rPr>
      <t xml:space="preserve">
</t>
    </r>
  </si>
  <si>
    <t>(Instancias  Ejecutoras con Recursos Federales Asignados / universo de Instancias Ejecutoras del componente) *100</t>
  </si>
  <si>
    <t>H 8 Dictaminación de solicitudes para la adquisición de activos productivos de postproducción pecuaria.</t>
  </si>
  <si>
    <r>
      <t>Porcentaje de solicitudes para la adquisición de activos productivos de postproducción pecuaria dictaminadas positivas</t>
    </r>
    <r>
      <rPr>
        <i/>
        <sz val="10"/>
        <color indexed="30"/>
        <rFont val="Soberana Sans"/>
      </rPr>
      <t xml:space="preserve">
</t>
    </r>
  </si>
  <si>
    <t xml:space="preserve">(Solicitudes para la adquisición de activos productivos de postproducción pecuaria dictaminadas positivas / Universo de solicitudes recibidas para la adquisición de activos productivos de postproducción pecuaria) *100   </t>
  </si>
  <si>
    <r>
      <t xml:space="preserve">Productividad laboral en el subsector pecuario
</t>
    </r>
    <r>
      <rPr>
        <sz val="10"/>
        <rFont val="Soberana Sans"/>
        <family val="2"/>
      </rPr>
      <t>Sin Información,Sin Justificación</t>
    </r>
  </si>
  <si>
    <r>
      <t xml:space="preserve">Porcentaje de unidades de producción pecuaria que recibieron apoyos para ampliar o mejorar su base productiva
</t>
    </r>
    <r>
      <rPr>
        <sz val="10"/>
        <rFont val="Soberana Sans"/>
        <family val="2"/>
      </rPr>
      <t>Sin Información,Sin Justificación</t>
    </r>
  </si>
  <si>
    <r>
      <t xml:space="preserve">Porcentaje de  Unidades de Producción Pecuaria apoyadas con identificadores
</t>
    </r>
    <r>
      <rPr>
        <sz val="10"/>
        <rFont val="Soberana Sans"/>
        <family val="2"/>
      </rPr>
      <t xml:space="preserve"> Causa : Debido a que en 2014 no se alcanzó la meta de identificación de animales, el SINIIGA estableció una estrategia más eficiente para  avanzar más rápido con el programa de identificación de animales en 2015. Efecto: Se podrá cumplir con la meta de 2015 y el rezagó de la meta de identificación de 2014. Otros Motivos:</t>
    </r>
  </si>
  <si>
    <r>
      <t xml:space="preserve">Porcentaje de Unidades de Producción Pecuaria apoyadas con servicios técnicos
</t>
    </r>
    <r>
      <rPr>
        <sz val="10"/>
        <rFont val="Soberana Sans"/>
        <family val="2"/>
      </rPr>
      <t xml:space="preserve"> Causa : La meta del indicador es superior a la programada ya que se visitó un mayor número de UPP´s  de las programadas originalmente; La meta del indicador se alcanzó en el primer semestre debido a que se contrató un mayor número de técnicos para terminar las visitas en el menor tiempo posible. Efecto: Un mayor tamaño de muestra brindará mayor precisión de las estimaciones de la información recabada; La prontitud con la que se obtuvo la información permitira llevar a cabo el análisis de la misma antes de que termine el año y, con ello, tener elementos para hacer ajustes necesarios en el concepto de servicios técnicos de los siguientes años. Otros Motivos:</t>
    </r>
  </si>
  <si>
    <r>
      <t xml:space="preserve">Porcentaje de Unidades de Producción Pecuaria apoyadas con incentivos económicos
</t>
    </r>
    <r>
      <rPr>
        <sz val="10"/>
        <rFont val="Soberana Sans"/>
        <family val="2"/>
      </rPr>
      <t xml:space="preserve"> Causa : Debido a los ajustes en el presupuesto autorizado para el PROGAN Productivo en 2015, por instrucciones del Coordinador General de Ganadería se adelantó el proceso de los apoyos a las Unidades de Producción Pecuaria (UPP´S). Efecto: Se podrá cumplir en menor tiempo con la meta de productores apoyados del PROGAN a nivel nacional, así como del pago de UPP´s  en municipios de la Cruzada Nacional Contra el Hambre, Plan Michoacán y Plan Nuevo Guerrero, todos ellos compromisos Presidenciales. Otros Motivos:</t>
    </r>
  </si>
  <si>
    <r>
      <t xml:space="preserve">Porcentaje de comités  sistemas producto pecuarios apoyados con incentivos económicos 
</t>
    </r>
    <r>
      <rPr>
        <sz val="10"/>
        <rFont val="Soberana Sans"/>
        <family val="2"/>
      </rPr>
      <t xml:space="preserve"> Causa : Con un incremento de 107.5% en el número de Comités Sistema Producto Pecuarios apoyados. Efecto: Los recursos fueron radicados en FOFAES Otros Motivos:</t>
    </r>
  </si>
  <si>
    <r>
      <t xml:space="preserve">Porcentaje de pozos ganaderos apoyados con incentivos económicos para la perforación y equipamiento de pozos ganaderos  
</t>
    </r>
    <r>
      <rPr>
        <sz val="10"/>
        <rFont val="Soberana Sans"/>
        <family val="2"/>
      </rPr>
      <t xml:space="preserve"> Causa : El pasado 19 de junio se cerro el 2do periodo de apertura de ventanilla del Programa Fomento Ganadero. Al cierre del primer semestre se han capturado en SURI 416 solicitudes. Cabe mencionar que a la fecha aun se siguen capturando solicitudes en SURI, por lo que no se ha procedido a la dictaminación de solicitudes. El valor del denominador reportado es distinto al programado ya que el programa opera a libre demanda y la programación es una estimación susceptible de cambiar. Efecto: Aun no se han dictaminado solicitudes y retraso en la entrega de apoyos. Otros Motivos:</t>
    </r>
  </si>
  <si>
    <r>
      <t xml:space="preserve">Porcentaje de Unidades de Producción Pecuaria  que cuentan con vientres porcinos, apoyadas con incentivos económicos con respecto al Universo de Unidades de Producción Pecuaria que cuentan con vientres porcinos registrados en el Padrón Ganadero Nacional 
</t>
    </r>
    <r>
      <rPr>
        <sz val="10"/>
        <rFont val="Soberana Sans"/>
        <family val="2"/>
      </rPr>
      <t xml:space="preserve"> Causa : La convocatoria para inscripción de nuevos beneficiarios esta abierta. Al cierre del primer semestre se han capturado en SI-PROPOR 1,274 solicitudes. Cabe mencionar que a la fecha aun se siguen capturando solicitudes en el SI-PROPOR, ello esta retrasando la entrega de apoyos. Efecto: Aun no se dan apoyos a Unidades de Producción. Otros Motivos:</t>
    </r>
  </si>
  <si>
    <r>
      <t xml:space="preserve">Porcentaje de unidades de producción pecuarias apoyadas con incentivos económicos para la adquisición y retención de semovientes 
</t>
    </r>
    <r>
      <rPr>
        <sz val="10"/>
        <rFont val="Soberana Sans"/>
        <family val="2"/>
      </rPr>
      <t xml:space="preserve"> Causa : Se reaperturaron las Ventanillas de Atención del Programa de Fomento Ganadero del 08 al 19 de junio de 2015. Efecto: Las Delegaciones Estatales de la SAGARPA en su carácter de instancias ejecutoras del componente, dieron prioridad a la recepcion y captura de solicitudes, disminuyendo el dictamen de las ya recibidas. No se ha iniciado el proceso de pago, debido también a que se esta obteniendo del SURI la presión de gasto para cada uno de los Componentes del referido Programa, y así determinar los montos federales por Entidad Federativa, acorde a la suficiencia presupuestal. Otros Motivos:</t>
    </r>
  </si>
  <si>
    <r>
      <t xml:space="preserve">Porcentaje de solicitudes para la adquisición de activos productivos de bioseguridad pecuaria dictaminadas positivas
</t>
    </r>
    <r>
      <rPr>
        <sz val="10"/>
        <rFont val="Soberana Sans"/>
        <family val="2"/>
      </rPr>
      <t xml:space="preserve"> Causa : El pasado 19 de junio se cerro el 2do periodo de apertura de ventanilla del Programa Fomento Ganadero. Al cierre del primer semestre se han capturado en SURI 133 solicitudes. Cabe mencionar que a la fecha aun se siguen capturando solicitudes en SURI, razón por la cual no se ha procedido con la dictaminación de solicitudes. El valor del denominador reportado difiere del programado porque el programa opera a libre demanda y el valor programado es estimado mismo que es susceptible de cambiar. Efecto: Aun no se han dictaminado solicitudes y retraso en la entrega de los apoyos. Otros Motivos:</t>
    </r>
  </si>
  <si>
    <r>
      <t xml:space="preserve">Porcentaje de Unidades de Producción Pecuaria apoyadas con Activos Productivos
</t>
    </r>
    <r>
      <rPr>
        <sz val="10"/>
        <rFont val="Soberana Sans"/>
        <family val="2"/>
      </rPr>
      <t xml:space="preserve"> Causa : Se reaperturaron las Ventanillas de Atención del Programa de Fomento Ganadero del 08 al 19 de junio de 2015. Efecto: Las Delegaciones Estatales de la SAGARPA en su carácter de instancias ejecutoras del componente, dieron prioridad a la recepcion y captura de solicitudes, disminuyendo el dictamen de las ya recibidas. No se ha iniciado el proceso de pago, debido también a que se esta obteniendo del SURI la presión de gasto para cada uno de los Componentes del referido Programa, y así determinar los montos federales por Entidad Federativa, acorde a la suficiencia presupuestal. Otros Motivos:</t>
    </r>
  </si>
  <si>
    <r>
      <t xml:space="preserve">Porcentaje de unidades económicas pecuarias apoyadas con Incentivos económicos  para la postproducción
</t>
    </r>
    <r>
      <rPr>
        <sz val="10"/>
        <rFont val="Soberana Sans"/>
        <family val="2"/>
      </rPr>
      <t xml:space="preserve"> Causa : El pasado 19 de junio se cerro el 2do periodo de apertura de ventanilla del Programa Fomento Ganadero. Al cierre del primer semestre se han capturado en SURI 641 solicitudes. Cabe mencionar que a la fecha aun se siguen capturando solicitudes en SURI, por ello no se han dictaminado las solicitudes. El valor del denominador reportado es distinto al programado ya que este es solo una estimación y como el programa opera a libre demanda este valor es susceptible de cambiar. Efecto: Aun no se han dictaminado solicitudes y retraso en la entrega de los apoyos. Otros Motivos:</t>
    </r>
  </si>
  <si>
    <r>
      <t xml:space="preserve">Porcentaje de solicitudes del PROGAN Productivo dictaminadas positivas
</t>
    </r>
    <r>
      <rPr>
        <sz val="10"/>
        <rFont val="Soberana Sans"/>
        <family val="2"/>
      </rPr>
      <t xml:space="preserve"> Causa : Debido a los ajustes en el presupuesto autorizado para el PROGAN Productivo en 2015, por instrucciones del Coordinador General de Ganadería se adelantó el proceso de dictaminación de solicitudes. Efecto: El avance en la dictaminación de solicitudes permitirá adelantar la generación y pago de actas de los beneficiarios del PROGAN Productivo, a partir del segundo trimestre del año de acuerdo a la suficiencia presupuestal; además de cumplir con los Compromisos Presidenciales de la CNCH, Plan Michoacán y Plan Nuevo Guerrero. Otros Motivos:</t>
    </r>
  </si>
  <si>
    <r>
      <t xml:space="preserve">Porcentaje de Planes Anuales de Fortalecimiento autorizados
</t>
    </r>
    <r>
      <rPr>
        <sz val="10"/>
        <rFont val="Soberana Sans"/>
        <family val="2"/>
      </rPr>
      <t xml:space="preserve"> Causa :  La meta programada fue superada debido a la eficiencia en el proceso de autorización de los Planes Anuales, aunado a ello hubo un incremento del 7.5% de los planes recibidos ya que el programa opera a la libre demanda. Efecto: Los planes de Fortalecimiento fueron entregados a los FOFAES. Otros Motivos:</t>
    </r>
  </si>
  <si>
    <r>
      <t xml:space="preserve">Porcentaje de solicitudes dictaminadas positivas para la perforación y equipamiento de pozos ganaderos 
</t>
    </r>
    <r>
      <rPr>
        <sz val="10"/>
        <rFont val="Soberana Sans"/>
        <family val="2"/>
      </rPr>
      <t xml:space="preserve"> Causa : El pasado 19 de junio se cerro el 2do periodo de apertura de ventanilla del Programa Fomento Ganadero. Al cierre del segundo trimestre se han capturado en SURI 416 solicitudes. Cabe mencionar que a la fecha aun se siguen capturando solicitudes en SURI, por esta razón la dictaminación de solicitudes aún no se ha realizado. Cabe mencionar que el valor del denominador reportado es distinto al programado ya que el programa opera a libre demanda por tanto la programación es solo una estimación susceptible de cambiar. Efecto: Aun no se han dictaminado solicitudes y habrá retraso en la entrega de los apoyos. Otros Motivos:</t>
    </r>
  </si>
  <si>
    <r>
      <t xml:space="preserve">Porcentaje de Unidades de Producción Pecuaria que cuentan con vientres porcinos apoyadas, con respecto al universo de unidades de producción pecuaria con vientres porcinos solicitantes
</t>
    </r>
    <r>
      <rPr>
        <sz val="10"/>
        <rFont val="Soberana Sans"/>
        <family val="2"/>
      </rPr>
      <t xml:space="preserve"> Causa : La convocatoria esta en curso para nuevos beneficiarios. Cabe mencionar que el valor del denominador al avance es distinto al programado porque todavía no se han cerrado las ventanillas y por tanto la cifra reportada puede variar para el siguiente trimestre. Efecto: Aun no se dan apoyos a Unidades de Producción. Otros Motivos:</t>
    </r>
  </si>
  <si>
    <r>
      <t xml:space="preserve">Porcentaje de solicitudes para la adquisición y retención de semovientes dictaminadas positivas
</t>
    </r>
    <r>
      <rPr>
        <sz val="10"/>
        <rFont val="Soberana Sans"/>
        <family val="2"/>
      </rPr>
      <t xml:space="preserve"> Causa : Se tuvo menor demanda de lo esperado, las ventanillas recibieron un numero menor de solicitudes; a pesar de la reapertura de las Ventanillas de Atención. Efecto: Al tener un numero menor de solicitudes recibidas, se logro rebasar el porcentaje de solicitudes dictaminadas como positivas que se tenian programadas a esta fecha, aunado a que las Instancias Ejecutoras, consideran de mayor prioridad otorgar apoyos al Repoblamiento de los Hatos, por lo que están dictaminando éstos componentes.  Otros Motivos:</t>
    </r>
  </si>
  <si>
    <r>
      <t xml:space="preserve">Porcentaje de solicitudes para la adquisición de activos productivos de bioseguridad pecuaria dictaminadas positivas
</t>
    </r>
    <r>
      <rPr>
        <sz val="10"/>
        <rFont val="Soberana Sans"/>
        <family val="2"/>
      </rPr>
      <t xml:space="preserve"> Causa : El pasado 19 de junio se cerro el 2do periodo de apertura de ventanilla del Programa Fomento Ganadero. Al cierre del segundo trimestre se han capturado en SURI 133 solicitudes. Cabe mencionar que a la fecha aun se siguen capturando solicitudes en SURI, razón por la cual no se ha procedido con la dictaminación de solicitudes. Por otro lado el valor reportado del denominador es distinto al programado ya que el programa opera a libre demanda y la programación es solo un estimado susceptible de cambiar. Efecto: Aun no se han dictaminado solicitudes y retraso en la entrega de los apoyos. Otros Motivos:</t>
    </r>
  </si>
  <si>
    <r>
      <t xml:space="preserve">Porcentaje de Instancias Ejecutoras con asignación de recursos federales para la adquisición de activos productivos pecuarios
</t>
    </r>
    <r>
      <rPr>
        <sz val="10"/>
        <rFont val="Soberana Sans"/>
        <family val="2"/>
      </rPr>
      <t xml:space="preserve"> Causa : Se reaperturaron las Ventanillas de Atención del Programa de Fomento Ganadero del 08 al 19 de junio de 2015. Efecto: No se ha iniciado el proceso de pago, debido a que se esta obteniendo del SURI la presión de gasto para cada uno de los Componentes del referido Programa, y así determinar los montos federales por Entidad Federativa, acorde a la suficiencia presupuestal. Otros Motivos:</t>
    </r>
  </si>
  <si>
    <r>
      <t xml:space="preserve">Porcentaje de solicitudes para la adquisición de activos productivos de postproducción pecuaria dictaminadas positivas
</t>
    </r>
    <r>
      <rPr>
        <sz val="10"/>
        <rFont val="Soberana Sans"/>
        <family val="2"/>
      </rPr>
      <t xml:space="preserve"> Causa : El pasado 19 de junio se cerro el 2do periodo de apertura de ventanilla del Programa Fomento Ganadero. Al cierre del segundo trimestre se han capturado en SURI 641 solicitudes. Cabe mencionar que a la fecha aun se siguen capturando solicitudes en SURI. Esto ha retrasado el proceso de dictaminación de solicitudes. Efecto: Aun no se han dictaminado solicitudes por lo que la entrega de los apoyos se verá retrasado. Otros Motivos:</t>
    </r>
  </si>
  <si>
    <t>S261</t>
  </si>
  <si>
    <t>Programa de Fomento a la Productividad Pesquera y Acuícola</t>
  </si>
  <si>
    <t>Contribuir a impulsar la productividad en el sector agroalimentario mediante inversión en capital físico, humano y tecnológico que garantice la seguridad alimentaria mediante la disponibilidad pesquera y acuícola.</t>
  </si>
  <si>
    <r>
      <t>Disponibilidad de productos pesqueros y acuícolas</t>
    </r>
    <r>
      <rPr>
        <i/>
        <sz val="10"/>
        <color indexed="30"/>
        <rFont val="Soberana Sans"/>
      </rPr>
      <t xml:space="preserve">
</t>
    </r>
  </si>
  <si>
    <t>Producción pesquera y acuícola + importaciones - exportaciones en el año tn</t>
  </si>
  <si>
    <t>Tonelada</t>
  </si>
  <si>
    <t>Unidades económicas pesqueras y acuícolas incrementan la producción pesquera y acuícola.</t>
  </si>
  <si>
    <r>
      <t>Tasa de variación promedio de la producción Pesquera y Acuícola</t>
    </r>
    <r>
      <rPr>
        <i/>
        <sz val="10"/>
        <color indexed="30"/>
        <rFont val="Soberana Sans"/>
      </rPr>
      <t xml:space="preserve">
</t>
    </r>
  </si>
  <si>
    <t xml:space="preserve">(((Producción pesquera y acuícola registrada en el año t1 / Producción pesquera y acuícola registrada en el año t0)^1/ 6)-1)*100     </t>
  </si>
  <si>
    <t>A Incentivos económicos a unidades económicas acuícolas y pesqueras afectadas por periodos de baja producción entregados</t>
  </si>
  <si>
    <r>
      <t>Porcentaje de unidades económicas acuícolas y pesqueras que reciben incentivos directos para la eficiencia productiva</t>
    </r>
    <r>
      <rPr>
        <i/>
        <sz val="10"/>
        <color indexed="30"/>
        <rFont val="Soberana Sans"/>
      </rPr>
      <t xml:space="preserve">
</t>
    </r>
  </si>
  <si>
    <t>(Número de unidades económicas acuícolas y pesqueras que recibieron incentivos por baja producción / Número de unidades económicas pesqueras y acuícolas afectadas con baja producción programados)*100</t>
  </si>
  <si>
    <t>B Incentivos económicos para unidades económicas que desarrollen proyectos de acuacultura rural, acuacultura en aguas interiores, maricultura y embalses, entregados</t>
  </si>
  <si>
    <r>
      <t>Porcentaje de unidades económicas acuícolas incentivadas que contribuyen al desarrollo estratégico de la acuacultura.</t>
    </r>
    <r>
      <rPr>
        <i/>
        <sz val="10"/>
        <color indexed="30"/>
        <rFont val="Soberana Sans"/>
      </rPr>
      <t xml:space="preserve">
</t>
    </r>
  </si>
  <si>
    <t>(Número de unidades económicas incentivadas que contribuyen al desarrollo estratégico de la acuacultura/ Número total de unidades económicas acuicolas programadas a apoyar) * 100</t>
  </si>
  <si>
    <t>C Incentivos para el ordenamiento pesquero y acuícola que contribuyan al aprovechamiento sustentable de los recursos, destinados.</t>
  </si>
  <si>
    <r>
      <t>Porcentaje de la producción de pesquerías obtenida sujeta a proyectos de ordenamiento que contribuyen a su aprovechamiento sustentable.</t>
    </r>
    <r>
      <rPr>
        <i/>
        <sz val="10"/>
        <color indexed="30"/>
        <rFont val="Soberana Sans"/>
      </rPr>
      <t xml:space="preserve">
</t>
    </r>
  </si>
  <si>
    <t>(Producción de pesquerías obtenida sujeta a proyectos de ordenamiento que contribuyen a su aprovechamiento sustentable/Producción pesquera total)*100</t>
  </si>
  <si>
    <r>
      <t>Porcentaje de Unidades de Producción acuícola registradas sujetas a proyectos de ordenamiento acuícola.</t>
    </r>
    <r>
      <rPr>
        <i/>
        <sz val="10"/>
        <color indexed="30"/>
        <rFont val="Soberana Sans"/>
      </rPr>
      <t xml:space="preserve">
</t>
    </r>
  </si>
  <si>
    <t>(Número de unidades de produccion acuícola registradas sujetas a proyectos de ordenamiento acuícola/ Número total de unidades de produccion acuicola) * 100</t>
  </si>
  <si>
    <r>
      <t>Porcentaje del esfuerzo pesquero disminuido en pesquerías aprovechadas al máximo sustentable.</t>
    </r>
    <r>
      <rPr>
        <i/>
        <sz val="10"/>
        <color indexed="30"/>
        <rFont val="Soberana Sans"/>
      </rPr>
      <t xml:space="preserve">
</t>
    </r>
  </si>
  <si>
    <t>(Embarcaciones retiradas voluntariamente en el año t1 / Embarcaciones con título para la pesquería objetivo en el año t0) * 100</t>
  </si>
  <si>
    <t>D Incentivos para fortalecer el cumplimiento y observancia normativa destinados.</t>
  </si>
  <si>
    <r>
      <t>Porcentaje de días de veda cubiertos con acciones de vigilancia realizadas en colaboración con el sector productivo, con respecto al año anterior.</t>
    </r>
    <r>
      <rPr>
        <i/>
        <sz val="10"/>
        <color indexed="30"/>
        <rFont val="Soberana Sans"/>
      </rPr>
      <t xml:space="preserve">
</t>
    </r>
  </si>
  <si>
    <t>(Días de veda atendidas con acciones de vigilancia implementadas por estado en el año tn/total de días de los periodos de veda por estado en el año tn-1)*100</t>
  </si>
  <si>
    <t>E Incentivos económicos para la capitalización de las unidades económicas pesqueras y acuícolas entregados</t>
  </si>
  <si>
    <r>
      <t>Porcentaje de unidades económicas pesqueras y acuícolas apoyadas con activos incrementados.</t>
    </r>
    <r>
      <rPr>
        <i/>
        <sz val="10"/>
        <color indexed="30"/>
        <rFont val="Soberana Sans"/>
      </rPr>
      <t xml:space="preserve">
</t>
    </r>
  </si>
  <si>
    <t>(Número de unidades económicas acuícolas y pesqueros apoyadas con activos incrementados / Número total de unidades económicas acuícolas y pesqueras programadas a apoyar) * 100</t>
  </si>
  <si>
    <r>
      <t>Porcentaje de consumo de diesel marino con respecto al año anterior</t>
    </r>
    <r>
      <rPr>
        <i/>
        <sz val="10"/>
        <color indexed="30"/>
        <rFont val="Soberana Sans"/>
      </rPr>
      <t xml:space="preserve">
</t>
    </r>
  </si>
  <si>
    <t>(litros de diesel marino consumidos t0/ litros de diesel marino consumidos t1)*100</t>
  </si>
  <si>
    <r>
      <t>Porcentaje de pescadores apoyados para la adquisición de  gasolina ribereña</t>
    </r>
    <r>
      <rPr>
        <i/>
        <sz val="10"/>
        <color indexed="30"/>
        <rFont val="Soberana Sans"/>
      </rPr>
      <t xml:space="preserve">
</t>
    </r>
  </si>
  <si>
    <t>(Numero de pescadores apoyados /número de pescadores programados a apoyar)*100</t>
  </si>
  <si>
    <t>F Incentivos económicos a productores pesqueros y acuícolas para su integración productiva y comercial entregados</t>
  </si>
  <si>
    <r>
      <t>Tasa de variación del número de acciones que promueven la comercialización de productos pesqueros y acuícolas de los Comités Sistema Producto</t>
    </r>
    <r>
      <rPr>
        <i/>
        <sz val="10"/>
        <color indexed="30"/>
        <rFont val="Soberana Sans"/>
      </rPr>
      <t xml:space="preserve">
</t>
    </r>
  </si>
  <si>
    <t>[(Número de acciones que promueven la comercialización de productos pesqueros y acuícolas de los Comités Sistema Producto en el año tn/Número de acciones que promueven la comercialización de productos acuícolas y pesqueros de los Comités Sistema Producto en el año t0)-1*100]</t>
  </si>
  <si>
    <r>
      <t>Diferencia porcentual del precio promedio de los productos pesqueros y acuícolas por presentación</t>
    </r>
    <r>
      <rPr>
        <i/>
        <sz val="10"/>
        <color indexed="30"/>
        <rFont val="Soberana Sans"/>
      </rPr>
      <t xml:space="preserve">
</t>
    </r>
  </si>
  <si>
    <t>[(Precio promedio de los productos acuícolas y pesqueros en el año tn/Precio promedio de los productos acuícolas y pesqueros por presentación en el año t0)*100]-100</t>
  </si>
  <si>
    <t>G Incentivos económicos para la promoción del consumo de pescados y mariscos destinados</t>
  </si>
  <si>
    <r>
      <t>Porcentaje de personas que consumen pescados y mariscos de 2-3 veces por semana</t>
    </r>
    <r>
      <rPr>
        <i/>
        <sz val="10"/>
        <color indexed="30"/>
        <rFont val="Soberana Sans"/>
      </rPr>
      <t xml:space="preserve">
</t>
    </r>
  </si>
  <si>
    <t>(Número de personas que consumen de 2-3 veces por semana pescados y mariscos/ total de habitantes en México)*100</t>
  </si>
  <si>
    <t>A 1 Otorgamiento de Constancias de becas para capacitación de pescadores y acuacultores</t>
  </si>
  <si>
    <r>
      <t>Porcentaje de Constancias de becas de capacitación otorgadas a los acuacultores y pescadores</t>
    </r>
    <r>
      <rPr>
        <i/>
        <sz val="10"/>
        <color indexed="30"/>
        <rFont val="Soberana Sans"/>
      </rPr>
      <t xml:space="preserve">
</t>
    </r>
  </si>
  <si>
    <t>(Número de acuacultores y pescadores que recibieron constancia de becas de capacitación / Número de acuacultores y pescadores inscritos en el curso)*100</t>
  </si>
  <si>
    <t>B 2 Dictaminación de solicitudes de apoyo para el desarrollo estratégico de la acuacultura</t>
  </si>
  <si>
    <r>
      <t>Porcentaje de solicitudes dictaminadas para el desarrollo estratégico de la acuacultura</t>
    </r>
    <r>
      <rPr>
        <i/>
        <sz val="10"/>
        <color indexed="30"/>
        <rFont val="Soberana Sans"/>
      </rPr>
      <t xml:space="preserve">
</t>
    </r>
  </si>
  <si>
    <t>(Número de solicitudes dictaminadas/ Número total de solicitudes recibidas) * 100</t>
  </si>
  <si>
    <t>C 3 Elaboración de proyectos que contribuyen al ordenamiento pesquero y/o Intrumentos de política publica para el aprovechamiento sustentable de los recursos pesqueros.</t>
  </si>
  <si>
    <r>
      <t>Porcentaje de proyectos desarollados que contribuyen al ordenamiento pesquero y/o instrumentos de política pública.</t>
    </r>
    <r>
      <rPr>
        <i/>
        <sz val="10"/>
        <color indexed="30"/>
        <rFont val="Soberana Sans"/>
      </rPr>
      <t xml:space="preserve">
</t>
    </r>
  </si>
  <si>
    <t>(Numero de proyectos desarrollados que contribuyen al ordenamiento pesquero y/o instrumentos de política pública / número de proyectos de ordenamiento pesquero programados)*100</t>
  </si>
  <si>
    <t>C 4 Elaboración de proyectos que contribuyen al ordenamiento acuícola y/o instrumentos de política pública.</t>
  </si>
  <si>
    <r>
      <t>Porcentaje de proyectos que contribuyen al ordenamiento acuícola y/o instrumentos de política pública.</t>
    </r>
    <r>
      <rPr>
        <i/>
        <sz val="10"/>
        <color indexed="30"/>
        <rFont val="Soberana Sans"/>
      </rPr>
      <t xml:space="preserve">
</t>
    </r>
  </si>
  <si>
    <t>(Numero de proyectos que contribuyen al ordenamiento acuícola y/o instrumentos de política pública / Número de proyectos de ordenamiento acuícola programados)*100</t>
  </si>
  <si>
    <t>C 5 Dictaminación de solicitudes de apoyo para el retiro de embarcaciones.</t>
  </si>
  <si>
    <r>
      <t>Porcentaje de solicitudes de apoyo dictaminadas para el retiro de embarcaciones</t>
    </r>
    <r>
      <rPr>
        <i/>
        <sz val="10"/>
        <color indexed="30"/>
        <rFont val="Soberana Sans"/>
      </rPr>
      <t xml:space="preserve">
</t>
    </r>
  </si>
  <si>
    <t>(Solicitudes de apoyo dictaminadas para el retiro de embarcaciones / Solicitudes de apoyo ingresadas)*100</t>
  </si>
  <si>
    <t>D 6 Implementación de acciones de vigilancia para fortalecer el cumplimiento y observancia normativa</t>
  </si>
  <si>
    <r>
      <t>Porcentaje de acciones de vigilancia implementadas para fortalecer el cumplimiento y observancia normativa.</t>
    </r>
    <r>
      <rPr>
        <i/>
        <sz val="10"/>
        <color indexed="30"/>
        <rFont val="Soberana Sans"/>
      </rPr>
      <t xml:space="preserve">
</t>
    </r>
  </si>
  <si>
    <t>(Acciones de vigilancia implementadas para fortalecer el cumplimiento y observancia normativa/total de acciones por implementar)*100</t>
  </si>
  <si>
    <t>E 7 Destrucción de equipos sustituidos</t>
  </si>
  <si>
    <r>
      <t>Porcentaje de equipos sustituidos destruidos</t>
    </r>
    <r>
      <rPr>
        <i/>
        <sz val="10"/>
        <color indexed="30"/>
        <rFont val="Soberana Sans"/>
      </rPr>
      <t xml:space="preserve">
</t>
    </r>
  </si>
  <si>
    <t>(Número de equipos sustituidos destruidos/ Número total de equipos sustituidos)*100</t>
  </si>
  <si>
    <t>E 8 Suscripción de instrumentos jurídicos efectuados para la ejecución de obras y estudios y modernizacin de embarcaciones mayores</t>
  </si>
  <si>
    <r>
      <t>Porcentaje de instrumentos jurídicos suscritos para la ejecución de obras y estudios y modernizacin de embarcaciones mayores</t>
    </r>
    <r>
      <rPr>
        <i/>
        <sz val="10"/>
        <color indexed="30"/>
        <rFont val="Soberana Sans"/>
      </rPr>
      <t xml:space="preserve">
</t>
    </r>
  </si>
  <si>
    <t>E 9 Elaboración del calculo de las cuotas energéticas de diesel marino y gasolina ribereña</t>
  </si>
  <si>
    <r>
      <t>Porcentaje de cuotas calculadas de diesel marino y gasolina ribereña</t>
    </r>
    <r>
      <rPr>
        <i/>
        <sz val="10"/>
        <color indexed="30"/>
        <rFont val="Soberana Sans"/>
      </rPr>
      <t xml:space="preserve">
</t>
    </r>
  </si>
  <si>
    <t>(Número de cuotas calculadas/número de cuotas programadas a calcular)*100</t>
  </si>
  <si>
    <t>F 10 Dictaminación Programas Anuales de Trabajo</t>
  </si>
  <si>
    <r>
      <t>Porcentaje de Programas Anuales de Trabajo dictaminados en fecha programada.</t>
    </r>
    <r>
      <rPr>
        <i/>
        <sz val="10"/>
        <color indexed="30"/>
        <rFont val="Soberana Sans"/>
      </rPr>
      <t xml:space="preserve">
</t>
    </r>
  </si>
  <si>
    <t>(Número de Programas Anuales de Trabajo dictaminados/ Número total de Programas Anuales de Trabajo programados a dictaminar de acuerdo con el calendario de actividades) x 100</t>
  </si>
  <si>
    <t>G 11 Elaboración de Estudios de consumo</t>
  </si>
  <si>
    <r>
      <t>Porcentaje de estudios realizados para conocer la frecuencia de consumo de productos acuícolas y pesqueros</t>
    </r>
    <r>
      <rPr>
        <i/>
        <sz val="10"/>
        <color indexed="30"/>
        <rFont val="Soberana Sans"/>
      </rPr>
      <t xml:space="preserve">
</t>
    </r>
  </si>
  <si>
    <t>(Número de estudios realizados/ Número de estudios programados)*100</t>
  </si>
  <si>
    <r>
      <t xml:space="preserve">Disponibilidad de productos pesqueros y acuícolas
</t>
    </r>
    <r>
      <rPr>
        <sz val="10"/>
        <rFont val="Soberana Sans"/>
        <family val="2"/>
      </rPr>
      <t>Sin Información,Sin Justificación</t>
    </r>
  </si>
  <si>
    <r>
      <t xml:space="preserve">Tasa de variación promedio de la producción Pesquera y Acuícola
</t>
    </r>
    <r>
      <rPr>
        <sz val="10"/>
        <rFont val="Soberana Sans"/>
        <family val="2"/>
      </rPr>
      <t>Sin Información,Sin Justificación</t>
    </r>
  </si>
  <si>
    <r>
      <t xml:space="preserve">Porcentaje de unidades económicas acuícolas y pesqueras que reciben incentivos directos para la eficiencia productiva
</t>
    </r>
    <r>
      <rPr>
        <sz val="10"/>
        <rFont val="Soberana Sans"/>
        <family val="2"/>
      </rPr>
      <t xml:space="preserve"> Causa : Debido a las acciones preventivas de la Veda Electoral, el proceso de dictaminación y aprobación de las solicitudes a nivel Nacional se ha retrasado y no ha sido posible iniciar la capacitación y la entega de apoyos.  Efecto: Adecuación del calendario de los talleres de capacitación, a efecto de atender a los beneficiarios.  Otros Motivos:</t>
    </r>
  </si>
  <si>
    <r>
      <t xml:space="preserve">Porcentaje de unidades económicas acuícolas incentivadas que contribuyen al desarrollo estratégico de la acuacultura.
</t>
    </r>
    <r>
      <rPr>
        <sz val="10"/>
        <rFont val="Soberana Sans"/>
        <family val="2"/>
      </rPr>
      <t xml:space="preserve"> Causa : Se obtuvo una meta mayor a la programada debido a que se apoyaron 8 solicitudes  dictaminadas positivas en el año 2014  y 4 solicitudes positivas de 2015, para el desarrollo de proyectos acuícolas  Efecto: Los solicitantes podran poner en funcionamiento su proyecto acuícola que permita contribuir al desarrollo de la acuacultura mediante el apoyo otorgado.  Otros Motivos:</t>
    </r>
  </si>
  <si>
    <r>
      <t xml:space="preserve">Porcentaje de la producción de pesquerías obtenida sujeta a proyectos de ordenamiento que contribuyen a su aprovechamiento sustentable.
</t>
    </r>
    <r>
      <rPr>
        <sz val="10"/>
        <rFont val="Soberana Sans"/>
        <family val="2"/>
      </rPr>
      <t>Sin Información,Sin Justificación</t>
    </r>
  </si>
  <si>
    <r>
      <t xml:space="preserve">Porcentaje de Unidades de Producción acuícola registradas sujetas a proyectos de ordenamiento acuícola.
</t>
    </r>
    <r>
      <rPr>
        <sz val="10"/>
        <rFont val="Soberana Sans"/>
        <family val="2"/>
      </rPr>
      <t>Sin Información,Sin Justificación</t>
    </r>
  </si>
  <si>
    <r>
      <t xml:space="preserve">Porcentaje del esfuerzo pesquero disminuido en pesquerías aprovechadas al máximo sustentable.
</t>
    </r>
    <r>
      <rPr>
        <sz val="10"/>
        <rFont val="Soberana Sans"/>
        <family val="2"/>
      </rPr>
      <t>Sin Información,Sin Justificación</t>
    </r>
  </si>
  <si>
    <r>
      <t xml:space="preserve">Porcentaje de días de veda cubiertos con acciones de vigilancia realizadas en colaboración con el sector productivo, con respecto al año anterior.
</t>
    </r>
    <r>
      <rPr>
        <sz val="10"/>
        <rFont val="Soberana Sans"/>
        <family val="2"/>
      </rPr>
      <t xml:space="preserve"> Causa : Reducción presupuestal del 25% al Componente de Soporte para la Vigilancia de los Recursos Pesqueros y Acuícolas.  Efecto: Ajuste en la estrategia de concertación de los proyectos de acciones de inspección y vigilancia, lo que implicó posponer el inicio de las acciones hasta las fechas críticas para reforzar la vigilancia los tiempos de veda.  Otros Motivos:</t>
    </r>
  </si>
  <si>
    <r>
      <t xml:space="preserve">Porcentaje de unidades económicas pesqueras y acuícolas apoyadas con activos incrementados.
</t>
    </r>
    <r>
      <rPr>
        <sz val="10"/>
        <rFont val="Soberana Sans"/>
        <family val="2"/>
      </rPr>
      <t xml:space="preserve"> Causa : Derivado del retraso en la publicación de las modificación a las Reglas de Operación aplicables al presente ejercicio fiscal, no fue posible cumplir con la meta planeada al segundo trimestre y como la meta anual 2015 es acumulada (2013-2015), por tal motivo en el periodo a junio se reporta el cierre 2013-2014.  Efecto: Retraso en la entrega de los apoyos. Se estima reportar avances en el próximo trimestre. Otros Motivos:</t>
    </r>
  </si>
  <si>
    <r>
      <t xml:space="preserve">Porcentaje de consumo de diesel marino con respecto al año anterior
</t>
    </r>
    <r>
      <rPr>
        <sz val="10"/>
        <rFont val="Soberana Sans"/>
        <family val="2"/>
      </rPr>
      <t xml:space="preserve"> Causa : En el presente año, el incentivo Diésel Marino permitió prolongar las actividades de captura, así como la confianza del Sector Acuícola en relación a las buenas tasas de sobrevivencia, por lo que se incrementó el consumo estimado del energético.  Efecto: Mejor producción del Sector Pesquero y Acuícola y generación de empleos. Otros Motivos:</t>
    </r>
  </si>
  <si>
    <r>
      <t xml:space="preserve">Porcentaje de pescadores apoyados para la adquisición de  gasolina ribereña
</t>
    </r>
    <r>
      <rPr>
        <sz val="10"/>
        <rFont val="Soberana Sans"/>
        <family val="2"/>
      </rPr>
      <t xml:space="preserve"> Causa : La apertura de ventanilla inició el día 15 de Junio de 2015.  Efecto: La totalidad de pagos se realizarán en el segundo semestre.  Otros Motivos:</t>
    </r>
  </si>
  <si>
    <r>
      <t xml:space="preserve">Tasa de variación del número de acciones que promueven la comercialización de productos pesqueros y acuícolas de los Comités Sistema Producto
</t>
    </r>
    <r>
      <rPr>
        <sz val="10"/>
        <rFont val="Soberana Sans"/>
        <family val="2"/>
      </rPr>
      <t xml:space="preserve"> Causa : Se cumplió con la meta programada para el segundo trimestre. Efecto:  Otros Motivos:</t>
    </r>
  </si>
  <si>
    <r>
      <t xml:space="preserve">Diferencia porcentual del precio promedio de los productos pesqueros y acuícolas por presentación
</t>
    </r>
    <r>
      <rPr>
        <sz val="10"/>
        <rFont val="Soberana Sans"/>
        <family val="2"/>
      </rPr>
      <t xml:space="preserve"> Causa : Se cumplió con la meta programada para el segundo trimestre. Efecto:  Otros Motivos:</t>
    </r>
  </si>
  <si>
    <r>
      <t xml:space="preserve">Porcentaje de personas que consumen pescados y mariscos de 2-3 veces por semana
</t>
    </r>
    <r>
      <rPr>
        <sz val="10"/>
        <rFont val="Soberana Sans"/>
        <family val="2"/>
      </rPr>
      <t xml:space="preserve"> Causa : Se continúa realizando reuniones de trabajo para evaluar la propuesta más conveniente y proceder a la elaboración de los estudios.  Efecto: Obtener resultados con un amplio porcentaje de confiabilidad y con el mínimo margen de error.  Otros Motivos:</t>
    </r>
  </si>
  <si>
    <r>
      <t xml:space="preserve">Porcentaje de Constancias de becas de capacitación otorgadas a los acuacultores y pescadores
</t>
    </r>
    <r>
      <rPr>
        <sz val="10"/>
        <rFont val="Soberana Sans"/>
        <family val="2"/>
      </rPr>
      <t>Sin Información,Sin Justificación</t>
    </r>
  </si>
  <si>
    <r>
      <t xml:space="preserve">Porcentaje de solicitudes dictaminadas para el desarrollo estratégico de la acuacultura
</t>
    </r>
    <r>
      <rPr>
        <sz val="10"/>
        <rFont val="Soberana Sans"/>
        <family val="2"/>
      </rPr>
      <t xml:space="preserve"> Causa : Eficiencia en el proceso ha permitido dictaminar 332 solicitudes con la finalidad de dar seguimiento  oportuno al trámite ingresado por el solicitante.  Efecto: Al contar con solicitudes ya dictaminadas se agilizará el proceso para suscripción de convenios y  posterior entrega de apoyos.   Otros Motivos:</t>
    </r>
  </si>
  <si>
    <r>
      <t xml:space="preserve">Porcentaje de proyectos desarollados que contribuyen al ordenamiento pesquero y/o instrumentos de política pública.
</t>
    </r>
    <r>
      <rPr>
        <sz val="10"/>
        <rFont val="Soberana Sans"/>
        <family val="2"/>
      </rPr>
      <t xml:space="preserve"> Causa : Derivado de la implementación de acciones estratégicas y de la eficiente programación operativa presupuestal, se han desarrollado un mayor número de proyectos, que los programados.  Efecto: Establecer medidas de ordenación que permitan contribuir para el aprovechamiento sustentable de las pesquerias, mejorar la asignación de derechos de pesca, un manejo efectivo sobre los pescadores por zona de influencia y disponer de padrones reales a traves de la implementación de Intrumentos de Política Pública en materia pesquera.  Otros Motivos:</t>
    </r>
  </si>
  <si>
    <r>
      <t xml:space="preserve">Porcentaje de proyectos que contribuyen al ordenamiento acuícola y/o instrumentos de política pública.
</t>
    </r>
    <r>
      <rPr>
        <sz val="10"/>
        <rFont val="Soberana Sans"/>
        <family val="2"/>
      </rPr>
      <t xml:space="preserve"> Causa : Al segundo trimestre se han radicado los recursos presupuestales para 6 proyectos, gracias a la eficiencia operacional de la dependencia.  Efecto: Aún cuando quedan pendientes cuatro proyectos, para el presente trimestre la meta del indicador se supera por un 60%  Otros Motivos:</t>
    </r>
  </si>
  <si>
    <r>
      <t xml:space="preserve">Porcentaje de solicitudes de apoyo dictaminadas para el retiro de embarcaciones
</t>
    </r>
    <r>
      <rPr>
        <sz val="10"/>
        <rFont val="Soberana Sans"/>
        <family val="2"/>
      </rPr>
      <t xml:space="preserve"> Causa : Cumplimiento de los requisitos establecidos en las Reglas de Operación por parte de los solicitantes y se optimizó el tiempo de respuesta.   Efecto: Baja demanda de solicitudes de apoyo para el proyecto de retiro voluntario de embarcaciones al contra ponerse con otros programas que permitan la rentabilidad de la actividad pesquera.  Otros Motivos:</t>
    </r>
  </si>
  <si>
    <r>
      <t xml:space="preserve">Porcentaje de acciones de vigilancia implementadas para fortalecer el cumplimiento y observancia normativa.
</t>
    </r>
    <r>
      <rPr>
        <sz val="10"/>
        <rFont val="Soberana Sans"/>
        <family val="2"/>
      </rPr>
      <t xml:space="preserve"> Causa : Reducción presupuestal del 25% al Componente de Soporte para la Vigilancia de los Recursos Pesqueros y Acuícolas.  Efecto: Ajuste en la estrategia de concertación de los proyectos de acciones de inspección y vigilancia, lo que implicó posponer el inicio de las acciones hasta las fechas críticas para reforzar la vigilancia en los tiempos de veda.  Otros Motivos:</t>
    </r>
  </si>
  <si>
    <r>
      <t xml:space="preserve">Porcentaje de equipos sustituidos destruidos
</t>
    </r>
    <r>
      <rPr>
        <sz val="10"/>
        <rFont val="Soberana Sans"/>
        <family val="2"/>
      </rPr>
      <t>Sin Información,Sin Justificación</t>
    </r>
  </si>
  <si>
    <r>
      <t xml:space="preserve">Porcentaje de instrumentos jurídicos suscritos para la ejecución de obras y estudios y modernizacin de embarcaciones mayores
</t>
    </r>
    <r>
      <rPr>
        <sz val="10"/>
        <rFont val="Soberana Sans"/>
        <family val="2"/>
      </rPr>
      <t xml:space="preserve"> Causa : No se tienen avances de acuerdo con la programación de metas al segundo trimestre  Efecto: En obras y estudios se lleva a cabo el proceso de dictaminación de proyectos, mientras que en modernización el pasado 17 de junio se publicaron los  resultados de los beneficiarios del apoyo.  Otros Motivos:</t>
    </r>
  </si>
  <si>
    <r>
      <t xml:space="preserve">Porcentaje de cuotas calculadas de diesel marino y gasolina ribereña
</t>
    </r>
    <r>
      <rPr>
        <sz val="10"/>
        <rFont val="Soberana Sans"/>
        <family val="2"/>
      </rPr>
      <t xml:space="preserve"> Causa : La apertura de ventanilla para el apoyo de gasolina ribereña, inició el día 15 de Junio de 2015.  Efecto: La totalidad de cuotas calculadas para gasolina ribereña, se realizarán en el segundo semestre.  Otros Motivos:</t>
    </r>
  </si>
  <si>
    <r>
      <t xml:space="preserve">Porcentaje de Programas Anuales de Trabajo dictaminados en fecha programada.
</t>
    </r>
    <r>
      <rPr>
        <sz val="10"/>
        <rFont val="Soberana Sans"/>
        <family val="2"/>
      </rPr>
      <t xml:space="preserve"> Causa : Se cumplió con la metra programada para el segundo trimestre.  Efecto:  Otros Motivos:</t>
    </r>
  </si>
  <si>
    <r>
      <t xml:space="preserve">Porcentaje de estudios realizados para conocer la frecuencia de consumo de productos acuícolas y pesqueros
</t>
    </r>
    <r>
      <rPr>
        <sz val="10"/>
        <rFont val="Soberana Sans"/>
        <family val="2"/>
      </rPr>
      <t xml:space="preserve"> Causa : Debido a que se continúa en proceso de análisis de las diversas propuestas para realizar los estudios, se planean ejecutar las acciones en el segundo semestre del año, para tener con certeza la mejor opción.  Efecto: Obtener resultados con un amplio porcentaje de confiabilidad y con el mínimo margen de error.  Otros Motivos:</t>
    </r>
  </si>
  <si>
    <t>S262</t>
  </si>
  <si>
    <t>Programa de Comercialización y Desarrollo de Mercados</t>
  </si>
  <si>
    <t>F00-Agencia de Servicios a la Comercialización y Desarrollo de Mercados Agropecuarios</t>
  </si>
  <si>
    <t>Contribuir a promover mayor certidumbre en la actividad agroalimentaria mediante mecanismos de administración de riesgos mediante  incentivos a la comercialización, promoción comercial y fomento a las exportaciones de productos agropecuarios y pesqueros.</t>
  </si>
  <si>
    <r>
      <t>Variación del ingreso bruto de los productores agropecuarios con incentivos a la comercialización, proveniente de sus actividades económicas.</t>
    </r>
    <r>
      <rPr>
        <i/>
        <sz val="10"/>
        <color indexed="30"/>
        <rFont val="Soberana Sans"/>
      </rPr>
      <t xml:space="preserve">
</t>
    </r>
  </si>
  <si>
    <t>((Ingreso bruto de los productores agropecuarios con incentivos a la comercialización / Ingreso bruto de los productores agropecuarios sin incentivos)-1) *100</t>
  </si>
  <si>
    <t>producción con cobertura/producción comercializable elegible total  La producción elegible se refiere a los siguientes cultivos: maíz, sorgo, trigo, algodón y soya, sujeta de ser comercializada</t>
  </si>
  <si>
    <r>
      <t>Porcentaje de crecimiento de ventas a través de eventos Comerciales Nacionales e Internacionales</t>
    </r>
    <r>
      <rPr>
        <i/>
        <sz val="10"/>
        <color indexed="30"/>
        <rFont val="Soberana Sans"/>
      </rPr>
      <t xml:space="preserve">
</t>
    </r>
  </si>
  <si>
    <t>(monto promedio de ventas y/o contratos generados por participante derivados de la participación en eventos comerciales nacionales e internacionales en el año tn /monto promedio de ventas y/o contratos generados por participante derivados de la participación en eventos comerciales nacionales e internacionales en el año t0) -1) *100</t>
  </si>
  <si>
    <t>Productores agropecuarios y pesqueros comercializan su producción con certidumbre en los mercados (ordenamiento del mercado con transacciones comerciales certeras)</t>
  </si>
  <si>
    <r>
      <t>Porcentaje del volumen de productos elegibles con Incentivos a la Comercialización con respecto al total producido</t>
    </r>
    <r>
      <rPr>
        <i/>
        <sz val="10"/>
        <color indexed="30"/>
        <rFont val="Soberana Sans"/>
      </rPr>
      <t xml:space="preserve">
</t>
    </r>
  </si>
  <si>
    <t>(Sumatoria total del volumen de productos elegibles con Incentivos a la Comercialización / Total de volumen producido de cultivos elegibles)*100</t>
  </si>
  <si>
    <r>
      <t>Porcentaje de productores agropecuarios con incentivos a la comercialización con respecto de la población objetivo</t>
    </r>
    <r>
      <rPr>
        <i/>
        <sz val="10"/>
        <color indexed="30"/>
        <rFont val="Soberana Sans"/>
      </rPr>
      <t xml:space="preserve">
</t>
    </r>
  </si>
  <si>
    <t>(Número de productores agropecuarios con incentivos a la comercialización / población objetivo)*100</t>
  </si>
  <si>
    <r>
      <t>Porcentaje de Productores y Organizaciones del Sector Agroalimentario con necesidades de incentivos a la Promoción Comercial y Fomento a las Exportaciones que logran tener certidumbre en los mercados con respecto a la población objetivo.</t>
    </r>
    <r>
      <rPr>
        <i/>
        <sz val="10"/>
        <color indexed="30"/>
        <rFont val="Soberana Sans"/>
      </rPr>
      <t xml:space="preserve">
</t>
    </r>
  </si>
  <si>
    <t>(Número de Productores y Organizaciones del Sector Agroalimentario con necesidades de incentivos a la Promoción Comercial y Fomento a las Exportaciones que logran tener certidumbre en los mercados /población objetivo del incentivo )*100</t>
  </si>
  <si>
    <t>A Incentivos a la Comercialización, entregados a los productores agropecuarios para almacenaje, fletes y costos financieros, certificación de beneficio y calidad, inducción productiva, administración de riesgos de mercado, problemas específicos de comercialización, e infraestructura comercial.</t>
  </si>
  <si>
    <r>
      <t xml:space="preserve">Porcentaje del volumen comercializado de productos elegibles con incentivos a la inducción productiva (por ciclo agrícola y cultivo) con respecto al total producido.      </t>
    </r>
    <r>
      <rPr>
        <i/>
        <sz val="10"/>
        <color indexed="30"/>
        <rFont val="Soberana Sans"/>
      </rPr>
      <t xml:space="preserve">
</t>
    </r>
  </si>
  <si>
    <t>(Sumatoria del volumen de productos elegibles con inducción productiva por ciclo agrícola y cultivo / Total de volumen producido de productos elegibles por ciclo agrícola y cultivo)*100</t>
  </si>
  <si>
    <r>
      <t>Porcentaje del volumen comercializado de productos elegibles con incentivos para almacenaje, fletes y costos financieros (por ciclo agrícola y cultivo) con respecto al total producido.</t>
    </r>
    <r>
      <rPr>
        <i/>
        <sz val="10"/>
        <color indexed="30"/>
        <rFont val="Soberana Sans"/>
      </rPr>
      <t xml:space="preserve">
</t>
    </r>
  </si>
  <si>
    <t>(Sumatoria del volumen de productos elegibles con incentivos para almacenaje, fletes y costos financieros por ciclo agrícola y cultivo / Total de volumen producido de productos elegibles por ciclo agrícola y cultivo)*100</t>
  </si>
  <si>
    <r>
      <t xml:space="preserve">Porcentaje del volumen comercializado de productos elegibles con incentivos para la administración de riesgos de mercado (por ciclo agrícola y cultivo) con respecto al total producido.   </t>
    </r>
    <r>
      <rPr>
        <i/>
        <sz val="10"/>
        <color indexed="30"/>
        <rFont val="Soberana Sans"/>
      </rPr>
      <t xml:space="preserve">
</t>
    </r>
  </si>
  <si>
    <t>(Sumatoria del volumen de cultivos agropecuarios elegibles con incentivos para la administración de riesgos de mercado por ciclo agrícola y producto / Total de volumen producido de cultivos elegibles por ciclo agrícola y cultivo)*100</t>
  </si>
  <si>
    <r>
      <t xml:space="preserve">Porcentaje de Centros de Acopio de Granos y Oleaginosas apoyados con incentivos a la Certificación del beneficio y calidad.      </t>
    </r>
    <r>
      <rPr>
        <i/>
        <sz val="10"/>
        <color indexed="30"/>
        <rFont val="Soberana Sans"/>
      </rPr>
      <t xml:space="preserve">
</t>
    </r>
  </si>
  <si>
    <t>(Sumatoria de Centros de Acopio apoyados para la certificación del beneficio y la calidad de Granos y Oleaginosas por ciclo agrícola / Total de Centros de Acopio registrados)*100</t>
  </si>
  <si>
    <r>
      <t xml:space="preserve">Porcentaje de Centros de Acopio de Granos y Oleaginosas apoyados con incentivos a la modernización de la infraestructura comercial.        </t>
    </r>
    <r>
      <rPr>
        <i/>
        <sz val="10"/>
        <color indexed="30"/>
        <rFont val="Soberana Sans"/>
      </rPr>
      <t xml:space="preserve">
</t>
    </r>
  </si>
  <si>
    <t>(Sumatoria de Centros de Acopio apoyados con incentivos a la modernización de la infraestructura comercial / Total de Centros de Acopio registrados)*100</t>
  </si>
  <si>
    <r>
      <t>Porcentaje del volumen comercializado de productos elegibles apoyado con Incentivos a problemas específicos de comercialización (por ciclo agrícola y producto) con respecto al total producido.</t>
    </r>
    <r>
      <rPr>
        <i/>
        <sz val="10"/>
        <color indexed="30"/>
        <rFont val="Soberana Sans"/>
      </rPr>
      <t xml:space="preserve">
</t>
    </r>
  </si>
  <si>
    <t>(Sumatoria del volumen de productos elegibles apoyado con Incentivos a problemas específicos de comercialización por ciclo agrícola y cultivo / Total de volumen producido de productos elegibles por ciclo agrícola y cultivo)*100</t>
  </si>
  <si>
    <r>
      <t>Porcentaje de productores agropecuarios con incentivos a la capacitación e información comercial con respecto a la población objetivo.</t>
    </r>
    <r>
      <rPr>
        <i/>
        <sz val="10"/>
        <color indexed="30"/>
        <rFont val="Soberana Sans"/>
      </rPr>
      <t xml:space="preserve">
</t>
    </r>
  </si>
  <si>
    <t>(Número de productores agropecuarios con incentivos a la capacitación e información comercial promovidos por el componente / Población Objetivo)*100</t>
  </si>
  <si>
    <r>
      <t xml:space="preserve">Porcentaje del volumen comercializado de productos elegibles con Incentivos al Proceso de Certificación y Cultura de la Calidad (por ciclo agrícola y producto) con respecto al total producido. </t>
    </r>
    <r>
      <rPr>
        <i/>
        <sz val="10"/>
        <color indexed="30"/>
        <rFont val="Soberana Sans"/>
      </rPr>
      <t xml:space="preserve">
</t>
    </r>
  </si>
  <si>
    <t xml:space="preserve">(Sumatoria del volumen de productos elegibles con Incentivos al Proceso de Certificación y Cultura de la Calidad por ciclo agrícola y cultivo / Total de volumen producido de productos elegibles por ciclo agrícola y cultivo)*100.  </t>
  </si>
  <si>
    <t>B Incentivos otorgados a productores para proyectos de promoción comercial, eventos y misiones comerciales; desarrollo de capacidades y vinculaciones de comercio directo.</t>
  </si>
  <si>
    <r>
      <t>Tasa de variación de productores del sector agroalimentario y pesquero que logran enlaces comerciales para la venta de sus productos.</t>
    </r>
    <r>
      <rPr>
        <i/>
        <sz val="10"/>
        <color indexed="30"/>
        <rFont val="Soberana Sans"/>
      </rPr>
      <t xml:space="preserve">
</t>
    </r>
  </si>
  <si>
    <t>(Número total productores del sector agroalimentario y pesquero que logran enlaces comerciales para la venta de sus productos en el año tn /Número total de productores del sector agroalimentario y pesquero que logran enlaces comerciales para la venta de sus productos en el año tn-1) -1) * 100</t>
  </si>
  <si>
    <r>
      <t>Porcentaje de los incentivos para la promoción comercial otorgados en proyectos de promoción comercial mediante convenios de concertación para el desarrollo comercial.</t>
    </r>
    <r>
      <rPr>
        <i/>
        <sz val="10"/>
        <color indexed="30"/>
        <rFont val="Soberana Sans"/>
      </rPr>
      <t xml:space="preserve">
</t>
    </r>
  </si>
  <si>
    <t>(Número de proyectos de promoción comercial que recibieron incentivos mediante convenios de concertación para el desarrollo comercial / número total de  proyectos que solicitaron los incentivos para el desarrollo comercial) * 100</t>
  </si>
  <si>
    <r>
      <t xml:space="preserve">Porcentaje de crecimiento de productores del sector agroalimentario que recibieron capacitación a través de proyectos de promoción comercial para desarrollar sus capacidad comercializadora.   </t>
    </r>
    <r>
      <rPr>
        <i/>
        <sz val="10"/>
        <color indexed="30"/>
        <rFont val="Soberana Sans"/>
      </rPr>
      <t xml:space="preserve">
</t>
    </r>
  </si>
  <si>
    <t>(Número de productores del sector agroalimentario capacitados a través de proyectos de promoción comercial para el desarrollo de su capacidad comercial en el año tn / número de productores del sector agroalimentario capacitados a través de proyectos de promoción comercial para el desarrollo de su capacidad comercial en el año tn-1) - 1 * 100</t>
  </si>
  <si>
    <r>
      <t xml:space="preserve">Porcentaje de productores del sector agroalimentario  que reciben incentivo mediante seminarios, talleres y Valor agregado para sus productos para desarrollar su capacidad comercializadora.  </t>
    </r>
    <r>
      <rPr>
        <i/>
        <sz val="10"/>
        <color indexed="30"/>
        <rFont val="Soberana Sans"/>
      </rPr>
      <t xml:space="preserve">
</t>
    </r>
  </si>
  <si>
    <t>(Número de productores del sector agroalimentario incentivados mediante seminarios, talleres y Valor agregado para sus productos para desarrollar su capacidad comercializadora.   /  número total de la población objetivo) * 100</t>
  </si>
  <si>
    <t>A 1 Información Comercial otorgada a productores agropecuarios, compradores y otros agentes económicos sobre aspectos de producción, comercialización y precios de productos agropecuarios (entre otras variables)</t>
  </si>
  <si>
    <r>
      <t>Porcentaje de expedientes supervisados para acceder a los incentivos a la comercialización con respecto al total dictaminados.</t>
    </r>
    <r>
      <rPr>
        <i/>
        <sz val="10"/>
        <color indexed="30"/>
        <rFont val="Soberana Sans"/>
      </rPr>
      <t xml:space="preserve">
</t>
    </r>
  </si>
  <si>
    <t>(Número total de expedientes supervisados / número total de expedientes dictaminados)*100</t>
  </si>
  <si>
    <r>
      <t>Porcentaje de las solicitudes dictaminadas favorablemente para acceder a los incentivos a la comercialización con respecto al total recibidas.</t>
    </r>
    <r>
      <rPr>
        <i/>
        <sz val="10"/>
        <color indexed="30"/>
        <rFont val="Soberana Sans"/>
      </rPr>
      <t xml:space="preserve">
</t>
    </r>
  </si>
  <si>
    <t>(Número total de solicitudes dictaminadas favorablemente / número total de solicitudes recibidas)*100</t>
  </si>
  <si>
    <r>
      <t>Porcentaje de los Centros de Acopio de Granos y Oleaginosas  dictaminados favorablemente con respecto al total de los Centros de Acopio que solicitan  la certificación</t>
    </r>
    <r>
      <rPr>
        <i/>
        <sz val="10"/>
        <color indexed="30"/>
        <rFont val="Soberana Sans"/>
      </rPr>
      <t xml:space="preserve">
</t>
    </r>
  </si>
  <si>
    <t>(Sumatoria de los Centros de Acopio de Granos y  Oleaginosas dictaminados favorablemente / Total de Centros de Acopio que solicitaron la certificación)*100</t>
  </si>
  <si>
    <r>
      <t>Porcentaje de los proyectos dictaminados favorablemente para acceder a los incentivos a la modernización de la infraestructura comercial con respecto a los recibidos.</t>
    </r>
    <r>
      <rPr>
        <i/>
        <sz val="10"/>
        <color indexed="30"/>
        <rFont val="Soberana Sans"/>
      </rPr>
      <t xml:space="preserve">
</t>
    </r>
  </si>
  <si>
    <t>(Número total de proyectos dictaminados favorablemente / número total de proyectos recibidos)*100</t>
  </si>
  <si>
    <r>
      <t>Porcentaje de publicaciones efectuadas de revistas, los boletines y reportes de mercado sobre aspectos de producción, comercialización y precios de productos agropecuarios (entre otras variables) con respecto a las programadas.</t>
    </r>
    <r>
      <rPr>
        <i/>
        <sz val="10"/>
        <color indexed="30"/>
        <rFont val="Soberana Sans"/>
      </rPr>
      <t xml:space="preserve">
</t>
    </r>
  </si>
  <si>
    <t>(Número total de publicaciones de revistas, los boletines y reportes de mercado efectuadas / Número total de publicaciones de revistas, los boletines y reportes de mercado programadas)*100</t>
  </si>
  <si>
    <r>
      <t>Porcentaje de beneficiarios que recibieron el pago en el plazo máximo establecido en la normatividad por ciclo y cultivo con respecto al total de productores que solicitaron el incentivo.</t>
    </r>
    <r>
      <rPr>
        <i/>
        <sz val="10"/>
        <color indexed="30"/>
        <rFont val="Soberana Sans"/>
      </rPr>
      <t xml:space="preserve">
</t>
    </r>
  </si>
  <si>
    <t>(Numero de beneficiarios con el pago recibido en el plazo máximo por ciclo y cultivo/numero total de solicitantes)*100</t>
  </si>
  <si>
    <t>B 2 Medición realizada de la satisfacción de los productores del sector agroalimentario y pesquero con los apoyos otorgados.</t>
  </si>
  <si>
    <r>
      <t>Porcentaje de crecimiento de unidades productivas que obtuvieron la certificación de calidad, sanidad o inocuidad a través de proyectos de promoción comercial.</t>
    </r>
    <r>
      <rPr>
        <i/>
        <sz val="10"/>
        <color indexed="30"/>
        <rFont val="Soberana Sans"/>
      </rPr>
      <t xml:space="preserve">
</t>
    </r>
  </si>
  <si>
    <t>(Número de unidades productivas certificadas en calidad, sanidad o inocuidad a través de proyectos de promoción comercial en el año tn /  número de unidades productivas certificadas en calidad, sanidad o inocuidad a través de proyectos de promoción comercial en el año tn-1) - 1 * 100</t>
  </si>
  <si>
    <r>
      <t>Porcentaje de los beneficiarios del sector agroalimentario satisfechos con los apoyos otorgados.</t>
    </r>
    <r>
      <rPr>
        <i/>
        <sz val="10"/>
        <color indexed="30"/>
        <rFont val="Soberana Sans"/>
      </rPr>
      <t xml:space="preserve">
</t>
    </r>
  </si>
  <si>
    <t>(Número de beneficiarios del sector agroalimentario satisfechos con los apoyos otorgados / número de beneficiarios del sector agroalimentario encuestados) * 100</t>
  </si>
  <si>
    <r>
      <t xml:space="preserve">Porcentaje de las convocatorias publicadas para incentivos del Programa de eventos comerciales nacionales e internacionales. </t>
    </r>
    <r>
      <rPr>
        <i/>
        <sz val="10"/>
        <color indexed="30"/>
        <rFont val="Soberana Sans"/>
      </rPr>
      <t xml:space="preserve">
</t>
    </r>
  </si>
  <si>
    <t>(Número de convocatorias publicadas / número de convocatorias programadas) * 100</t>
  </si>
  <si>
    <r>
      <t xml:space="preserve">Variación del ingreso bruto de los productores agropecuarios con incentivos a la comercialización, proveniente de sus actividades económicas.
</t>
    </r>
    <r>
      <rPr>
        <sz val="10"/>
        <rFont val="Soberana Sans"/>
        <family val="2"/>
      </rPr>
      <t>Sin Información,Sin Justificación</t>
    </r>
  </si>
  <si>
    <r>
      <t xml:space="preserve">Volumen de producción con cobertura de riesgos de mercado del total de la producción comercializable elegible.
</t>
    </r>
    <r>
      <rPr>
        <sz val="10"/>
        <rFont val="Soberana Sans"/>
        <family val="2"/>
      </rPr>
      <t>Sin Información,Sin Justificación</t>
    </r>
  </si>
  <si>
    <r>
      <t xml:space="preserve">Porcentaje de crecimiento de ventas a través de eventos Comerciales Nacionales e Internacionales
</t>
    </r>
    <r>
      <rPr>
        <sz val="10"/>
        <rFont val="Soberana Sans"/>
        <family val="2"/>
      </rPr>
      <t>Sin Información,Sin Justificación</t>
    </r>
  </si>
  <si>
    <r>
      <t xml:space="preserve">Porcentaje del volumen de productos elegibles con Incentivos a la Comercialización con respecto al total producido
</t>
    </r>
    <r>
      <rPr>
        <sz val="10"/>
        <rFont val="Soberana Sans"/>
        <family val="2"/>
      </rPr>
      <t>Sin Información,Sin Justificación</t>
    </r>
  </si>
  <si>
    <r>
      <t xml:space="preserve">Porcentaje de productores agropecuarios con incentivos a la comercialización con respecto de la población objetivo
</t>
    </r>
    <r>
      <rPr>
        <sz val="10"/>
        <rFont val="Soberana Sans"/>
        <family val="2"/>
      </rPr>
      <t>Sin Información,Sin Justificación</t>
    </r>
  </si>
  <si>
    <r>
      <t xml:space="preserve">Porcentaje de Productores y Organizaciones del Sector Agroalimentario con necesidades de incentivos a la Promoción Comercial y Fomento a las Exportaciones que logran tener certidumbre en los mercados con respecto a la población objetivo.
</t>
    </r>
    <r>
      <rPr>
        <sz val="10"/>
        <rFont val="Soberana Sans"/>
        <family val="2"/>
      </rPr>
      <t>Sin Información,Sin Justificación</t>
    </r>
  </si>
  <si>
    <r>
      <t xml:space="preserve">Porcentaje del volumen comercializado de productos elegibles con incentivos a la inducción productiva (por ciclo agrícola y cultivo) con respecto al total producido.      
</t>
    </r>
    <r>
      <rPr>
        <sz val="10"/>
        <rFont val="Soberana Sans"/>
        <family val="2"/>
      </rPr>
      <t xml:space="preserve"> Causa : Con el propósito de disminuir los excedentes comercializables y fortalecer cultivos deficitarios alternativos con demanda potencial, así como para descongestionar la sobreoferta de productos elegibles durante los meses de las cosechas, se estableció como fecha límite de registro para los productores interesados en este incentivo el día 9 de junio, iniciándose en esta fecha los procesos de recepción, validación y pago. Efecto: Derivado de la fecha de registro se reflejará el incremento en la meta en el siguiente trimestre.    Otros Motivos:</t>
    </r>
  </si>
  <si>
    <r>
      <t xml:space="preserve">Porcentaje del volumen comercializado de productos elegibles con incentivos para almacenaje, fletes y costos financieros (por ciclo agrícola y cultivo) con respecto al total producido.
</t>
    </r>
    <r>
      <rPr>
        <sz val="10"/>
        <rFont val="Soberana Sans"/>
        <family val="2"/>
      </rPr>
      <t xml:space="preserve"> Causa : El cumplimiento anticipado de la meta obedece a que se aprovecharon oportunidades de desplazamiento para el productor ante repuntes temporales en el precio. Efecto: Con estas acciones, se ha coadyuvado al fortalecimiento de la cadena productiva y comercial agroalimentaria, y al impulso de un campo más productivo y competitivo, brindando con ello mayor certidumbre al ingreso de los productores. Otros Motivos:</t>
    </r>
  </si>
  <si>
    <r>
      <t xml:space="preserve">Porcentaje del volumen comercializado de productos elegibles con incentivos para la administración de riesgos de mercado (por ciclo agrícola y cultivo) con respecto al total producido.   
</t>
    </r>
    <r>
      <rPr>
        <sz val="10"/>
        <rFont val="Soberana Sans"/>
        <family val="2"/>
      </rPr>
      <t xml:space="preserve"> Causa : Derivado de la alta producción y la tendencia a la baja en los precios internacionales para las cosechas del ciclo agrícola Otoño-Invierno y a fin de proteger el ingreso esperado de los productores, la apertura de ventanillas y toma de coberturas se realizó durante el primer trimestre.         Efecto: Las operaciones efectuadas representaron la cobertura de 12.4 millones de toneladas de productos agropecuarios (arroz, cebada forrajera, maíz, sorgo, soya y trigo), anticipando la meta establecida. Otros Motivos:</t>
    </r>
  </si>
  <si>
    <r>
      <t xml:space="preserve">Porcentaje de Centros de Acopio de Granos y Oleaginosas apoyados con incentivos a la Certificación del beneficio y calidad.      
</t>
    </r>
    <r>
      <rPr>
        <sz val="10"/>
        <rFont val="Soberana Sans"/>
        <family val="2"/>
      </rPr>
      <t xml:space="preserve"> Causa : Derivado del recorte presupuestal anunciado por el Gobierno Federal, no se cuenta con certificación de disponibilidad presupuestal para la instrumentación de estos incentivos. Efecto: En virtud de la nueva realidad ecónomica del país, se han priorizado los incentivos directos a productores sobre los proyectos de certificación de centros de acopio. Otros Motivos:</t>
    </r>
  </si>
  <si>
    <r>
      <t xml:space="preserve">Porcentaje de Centros de Acopio de Granos y Oleaginosas apoyados con incentivos a la modernización de la infraestructura comercial.        
</t>
    </r>
    <r>
      <rPr>
        <sz val="10"/>
        <rFont val="Soberana Sans"/>
        <family val="2"/>
      </rPr>
      <t xml:space="preserve"> Causa : Derivado del recorte presupuestal anunciado por el Gobierno Federal, no se cuenta con certificación de disponibilidad presupuestal para la instrumentación de estos incentivos. Efecto: En virtud de la nueva realidad económica del país, se han priorizado  los incentivos directos a productores sobre los proyectos de modernización y equipamiento de la infraestructura de acopio. Otros Motivos:</t>
    </r>
  </si>
  <si>
    <r>
      <t xml:space="preserve">Porcentaje del volumen comercializado de productos elegibles apoyado con Incentivos a problemas específicos de comercialización (por ciclo agrícola y producto) con respecto al total producido.
</t>
    </r>
    <r>
      <rPr>
        <sz val="10"/>
        <rFont val="Soberana Sans"/>
        <family val="2"/>
      </rPr>
      <t xml:space="preserve"> Causa : El incremento reportado en este incentivo, obedece a escenarios de bajos precios, altos costos de producción y mayores volúmenes producidos, por lo que se reflejó en un aumento en los volúmenes con problemas específicos de comercialización apoyados. Efecto: Con la instrumentación de estos Incentivos, se ha brindado certidumbre a los productores y compradores de granos y oleaginosas para que continúen en su actividad, impulsando la economía en las entidades y localidades con cosechas con problemas de comercialización.   Otros Motivos:</t>
    </r>
  </si>
  <si>
    <r>
      <t xml:space="preserve">Porcentaje de productores agropecuarios con incentivos a la capacitación e información comercial con respecto a la población objetivo.
</t>
    </r>
    <r>
      <rPr>
        <sz val="10"/>
        <rFont val="Soberana Sans"/>
        <family val="2"/>
      </rPr>
      <t xml:space="preserve"> Causa : Derivado del recorte presupuestal anunciado por el Gobierno Federal, no se cuenta con certificación de disponibilidad presupuestal para la instrumentación de estos incentivos. Efecto: En virtud de la nueva realidad economica del pais, se han priorizado  los incentivos directos a productores sobre los proyectos de capacitación. Otros Motivos:</t>
    </r>
  </si>
  <si>
    <r>
      <t xml:space="preserve">Porcentaje del volumen comercializado de productos elegibles con Incentivos al Proceso de Certificación y Cultura de la Calidad (por ciclo agrícola y producto) con respecto al total producido. 
</t>
    </r>
    <r>
      <rPr>
        <sz val="10"/>
        <rFont val="Soberana Sans"/>
        <family val="2"/>
      </rPr>
      <t xml:space="preserve"> Causa : Derivado de las bondades observadas por la certificación de calidad, se han registrado mayores volumenes de frijol facilitando la diferenciación y el posicionamiento de este producto en los mercados, obteniendo mejores ingresos los productores, reflejándose un incremento del 136% en relación a la meta planeada. Efecto: Las operaciones efectuadas representaron volumenes certificados por 93.5 miles de toneladas, beneficiándose a 8,777 productores. Otros Motivos:</t>
    </r>
  </si>
  <si>
    <r>
      <t xml:space="preserve">Tasa de variación de productores del sector agroalimentario y pesquero que logran enlaces comerciales para la venta de sus productos.
</t>
    </r>
    <r>
      <rPr>
        <sz val="10"/>
        <rFont val="Soberana Sans"/>
        <family val="2"/>
      </rPr>
      <t xml:space="preserve"> Causa : Las causas del incumplimiento de la meta establecida son consecuencia de la cancelación de la participación de productores en los eventos CPMA, Sial China, Hofex, Seoul Food   Hotel, Thaifex, Expo-restaurantes; así como en el cambio de numero de beneficiarios en los eventos United Fresh Show, de 25 a 20; Millesime Madrid, de 20 a 15 beneficiarios y la cancelación del evento Sial Brazil con 10 beneficiarios. Efecto: La participación de productores fue menor que el programado inicialmente, ocasionando la falta de ventas de sus productos para aumentar sus ingresos, sin embargo, se está implementando la estrategia para cumplir con la meta  en el último trimestre del año, la cual pretende reforzar el mercado e impulsar la presencia de productores agroalimentarios en evenos nacionales e Internacionales. Otros Motivos:</t>
    </r>
  </si>
  <si>
    <r>
      <t xml:space="preserve">Porcentaje de los incentivos para la promoción comercial otorgados en proyectos de promoción comercial mediante convenios de concertación para el desarrollo comercial.
</t>
    </r>
    <r>
      <rPr>
        <sz val="10"/>
        <rFont val="Soberana Sans"/>
        <family val="2"/>
      </rPr>
      <t>Sin Información,Sin Justificación</t>
    </r>
  </si>
  <si>
    <r>
      <t xml:space="preserve">Porcentaje de crecimiento de productores del sector agroalimentario que recibieron capacitación a través de proyectos de promoción comercial para desarrollar sus capacidad comercializadora.   
</t>
    </r>
    <r>
      <rPr>
        <sz val="10"/>
        <rFont val="Soberana Sans"/>
        <family val="2"/>
      </rPr>
      <t>Sin Información,Sin Justificación</t>
    </r>
  </si>
  <si>
    <r>
      <t xml:space="preserve">Porcentaje de productores del sector agroalimentario  que reciben incentivo mediante seminarios, talleres y Valor agregado para sus productos para desarrollar su capacidad comercializadora.  
</t>
    </r>
    <r>
      <rPr>
        <sz val="10"/>
        <rFont val="Soberana Sans"/>
        <family val="2"/>
      </rPr>
      <t xml:space="preserve"> Causa : En virtud de falta de disponibilidad presupuestal para el primer semestre, se tomó la decisión de Cancelar el incentivo de Desarrollo de Valor Agregado y Capacidades Comerciales, sin embargo debido a la implementación de estrategia de reforzamiento del mercado Nacional, se impulsará la participación de los productores en tres foros para el segundo semestre. Efecto: Esto ocasiona que no se otorgue apoyo a los productores, tanto de Valor agregado a sus productos, como de asesoría especializada en el acceso a los mercados nacionales e internacionales, postergando la integración de posibles nuevos productores al mercado agroalimentario.  Otros Motivos:</t>
    </r>
  </si>
  <si>
    <r>
      <t xml:space="preserve">Porcentaje de expedientes supervisados para acceder a los incentivos a la comercialización con respecto al total dictaminados.
</t>
    </r>
    <r>
      <rPr>
        <sz val="10"/>
        <rFont val="Soberana Sans"/>
        <family val="2"/>
      </rPr>
      <t xml:space="preserve"> Causa : Derivado de la alta participación registrada al segundo trimestre de 2015, en especial a los esquemas de incentivos a problemas especificos de comercialización y administración de riesgos de precios, se rebazó la meta en un 32% con relación a la meta planeada. Efecto: Se logró beneficiar directa e indirectamente a 148,960 productores y 45,876 compradores, en 29 estados de la República Mexicana y la Región Lagunera. Otros Motivos:</t>
    </r>
  </si>
  <si>
    <r>
      <t xml:space="preserve">Porcentaje de las solicitudes dictaminadas favorablemente para acceder a los incentivos a la comercialización con respecto al total recibidas.
</t>
    </r>
    <r>
      <rPr>
        <sz val="10"/>
        <rFont val="Soberana Sans"/>
        <family val="2"/>
      </rPr>
      <t xml:space="preserve"> Causa : Se cumplió con la meta planeada, dictaminandose favorablemente el 96% de las solicitudes recibidas. Efecto: Se logró beneficiar directa e indirectamente a 148,960 productores y 45,876 compradores, en 29 estados de la Republica Mexicana y la Región Lagunera. Otros Motivos:</t>
    </r>
  </si>
  <si>
    <r>
      <t xml:space="preserve">Porcentaje de los Centros de Acopio de Granos y Oleaginosas  dictaminados favorablemente con respecto al total de los Centros de Acopio que solicitan  la certificación
</t>
    </r>
    <r>
      <rPr>
        <sz val="10"/>
        <rFont val="Soberana Sans"/>
        <family val="2"/>
      </rPr>
      <t xml:space="preserve"> Causa : Derivado del recorte presupuestal anunciado por el Gobierno Federal, no se cuenta con certificación de disponibilidad presupuestal para la instrumentación de estos incentivos. Efecto: En virtud de la nueva realidad económica del país, se han priorizado  los incentivos directos a productores sobre los proyectos de certificación de centros de acopio. Otros Motivos:</t>
    </r>
  </si>
  <si>
    <r>
      <t xml:space="preserve">Porcentaje de los proyectos dictaminados favorablemente para acceder a los incentivos a la modernización de la infraestructura comercial con respecto a los recibidos.
</t>
    </r>
    <r>
      <rPr>
        <sz val="10"/>
        <rFont val="Soberana Sans"/>
        <family val="2"/>
      </rPr>
      <t xml:space="preserve"> Causa : Derivado del recorte presupuestal anunciado por el Gobierno Federal, no se cuenta con certificación de disponibilidad presupuestal para la instrumentación de estos incentivos. Efecto: En virtud de la nueva realidad economica del pais, se han priorizado  los incentivos directos a productores sobre los proyectos de modernización y equipamiento de la infraestructura de acopio Otros Motivos:</t>
    </r>
  </si>
  <si>
    <r>
      <t xml:space="preserve">Porcentaje de publicaciones efectuadas de revistas, los boletines y reportes de mercado sobre aspectos de producción, comercialización y precios de productos agropecuarios (entre otras variables) con respecto a las programadas.
</t>
    </r>
    <r>
      <rPr>
        <sz val="10"/>
        <rFont val="Soberana Sans"/>
        <family val="2"/>
      </rPr>
      <t xml:space="preserve"> Causa : Al mes de junio, se editaron 6 revistas cuyos artículos centrales buscan atender temas de actualidad sobre actividades involucradas con el Sector a nivel nacional e internacional. Adicionalmente se publicaron 71 Boletines y 2,209 Reportes de Mercado, representando un avance del 103% en relación a la meta planeada. Efecto: El incremento en las publicaciones, está contribuyendo para que los productores, comercializadores y otros actores del sector tengan acceso a una cantidad mayor de información sobre las condiciones económicas y productivas, así como del comportamiento de los mercados. Otros Motivos:</t>
    </r>
  </si>
  <si>
    <r>
      <t xml:space="preserve">Porcentaje de beneficiarios que recibieron el pago en el plazo máximo establecido en la normatividad por ciclo y cultivo con respecto al total de productores que solicitaron el incentivo.
</t>
    </r>
    <r>
      <rPr>
        <sz val="10"/>
        <rFont val="Soberana Sans"/>
        <family val="2"/>
      </rPr>
      <t xml:space="preserve"> Causa : Derivado de la alta participación en los esquemas de Administración de Risesgos de Mercado e Incentivos a problemas especiuficos de comercialización, se rebasó la meta en un 22% en relación a la meta planeada. Efecto: Al 30 de junio de 2015, con los Incentivos a la Comercialización se beneficiaron directa e indirectamente a 148,960 productores, incluidos en las solicitudes presentadas en ventanillas y plazos definidos para el efecto, superando la meta establecida. Otros Motivos:</t>
    </r>
  </si>
  <si>
    <r>
      <t xml:space="preserve">Porcentaje de crecimiento de unidades productivas que obtuvieron la certificación de calidad, sanidad o inocuidad a través de proyectos de promoción comercial.
</t>
    </r>
    <r>
      <rPr>
        <sz val="10"/>
        <rFont val="Soberana Sans"/>
        <family val="2"/>
      </rPr>
      <t xml:space="preserve"> Causa : El sistema no aplico los cambios realizados. El indicar es anual. Efecto: El sistema no aplico los cambios realizados. El indicar es anual. Otros Motivos:</t>
    </r>
  </si>
  <si>
    <r>
      <t xml:space="preserve">Porcentaje de los beneficiarios del sector agroalimentario satisfechos con los apoyos otorgados.
</t>
    </r>
    <r>
      <rPr>
        <sz val="10"/>
        <rFont val="Soberana Sans"/>
        <family val="2"/>
      </rPr>
      <t xml:space="preserve"> Causa : Existe mayor número de productores convencidos de los beneficios del Programa de Eventos Comercial Nacionales e Internacionales y de las oportunidades que genera el comercio internacional, se obtuvo un incremento de la meta en un 2.4%. Efecto: Se propició mayor participación, credibilidad y confianza de los productores participantes en los eventos nacionales e internacionales que incentiva ASERCA. Otros Motivos:</t>
    </r>
  </si>
  <si>
    <r>
      <t xml:space="preserve">Porcentaje de las convocatorias publicadas para incentivos del Programa de eventos comerciales nacionales e internacionales. 
</t>
    </r>
    <r>
      <rPr>
        <sz val="10"/>
        <rFont val="Soberana Sans"/>
        <family val="2"/>
      </rPr>
      <t xml:space="preserve"> Causa : La baja en las Convocatorias para el incentivo, se deriva del ajuste de estrategias, que apoyarán el reforzamiento del mercado nacional, impulsando la presencia de productores agroalimentarios en eventos nacionales. Asimismo, por disponibilidad presupuestal la meta programada inicialmente se deberá ajustar en 55 eventos. Efecto: No se logra aumentar la certidumbre de los productores a través de eventos, por falta de espacios en los mercados nacionales e internacionales para la promoción de sus productos, por lo que el efecto de la estrategia de reforzamiento del mercado nacional se concretará en los meses siguientes, buscando un mecanismo que no impacte por la disminución de eventos. Otros Motivos:</t>
    </r>
  </si>
  <si>
    <t>S263</t>
  </si>
  <si>
    <t>Programa de Sanidad e Inocuidad Agroalimentaria</t>
  </si>
  <si>
    <t>B00-Servicio Nacional de Sanidad, Inocuidad y Calidad Agroalimentaria</t>
  </si>
  <si>
    <t>Contribuir a promover mayor certidumbre en la actividad agroalimentaria mediante mecanismos de administración de riesgos mediante la conservación y mejora de los estatus sanitarios en los estados, zonas o regiones donde se previenen y combaten plagas y enfermedades que afectan la agricultura, ganadería, acuacultura y pesca</t>
  </si>
  <si>
    <t>Superficie conservada libre de la mosca de la fruta/territorio nacional</t>
  </si>
  <si>
    <t>Estados, territorios y unidades de producción agropecuarias, acuícolas y pesqueras, donde se previenen y combaten plagas y enfermedades que afectan la agricultura, ganadería, acuacultura y pesca conservan, mejoran el estatus sanitario o implementan sistemas de reducción de riesgos de contaminación.</t>
  </si>
  <si>
    <r>
      <t>Porcentaje de unidades de producción acuícola atendidas con acciones de sanidad</t>
    </r>
    <r>
      <rPr>
        <i/>
        <sz val="10"/>
        <color indexed="30"/>
        <rFont val="Soberana Sans"/>
      </rPr>
      <t xml:space="preserve">
</t>
    </r>
  </si>
  <si>
    <t>(Número de unidades de producción acuícola atendidas con acciones de sanidad / Número de unidades de producción acuícola en operación)*100</t>
  </si>
  <si>
    <r>
      <t>Porcentaje de superficie libre de moscas de la fruta conservada</t>
    </r>
    <r>
      <rPr>
        <i/>
        <sz val="10"/>
        <color indexed="30"/>
        <rFont val="Soberana Sans"/>
      </rPr>
      <t xml:space="preserve">
</t>
    </r>
  </si>
  <si>
    <t>(Superficie libre de moscas de la fruta conservada en el año t / Superficie libre de moscas de la fruta reconocida al año t) *100</t>
  </si>
  <si>
    <r>
      <t>Porcentaje de estados o regiones que mejoran su estatus fitozoosanitario y acuícola en plagas y enfermedades reglamentadas y de interés económico</t>
    </r>
    <r>
      <rPr>
        <i/>
        <sz val="10"/>
        <color indexed="30"/>
        <rFont val="Soberana Sans"/>
      </rPr>
      <t xml:space="preserve">
</t>
    </r>
  </si>
  <si>
    <t>(Número de estados o regiones que mejoran su estatus sanitario en el año t / Número de estados o regiones que mejorarán su estatus sanitario al 2018) * 100</t>
  </si>
  <si>
    <r>
      <t>Porcentaje de Estados conservados como libres de Fiebre Porcina Clásica y enfermedad de Newcastle presentación velogénica</t>
    </r>
    <r>
      <rPr>
        <i/>
        <sz val="10"/>
        <color indexed="30"/>
        <rFont val="Soberana Sans"/>
      </rPr>
      <t xml:space="preserve">
</t>
    </r>
  </si>
  <si>
    <t>(Estados conservados como libres de Fiebre Porcina Clásica  y enfermedad de Newcastle presentación velogénica en el año t / Estados  libres de Fiebre Porcina Clásica y enfermedad de Newcastle presentación velogénica  reconocida al año t) *100</t>
  </si>
  <si>
    <r>
      <t>Porcentaje de unidades de producción o procesamiento primario de alimentos de orígen agrícola, pecuario, acuícola y pesquero reconocidas o certificadas por la aplicación de Sistemas de Reducción de Riesgos de Contaminación y Buenas Prácticas que recibieron apoyo del recurso Federal con respecto al total de reconocidas o certificadas.</t>
    </r>
    <r>
      <rPr>
        <i/>
        <sz val="10"/>
        <color indexed="30"/>
        <rFont val="Soberana Sans"/>
      </rPr>
      <t xml:space="preserve">
</t>
    </r>
  </si>
  <si>
    <t>(Número de unidades de producción o procesamiento primario de alimentos de orígen agrícola, pecuario, acuícola y pesquero reconocidas o certificadas por la aplicación de Sistemas de Reducción de Riesgos de Contaminación y Buenas Prácticas que recibieron apoyo del Programa de Sanidad e Inocuidad Agroalimentaria /Número total de unidades de producción o procesamiento primario de alimentos de orígen agrícola, pecuario, acuícola y pesquero reconocidas o certificadas por la aplicación de Sistemas de Reducción de Riesgos de Contaminación y Buenas Prácticas)*100</t>
  </si>
  <si>
    <t>A Carne producida bajo sistemas de inocuidad a través del incentivo económico a los productores que sacrifiquen su ganado en establecimientos Tipo Inspección Federal</t>
  </si>
  <si>
    <r>
      <t>Porcentaje de cabezas de ganado apoyadas para ser sacrificadas en establecimientos TIF</t>
    </r>
    <r>
      <rPr>
        <i/>
        <sz val="10"/>
        <color indexed="30"/>
        <rFont val="Soberana Sans"/>
      </rPr>
      <t xml:space="preserve">
</t>
    </r>
  </si>
  <si>
    <t>(Número de cabezas de ganado apoyadas para ser sacrificadas en establecimientos Tipo Inspección Federal / Número total de cabezas que se sacrifican en los establecimientos Tipo Inspección Federal ) * 100</t>
  </si>
  <si>
    <r>
      <t xml:space="preserve">Porcentaje de carne producida con incentivo en establecimientos TIF </t>
    </r>
    <r>
      <rPr>
        <i/>
        <sz val="10"/>
        <color indexed="30"/>
        <rFont val="Soberana Sans"/>
      </rPr>
      <t xml:space="preserve">
</t>
    </r>
  </si>
  <si>
    <t>(Kilos de carne producida en establecimientos Tipo Inspección Federal con incentivo/Kilos de carne que se produce en los establecimientos Tipo Inspección Federal)* 100</t>
  </si>
  <si>
    <t>B Unidades de producción y procesamiento primario atendidas para la implementación de medidas que minimicen y prevengan la presencia de contaminantes</t>
  </si>
  <si>
    <r>
      <t>Tasa de variación anual de unidades productivas atendidas a través de los organismos auxiliares para la implementación de los sistemas de reducción de riesgos de contaminación y las buenas prácticas.</t>
    </r>
    <r>
      <rPr>
        <i/>
        <sz val="10"/>
        <color indexed="30"/>
        <rFont val="Soberana Sans"/>
      </rPr>
      <t xml:space="preserve">
</t>
    </r>
  </si>
  <si>
    <t>((Número de unidades de producción primaria atendidas en el año tn / Número de unidades de producción primaria atendidas en año tn-1) -1) *100.</t>
  </si>
  <si>
    <t>C Medidas sanitarias, acuícolas y pesqueras implementadas a través de proyectos de campañas fitozoosanitarias, acuícolas y pesqueras y proyectos de vigilancia epidemiológica</t>
  </si>
  <si>
    <r>
      <t>Porcentaje de proyectos de vigilancia epidemiológica fito y zoosanitaria ejecutados conforme al Programa de Trabajo</t>
    </r>
    <r>
      <rPr>
        <i/>
        <sz val="10"/>
        <color indexed="30"/>
        <rFont val="Soberana Sans"/>
      </rPr>
      <t xml:space="preserve">
</t>
    </r>
  </si>
  <si>
    <t>(Número de proyectos de vigilancia epidemiológica fito y zoosanitaria ejecutados conforme al programa de trabajo  / Número de proyectos validados ) * 100</t>
  </si>
  <si>
    <r>
      <t>Porcentaje de proyectos de campañas fito - zoosanitarias y acuícolas y pesqueras ejecutados conforme al Programa de Trabajo</t>
    </r>
    <r>
      <rPr>
        <i/>
        <sz val="10"/>
        <color indexed="30"/>
        <rFont val="Soberana Sans"/>
      </rPr>
      <t xml:space="preserve">
</t>
    </r>
  </si>
  <si>
    <t>(Número de proyectos de campañas fito - zoosanitarias y acuícolas y pesqueras ejecutados conforme al programa de trabajo / Número de proyectos validados ) * 100</t>
  </si>
  <si>
    <t>D Inspecciones fitozoosanitarias, acuícolas y pesqueras de embarques que se movilizan dentro del territorio nacional realizadas</t>
  </si>
  <si>
    <r>
      <t>Porcentaje de cargamentos de alto riesgo sanitario que transitan por los Puntos de Verificación e Inspección a los que se les aplica medidas cuarentenarias</t>
    </r>
    <r>
      <rPr>
        <i/>
        <sz val="10"/>
        <color indexed="30"/>
        <rFont val="Soberana Sans"/>
      </rPr>
      <t xml:space="preserve">
</t>
    </r>
  </si>
  <si>
    <t>(Número de cargamentos de alto riesgo sanitario a los que se les aplica  medidas cuarentenarias / Número de cargamentos de alto riesgo sanitario detectados ) * 100</t>
  </si>
  <si>
    <t>A 1 Autorización del incentivo a productores para el sacrifico de ganado en establecimientos Tipo Inspección Federal que favorecen la inocuidad</t>
  </si>
  <si>
    <r>
      <t>Porcentaje de productores  apoyados para el sacrificio de ganado en establecimientos Tipo Inspección Federal</t>
    </r>
    <r>
      <rPr>
        <i/>
        <sz val="10"/>
        <color indexed="30"/>
        <rFont val="Soberana Sans"/>
      </rPr>
      <t xml:space="preserve">
</t>
    </r>
  </si>
  <si>
    <t>(Número de productores apoyados para el sacrificio de ganado en establecimientos  Tipo Inspección Federal / Número de productores que se registran en el Sistema Informático de Gestión) * 100</t>
  </si>
  <si>
    <t>B 2 Validación de programas de trabajo de inocuidad agroalimentaria, acuícola y pesquera</t>
  </si>
  <si>
    <r>
      <t>Porcentaje de programas de trabajo de inocuidad agroalimentaria validados durante el primer trimestre del ejercicio</t>
    </r>
    <r>
      <rPr>
        <i/>
        <sz val="10"/>
        <color indexed="30"/>
        <rFont val="Soberana Sans"/>
      </rPr>
      <t xml:space="preserve">
</t>
    </r>
  </si>
  <si>
    <t>(Número de programas de trabajo de inocuidad agroalimentaria validados  dentro del primer trimestre del ejercicio / Número de programas de trabajo de inocuidad agroalimentaria a validar ) *100</t>
  </si>
  <si>
    <t>C 3 Validación de programas de trabajo de campañas fitozoosanitarias, acuícolas y pesqueras en plagas reglamentadas y enfermedades de importancia económica presentes en el país.</t>
  </si>
  <si>
    <r>
      <t>Porcentaje de programas de trabajo de campañas fitozoosanitarias, acuícolas y pesqueras validados durante el primer trimestre del ejercicio</t>
    </r>
    <r>
      <rPr>
        <i/>
        <sz val="10"/>
        <color indexed="30"/>
        <rFont val="Soberana Sans"/>
      </rPr>
      <t xml:space="preserve">
</t>
    </r>
  </si>
  <si>
    <t>(Número de programas de trabajo de campañas fitozoosanitarias, acuícolas y pesquera validados  / Número de programas de trabajo de campañas fitozoosanitarias, acuícolas y pesquera a validar ) *100</t>
  </si>
  <si>
    <t>C 4 Validación de programas de trabajo de vigilancia epidemiológica fitozoosanitaria, acuícolas y pesquera en plagas y enfermedades exóticas.</t>
  </si>
  <si>
    <r>
      <t>Porcentaje de programas de trabajo de vigilancia epidemiológica fitozoosanitaria, acuícolas y pesquera validados durante el primer trimestre del ejercicio</t>
    </r>
    <r>
      <rPr>
        <i/>
        <sz val="10"/>
        <color indexed="30"/>
        <rFont val="Soberana Sans"/>
      </rPr>
      <t xml:space="preserve">
</t>
    </r>
  </si>
  <si>
    <t>(Número de programas de trabajo de vigilancia epidemiológica fitozoosanitaria, acuícolas y pesquera validados / Número de programas de  vigilancia epidemiológica fitozoosanitaria, acuícolas y pesquera a validar ) *100</t>
  </si>
  <si>
    <t>D 5 Instrucción de medidas cuarentenarias de retorno o destrucción a embarques agropecuarios</t>
  </si>
  <si>
    <r>
      <t>Porcentaje de cargamentos de alto riesgo sanitario retornados</t>
    </r>
    <r>
      <rPr>
        <i/>
        <sz val="10"/>
        <color indexed="30"/>
        <rFont val="Soberana Sans"/>
      </rPr>
      <t xml:space="preserve">
</t>
    </r>
  </si>
  <si>
    <t>(Número de cargamentos de alto riesgo sanitario retornados / Número de cargamentos de alto riesgo sanitario con retorno instruído )*100</t>
  </si>
  <si>
    <r>
      <t>Porcentaje de cargamentos de alto riesgo sanitario destruídos</t>
    </r>
    <r>
      <rPr>
        <i/>
        <sz val="10"/>
        <color indexed="30"/>
        <rFont val="Soberana Sans"/>
      </rPr>
      <t xml:space="preserve">
</t>
    </r>
  </si>
  <si>
    <t>(Número de cargamentos de alto riesgo sanitario destruidos / Número de cargamentos de alto riesgo sanitario con destrucción instruída )*100</t>
  </si>
  <si>
    <r>
      <t xml:space="preserve">Porcentaje del territorio nacional conservado libre de la mosca de la fruta.
</t>
    </r>
    <r>
      <rPr>
        <sz val="10"/>
        <rFont val="Soberana Sans"/>
        <family val="2"/>
      </rPr>
      <t>Sin Información,Sin Justificación</t>
    </r>
  </si>
  <si>
    <r>
      <t xml:space="preserve">Porcentaje de unidades de producción acuícola atendidas con acciones de sanidad
</t>
    </r>
    <r>
      <rPr>
        <sz val="10"/>
        <rFont val="Soberana Sans"/>
        <family val="2"/>
      </rPr>
      <t>Sin Información,Sin Justificación</t>
    </r>
  </si>
  <si>
    <r>
      <t xml:space="preserve">Porcentaje de superficie libre de moscas de la fruta conservada
</t>
    </r>
    <r>
      <rPr>
        <sz val="10"/>
        <rFont val="Soberana Sans"/>
        <family val="2"/>
      </rPr>
      <t>Sin Información,Sin Justificación</t>
    </r>
  </si>
  <si>
    <r>
      <t xml:space="preserve">Porcentaje de estados o regiones que mejoran su estatus fitozoosanitario y acuícola en plagas y enfermedades reglamentadas y de interés económico
</t>
    </r>
    <r>
      <rPr>
        <sz val="10"/>
        <rFont val="Soberana Sans"/>
        <family val="2"/>
      </rPr>
      <t>Sin Información,Sin Justificación</t>
    </r>
  </si>
  <si>
    <r>
      <t xml:space="preserve">Porcentaje de Estados conservados como libres de Fiebre Porcina Clásica y enfermedad de Newcastle presentación velogénica
</t>
    </r>
    <r>
      <rPr>
        <sz val="10"/>
        <rFont val="Soberana Sans"/>
        <family val="2"/>
      </rPr>
      <t>Sin Información,Sin Justificación</t>
    </r>
  </si>
  <si>
    <r>
      <t xml:space="preserve">Porcentaje de unidades de producción o procesamiento primario de alimentos de orígen agrícola, pecuario, acuícola y pesquero reconocidas o certificadas por la aplicación de Sistemas de Reducción de Riesgos de Contaminación y Buenas Prácticas que recibieron apoyo del recurso Federal con respecto al total de reconocidas o certificadas.
</t>
    </r>
    <r>
      <rPr>
        <sz val="10"/>
        <rFont val="Soberana Sans"/>
        <family val="2"/>
      </rPr>
      <t>Sin Información,Sin Justificación</t>
    </r>
  </si>
  <si>
    <r>
      <t xml:space="preserve">Porcentaje de cabezas de ganado apoyadas para ser sacrificadas en establecimientos TIF
</t>
    </r>
    <r>
      <rPr>
        <sz val="10"/>
        <rFont val="Soberana Sans"/>
        <family val="2"/>
      </rPr>
      <t xml:space="preserve"> Causa : La meta esta por debajo de lo programado derivado de las medidas de austeridad implementadas por el Gobierno Federal, las cuales afectaron de manera considerable la asignación de los recursos presupuestales para el Componente de Sacrificio de Ganado en establecimientos TIF  ya que hasta el momento han sufrido una reducción del 80%. Lo anterior se ve reflejado en una diminución en el número de cabezas de ganado apoyadas para ser sacrificadas  en los establecimientos TIF. Efecto: El efecto es negativo ya que debido a la falta de recursos se ha tenido un cierre prematuro temporal de las Ventanillas, lo cual puede generar desánimo por parte de lo productores para llevar su ganado a sacrificar en los establecimientos TIF. Otros Motivos:</t>
    </r>
  </si>
  <si>
    <r>
      <t xml:space="preserve">Porcentaje de carne producida con incentivo en establecimientos TIF 
</t>
    </r>
    <r>
      <rPr>
        <sz val="10"/>
        <rFont val="Soberana Sans"/>
        <family val="2"/>
      </rPr>
      <t xml:space="preserve"> Causa : La meta esta por debajo de lo programado derivado de las medidas de austeridad implementadas por el Gobierno Federal, las cuales afectaron de manera considerable la asignación de los recursos presupuestales para el Componente de Sacrificio de Ganado en establecimientos TIF  ya que hasta el momento han sufrido una reducción del 80%. Por lo anterior se tiene una reducción considerable en la producción de carne en establecimientos TIF con incentivo. Efecto: El efecto es negativo ya que debido a la falta de recursos se ha tenido un cierre prematuro temporal de las Ventanillas, lo cual repercute en una disminución en la producción de carne con inocuidad. Otros Motivos:</t>
    </r>
  </si>
  <si>
    <r>
      <t xml:space="preserve">Tasa de variación anual de unidades productivas atendidas a través de los organismos auxiliares para la implementación de los sistemas de reducción de riesgos de contaminación y las buenas prácticas.
</t>
    </r>
    <r>
      <rPr>
        <sz val="10"/>
        <rFont val="Soberana Sans"/>
        <family val="2"/>
      </rPr>
      <t xml:space="preserve"> Causa : El avance es mayor al programado debido a que el número de unidades productivas a atender reportadas en los programas de trabajo validados para 2015, fue mayor al estimado al momento de la programación, lo cual se ve reflejado en una diferencia positiva. Efecto: El efecto es positivo ya que se atiende a un número mayor de unidades productivas para la implementación de Sistemas de Reducción de Riesgos de contaminación y buenas prácticas contribuyendo a la producción de alimentos con inocuidad. Otros Motivos:</t>
    </r>
  </si>
  <si>
    <r>
      <t xml:space="preserve">Porcentaje de proyectos de vigilancia epidemiológica fito y zoosanitaria ejecutados conforme al Programa de Trabajo
</t>
    </r>
    <r>
      <rPr>
        <sz val="10"/>
        <rFont val="Soberana Sans"/>
        <family val="2"/>
      </rPr>
      <t xml:space="preserve"> Causa :  Los valores de numerador y denominador disminuyeron 1 proyecto de vigilancia zoosanitaria, debido a la eliminación de un programa de trabajo por no existir las condiciones necesarias para la validación con la Entidad Federativa. Efecto: Sin efectos cuantificables. Otros Motivos:</t>
    </r>
  </si>
  <si>
    <r>
      <t xml:space="preserve">Porcentaje de proyectos de campañas fito - zoosanitarias y acuícolas y pesqueras ejecutados conforme al Programa de Trabajo
</t>
    </r>
    <r>
      <rPr>
        <sz val="10"/>
        <rFont val="Soberana Sans"/>
        <family val="2"/>
      </rPr>
      <t xml:space="preserve"> Causa : La meta esta por debajo de lo programado debido a que no se cuenta con la evidencia documental que avale el avance en 22 proyectos de campañas fitosanitarios, sin embargo se trabaja para que a la brevedad se envíe el informe sobre el avance de dichos proyectos. Así mismo para el caso de sanidad acuícola el programa de trabajo de Morelos no se ha validado ya que el Comité Estatal de Sanidad Acuícola se encuentra en proceso de renovación de su registro. Efecto: El efecto no es cuantificable ya que se tiene conocimiento de que los programas están operando de acuerdo a lo autorizado, lo que falta es la documentación que soporte el avance. Otros Motivos:</t>
    </r>
  </si>
  <si>
    <r>
      <t xml:space="preserve">Porcentaje de cargamentos de alto riesgo sanitario que transitan por los Puntos de Verificación e Inspección a los que se les aplica medidas cuarentenarias
</t>
    </r>
    <r>
      <rPr>
        <sz val="10"/>
        <rFont val="Soberana Sans"/>
        <family val="2"/>
      </rPr>
      <t xml:space="preserve"> Causa : La meta superó lo programado debido a que el número de cargamentos a los que se les aplicó una medida fue mayor al estimado al momento de la  programación, sin embargo, se cumple con el 100% de medidas aplicadas a cargamentos de alto riesgo detectado. Es importante recordar que el número de cargamentos de alto riesgo sanitario a los que se le aplica una medida cuarentenaria para evitar que ingresen a las zonas libres y de baja prevalencia, depende del flujo comercial que transita  por los Puntos de Verificación e Inspección, así como del cumplimiento de los requisitos para ser movilizados, por lo que no es una variable controlada.  Efecto: Se tiene un efecto es positivo ya que al cumplirse el 100% de las medidas cuarentenarias aplicadas a cargamentos de alto riesgo sanitario detectados, se contribuye a reducir el riesgo de diseminación de plagas y enfermedades, así como a mantener los estatus sanitarios. Otros Motivos:</t>
    </r>
  </si>
  <si>
    <r>
      <t xml:space="preserve">Porcentaje de productores  apoyados para el sacrificio de ganado en establecimientos Tipo Inspección Federal
</t>
    </r>
    <r>
      <rPr>
        <sz val="10"/>
        <rFont val="Soberana Sans"/>
        <family val="2"/>
      </rPr>
      <t xml:space="preserve"> Causa : La meta presenta incumplimiento derivado de las medidas de austeridad implementadas por el Gobierno Federal para el presente ejercicio fiscal, los recursos presupuestales autorizados al Componente de Sacrificio de Ganado en Establecimientos TIF tuvieron hasta el momento  una reducción del 80%, lo cual se ve reflejado en una disminución en el número de productores apoyados para el sacrificio de su ganado en los establecimientos TIF. Efecto: El efecto es negativo ya que debido a la falta de recursos se ha tenido un cierre prematuro temporal de las Ventanillas, lo cual puede generar desánimo por parte de lo productores para llevar su ganado a sacrificar en los establecimientos TIF. Otros Motivos:</t>
    </r>
  </si>
  <si>
    <r>
      <t xml:space="preserve">Porcentaje de programas de trabajo de inocuidad agroalimentaria validados durante el primer trimestre del ejercicio
</t>
    </r>
    <r>
      <rPr>
        <sz val="10"/>
        <rFont val="Soberana Sans"/>
        <family val="2"/>
      </rPr>
      <t xml:space="preserve"> Causa : Se cumple la meta Efecto: Se cumple la meta Otros Motivos:</t>
    </r>
  </si>
  <si>
    <r>
      <t xml:space="preserve">Porcentaje de programas de trabajo de campañas fitozoosanitarias, acuícolas y pesqueras validados durante el primer trimestre del ejercicio
</t>
    </r>
    <r>
      <rPr>
        <sz val="10"/>
        <rFont val="Soberana Sans"/>
        <family val="2"/>
      </rPr>
      <t xml:space="preserve"> Causa : La meta esta ligeramente por debajo de lo programado debido a que  el Comité Estatal de Sanidad Acuícola del Estado de Morelos, A.C., se encuentra en proceso de regularización para la renovación del registro oficial que lo habilitaría como coadyuvante del SENASICA y consecuentemente se pueda dar la validación al Programa de Trabajo para el presente ejercicio.    NOTA: EL SISTEMA CALCULA LA META CORRECTA, 98.90 SIN EMBARGO NO LA GUARDA Y ANOTA 0. SE HAN REECRISTO LOS VALORES DEL NUMERADOR Y DENOMINADOR EN REPETIDAS OCACIONES PERO SIGUE APARECIENDO 0. Efecto: Sin efectos cuantificables ya que alcanzar la estabilidad técnica, administrativa y organizativa del Comité Estatal de Sanidad Acuícola del Estado de Morelos, A.C.,  conllevará a la atención eficiente y ordenada del sector en materia sanitaria. Otros Motivos:</t>
    </r>
  </si>
  <si>
    <r>
      <t xml:space="preserve">Porcentaje de programas de trabajo de vigilancia epidemiológica fitozoosanitaria, acuícolas y pesquera validados durante el primer trimestre del ejercicio
</t>
    </r>
    <r>
      <rPr>
        <sz val="10"/>
        <rFont val="Soberana Sans"/>
        <family val="2"/>
      </rPr>
      <t xml:space="preserve"> Causa : La meta esta ligeramente por debajo de lo programado debido a que se elimina un programa de trabajo al no existir las condiciones necesarias para la validación del programa con la Entidad Federativa. Efecto: Sin efectos cuantificables ya que las actividades serán realizadas por el SENASICA en coordinación con la Delegación de la SAGARPA Otros Motivos:</t>
    </r>
  </si>
  <si>
    <r>
      <t xml:space="preserve">Porcentaje de cargamentos de alto riesgo sanitario retornados
</t>
    </r>
    <r>
      <rPr>
        <sz val="10"/>
        <rFont val="Soberana Sans"/>
        <family val="2"/>
      </rPr>
      <t xml:space="preserve"> Causa : Debido a que el número de cargamentos retornados fue mayor a la estimación realizada al momento de la programación, la meta sobrepasa la estimación realizada al momento de la programación, sin embargo, se cumple con el 100 % de los retornos instruidos. Recordemos que el número de cargamentos de alto riesgo sanitario que deben ser retornados depende del flujo comercial que transita  por los Puntos de Verificación e Inspección, así como del cumplimiento de los requisitos para ser movilizados, por lo que no es una variable controlada. Efecto: Al cumplirse el 100% de los retornos instruidos a cargamentos de alto riesgo sanitario detectados, se tiene un efecto positivo ya que se contribuye a reducir el riesgo de diseminación de plagas y enfermedades así como a mantener los estatus sanitarios. Otros Motivos:</t>
    </r>
  </si>
  <si>
    <r>
      <t xml:space="preserve">Porcentaje de cargamentos de alto riesgo sanitario destruídos
</t>
    </r>
    <r>
      <rPr>
        <sz val="10"/>
        <rFont val="Soberana Sans"/>
        <family val="2"/>
      </rPr>
      <t xml:space="preserve"> Causa : La meta esta por encima de lo programado porque los valores de numerador y denominador sobrepasaron la estimación anual realizada al momento de la programación, por lo cual se cumple la meta al 100% es importante recordar que el número de cargamentos de alto riesgo sanitario que deben ser destruidos depende del flujo comercial que transita  por los Puntos de Verificación e Inspección, así como del cumplimiento de los requisitos para ser movilizados, por lo que no es una variable controlada. Sin embargo se cumple con el 100% de las destrucciones instruidas. Efecto: Se tiene un efecto  positivo ya que al cumplirse el 100% de las destrucciones instruidas a cargamentos de alto riesgo sanitario detectados se contribuye a reducir el riesgo de diseminación de plagas y enfermedades,  así como a mantener los estatus sanitarios. Otros Motivos:</t>
    </r>
  </si>
  <si>
    <t>S264</t>
  </si>
  <si>
    <t>Programa de Innovación, Investigación, Desarrollo Tecnológico y Educación</t>
  </si>
  <si>
    <t>311-Dirección General de Productividad y Desarrollo Tecnológico</t>
  </si>
  <si>
    <t>Contribuir a impulsar la productividad en el sector agroalimentario mediante inversión en capital físico, humano y tecnológico que garantice la seguridad alimentaria mediante la aplicación de innovaciones tecnológicas desarrolladas a través de la investigación</t>
  </si>
  <si>
    <t>Productores agropecuarios y pesqueros aplican innovaciones tecnologicas desarrolladas a través de la investigación</t>
  </si>
  <si>
    <r>
      <t>Porcentaje de proyectos de innovación tecnológica en acuacultura que contribuyen al incremento de la productividad del sector</t>
    </r>
    <r>
      <rPr>
        <i/>
        <sz val="10"/>
        <color indexed="30"/>
        <rFont val="Soberana Sans"/>
      </rPr>
      <t xml:space="preserve">
</t>
    </r>
  </si>
  <si>
    <t>(Número de proyectos desarrollados para la aplicación de tecnologías innovadoras que incrementan su productividad/ Número de  proyectos desarrollados para la aplicación de tecnologías innovadoras)*100</t>
  </si>
  <si>
    <r>
      <t>Tasa de variación de productores agropecuarios   que aplican innovaciones tecnológicas</t>
    </r>
    <r>
      <rPr>
        <i/>
        <sz val="10"/>
        <color indexed="30"/>
        <rFont val="Soberana Sans"/>
      </rPr>
      <t xml:space="preserve">
</t>
    </r>
  </si>
  <si>
    <t>[((Número de productores agropecuarios  que aplican tecnologías en el año Tn /Número de productores agropecuarios y pesqueros que aplican tecnologías en el año T0  ) -1) * 100]</t>
  </si>
  <si>
    <t>A Incentivos otorgados a proyectos de conservación y/o aprovechamiento sustentable de recursos genéticos agrícolas apoyados, para potenciar los beneficios de cultivos nativos básicos y/o estratégicos, incluyendo cultivos biotecnológicos públicos nacionales</t>
  </si>
  <si>
    <r>
      <t>Porcentaje de proyectos  de Recursos Genéticos Agrícolas beneficiados con incentivos respecto a los proyectos recibidos</t>
    </r>
    <r>
      <rPr>
        <i/>
        <sz val="10"/>
        <color indexed="30"/>
        <rFont val="Soberana Sans"/>
      </rPr>
      <t xml:space="preserve">
</t>
    </r>
  </si>
  <si>
    <t>(Número de proyectos apoyados con incentivos en el año tn/ Numero total de proyectos recibidos en el año tn) x 100</t>
  </si>
  <si>
    <t>B Proyectos de innovación y aprovechamiento integral de recursos en zonas rurales de baja vocación agropecuaria apoyados</t>
  </si>
  <si>
    <r>
      <t>Porcentaje de variación de proyectos de innovación y aprovechamiento integral de recursos</t>
    </r>
    <r>
      <rPr>
        <i/>
        <sz val="10"/>
        <color indexed="30"/>
        <rFont val="Soberana Sans"/>
      </rPr>
      <t xml:space="preserve">
</t>
    </r>
  </si>
  <si>
    <t>[(Número de proyectos de innovación y aprovechamiento integral de recursos apoyados en el periodo T1 / número de proyectos de innovación y aprovechamiento integral de recursos apoyados en el periodo T0 ) * 100]</t>
  </si>
  <si>
    <t>C Proyectos de conservación, manejo y aprovechamiento de recursos genéticos en materia de acuacultura desarrollados</t>
  </si>
  <si>
    <r>
      <t>Porcentaje de proyectos desarrollados para la conservación, manejo y aprovechamiento de recursos genéticos en materia de acuacultura.</t>
    </r>
    <r>
      <rPr>
        <i/>
        <sz val="10"/>
        <color indexed="30"/>
        <rFont val="Soberana Sans"/>
      </rPr>
      <t xml:space="preserve">
</t>
    </r>
  </si>
  <si>
    <t>(Número de unidades acuícolas apoyadas para la conservación, manejo y aprovechamiento de recursos genéticos / Número total de unidades acuícolas programadas a apoyar) * 100</t>
  </si>
  <si>
    <t>D Solicitudes de investigación, validación, innovación y transferencia de tecnología apoyadas.</t>
  </si>
  <si>
    <r>
      <t>Índice de variación de solicitudes de  investigación, validación, innovación y transferencia de tecnología apoyadas.</t>
    </r>
    <r>
      <rPr>
        <i/>
        <sz val="10"/>
        <color indexed="30"/>
        <rFont val="Soberana Sans"/>
      </rPr>
      <t xml:space="preserve">
</t>
    </r>
  </si>
  <si>
    <t>(Número total de solicitudes de  investigación, validación, innovación y transferencia de tecnología apoyadas en año Tn/ Número total de solicitudes de  investigación, validación, innovación y transferencia de tecnología apoyadas en T0)* 100.</t>
  </si>
  <si>
    <t>E Razas de uso doméstico apoyadas para el mejoramiento genético.</t>
  </si>
  <si>
    <r>
      <t>Porcentaje de razas de uso doméstico apoyadas para el mejoramiento genético.</t>
    </r>
    <r>
      <rPr>
        <i/>
        <sz val="10"/>
        <color indexed="30"/>
        <rFont val="Soberana Sans"/>
      </rPr>
      <t xml:space="preserve">
</t>
    </r>
  </si>
  <si>
    <t>(Número de razas de uso doméstico apoyados para el mejoramiento genético / Número total de razas de uso doméstico con reglamento técnico) * 100</t>
  </si>
  <si>
    <t>F Proyectos de innovación y transferencia de tecnología pecuaria apoyados.</t>
  </si>
  <si>
    <r>
      <t xml:space="preserve">Porcentaje de proyectos de innovación y transferencia de tecnología pecuaria apoyados </t>
    </r>
    <r>
      <rPr>
        <i/>
        <sz val="10"/>
        <color indexed="30"/>
        <rFont val="Soberana Sans"/>
      </rPr>
      <t xml:space="preserve">
</t>
    </r>
  </si>
  <si>
    <t xml:space="preserve">(Número de proyectos apoyados / Número total de proyectos solictados) * 100 </t>
  </si>
  <si>
    <t>G Proyectos de investigación, validación e innovación tecnológica en materia de acuacultura desarrollados</t>
  </si>
  <si>
    <r>
      <t>Porcentaje de proyectos desarrollos para la innovación tecnológica en acuacultura.</t>
    </r>
    <r>
      <rPr>
        <i/>
        <sz val="10"/>
        <color indexed="30"/>
        <rFont val="Soberana Sans"/>
      </rPr>
      <t xml:space="preserve">
</t>
    </r>
  </si>
  <si>
    <t>(Número de unidades acuícolas apoyadas para la innovación tecnológica en acuacultura/Número total de unidades acuícolas programadas a apoyar) * 100</t>
  </si>
  <si>
    <t>H Modernización de maquinaria y equipos agropecuarios apoyados para incrementar la productividad (Innovación para el desarrollo tecnológico aplicado-maquinaria)</t>
  </si>
  <si>
    <r>
      <t>Tasa de variacion en el número de maquinaria y equipos agropecuarios apoyados</t>
    </r>
    <r>
      <rPr>
        <i/>
        <sz val="10"/>
        <color indexed="30"/>
        <rFont val="Soberana Sans"/>
      </rPr>
      <t xml:space="preserve">
</t>
    </r>
  </si>
  <si>
    <t>[((Número de maquinaria y equipos agropecuarios apoyados en el periodo tn / Número de maquinaria y equipos agropecuarios apoyados en el periodo t0 ) -1) * 100]</t>
  </si>
  <si>
    <t>I Incetivos otorgados a proyectos de innovación y aprovechamiento integral de minerales no metaliferos y rocas</t>
  </si>
  <si>
    <r>
      <t>Porcentaje de proyectos productivos de Minería Social beneficiados con incentivos respecto a los proyectos recibidos</t>
    </r>
    <r>
      <rPr>
        <i/>
        <sz val="10"/>
        <color indexed="30"/>
        <rFont val="Soberana Sans"/>
      </rPr>
      <t xml:space="preserve">
</t>
    </r>
  </si>
  <si>
    <t>(Numero de proyectos apoyados con incentivos en el año tn/ Numero total de proyectos recibidos en el año tn) x 100</t>
  </si>
  <si>
    <t>A 1 Gestión de incentivos a cultivos autoctonos y perenes de importancia económica atendidos con los proyectos de Recursos Genéticos Agrícolas</t>
  </si>
  <si>
    <r>
      <t>Porcentaje de cultivos autoctonos y perenes de importancia economica atendidos con los proyectos de Recursos Genéticos Agrícolas 2015</t>
    </r>
    <r>
      <rPr>
        <i/>
        <sz val="10"/>
        <color indexed="30"/>
        <rFont val="Soberana Sans"/>
      </rPr>
      <t xml:space="preserve">
</t>
    </r>
  </si>
  <si>
    <t>[(Número de proyectos de cultivos autóctonos anuales y perennes atendidos de importancia económica (usando como referencia los cultivos reportados en el ultimo Informe de los Recursos Fitogenéticos)/ Número de proyectos de Recursos Genéticos Agrícolas 2015 apoyados)*100]</t>
  </si>
  <si>
    <t>A 2 Gestión de incentivos a proyectos de recursos genéticos agrícolas</t>
  </si>
  <si>
    <r>
      <t xml:space="preserve">Tasa de variación de incentivo económicos otorgado a los proyectos del Componente Recursos Genéticos Agrícolas respecto al año anterior </t>
    </r>
    <r>
      <rPr>
        <i/>
        <sz val="10"/>
        <color indexed="30"/>
        <rFont val="Soberana Sans"/>
      </rPr>
      <t xml:space="preserve">
</t>
    </r>
  </si>
  <si>
    <t>([Recursos ejercidos para apoyar Proyectos del Componente Recursos Genéticos Agrícolas en el año tn / Recursos ejercidos en Proyectos del Componente Recursos Genéticos Agrícolas en el año tn-1)-1]*100)</t>
  </si>
  <si>
    <t>B 3 Gestión de incentivos para la innovación y el aprovechamiento integral de recursos en zonas rurales de baja vocación agropecuaria</t>
  </si>
  <si>
    <r>
      <t>Porcentaje de variación de incentivos para la innovación y el aprovechamiento integral de recursos</t>
    </r>
    <r>
      <rPr>
        <i/>
        <sz val="10"/>
        <color indexed="30"/>
        <rFont val="Soberana Sans"/>
      </rPr>
      <t xml:space="preserve">
</t>
    </r>
  </si>
  <si>
    <t>[(Monto de incetivos para la innovación y el aprovechamiento integral de recursos en el periodo T1 / Monto de incetivos a para la innovación y el aprovechamiento integral de recursos en el periodo T0 ) * 100]</t>
  </si>
  <si>
    <t>C 4 Dictaminación de solicitudes de apoyo para la conservación, manejo y aprovechamiento de recursos genéticos en materia de acuacultura</t>
  </si>
  <si>
    <r>
      <t>Porcentaje de solicitudes dictaminadas para la conservación, manejo y aprovechamiento de recursos genéticos en materia de acuacultura</t>
    </r>
    <r>
      <rPr>
        <i/>
        <sz val="10"/>
        <color indexed="30"/>
        <rFont val="Soberana Sans"/>
      </rPr>
      <t xml:space="preserve">
</t>
    </r>
  </si>
  <si>
    <t>(Número de solicitudes dictaminadas/total de solicitudes recibidas)*100</t>
  </si>
  <si>
    <t>D 5 Gestión de incentivos a productores agrícolas para la innovación y modernización de maquinaria y equipo que incrementen su productividad</t>
  </si>
  <si>
    <r>
      <t>Porcentaje de solicitudes autorizadas de acuerdo a lo establecido en las Reglas de Operación para la modernización de maquinaria y equipo</t>
    </r>
    <r>
      <rPr>
        <i/>
        <sz val="10"/>
        <color indexed="30"/>
        <rFont val="Soberana Sans"/>
      </rPr>
      <t xml:space="preserve">
</t>
    </r>
  </si>
  <si>
    <t>(Número de solicitudes autorizadas de acuerdo a lo establecido en Reglas de Operación para la modernización de maquinaria y equipo/total de solicitudes recibidas)*100</t>
  </si>
  <si>
    <t>D 6 Gestión de incentivos a proyectos de investigación, validación,innovación, transferencia de tecnología. (Innovación Para El Desarrollo Tecnológico Aplicado-Proyectos de Innovación y Transferencia de Tecnología)</t>
  </si>
  <si>
    <r>
      <t>Porcentaje de incentivos ejercidos para investigación, validación,innovación, transferencia de tecnología.</t>
    </r>
    <r>
      <rPr>
        <i/>
        <sz val="10"/>
        <color indexed="30"/>
        <rFont val="Soberana Sans"/>
      </rPr>
      <t xml:space="preserve">
</t>
    </r>
  </si>
  <si>
    <t>(Monto de incentivos ejercidos para investigación, validación, innovación y transferencia de tecnología en año Tn/ Monto de incentivos programados para investigación, validación, innovación y transferencia de tecnología en el año T0) * 100</t>
  </si>
  <si>
    <t>E 7 Suscripción de los instrumentos juridicos para el mejoramiento genético</t>
  </si>
  <si>
    <r>
      <t>Porcentaje de instrumentos jurídicos suscritos para el mejoramiento genético</t>
    </r>
    <r>
      <rPr>
        <i/>
        <sz val="10"/>
        <color indexed="30"/>
        <rFont val="Soberana Sans"/>
      </rPr>
      <t xml:space="preserve">
</t>
    </r>
  </si>
  <si>
    <t>(Numero de instrumentos jurídicos suscritos  para el mejoramiento genético / Numero total de instrumentos jurídicos solicitados) * 100</t>
  </si>
  <si>
    <t>F 8 Seguimiento a la ejecución de las actividades convenidas.</t>
  </si>
  <si>
    <r>
      <t>Porcentaje de avance de las actividades convenidas.</t>
    </r>
    <r>
      <rPr>
        <i/>
        <sz val="10"/>
        <color indexed="30"/>
        <rFont val="Soberana Sans"/>
      </rPr>
      <t xml:space="preserve">
</t>
    </r>
  </si>
  <si>
    <t>(Activiades realizadas / Actividades convenidas) * 100</t>
  </si>
  <si>
    <t>G 9 Dictaminación de solicitudes de apoyo para la innovación y desarrollo tecnológico en materia de acuacultura</t>
  </si>
  <si>
    <r>
      <t>Porcentaje de solicitudes dictaminadas para la innovación y desarrollo tecnológico en materia de acuacultura</t>
    </r>
    <r>
      <rPr>
        <i/>
        <sz val="10"/>
        <color indexed="30"/>
        <rFont val="Soberana Sans"/>
      </rPr>
      <t xml:space="preserve">
</t>
    </r>
  </si>
  <si>
    <t>H 10 Gestión de incentivos a productores agrícolas para la innovación y modernización de maquinaria y equipo que incrementen su productividad (Innovación para el desarrollo tecnológico aplicado-maquinaria)</t>
  </si>
  <si>
    <t>I 11 Gestión de incentivos para la innovación y el aprovechamiento integral de minerales no metaliferos y rocas</t>
  </si>
  <si>
    <r>
      <t>Tasa de variación de incentivos otorgados a los proyectos de Minería Social respecto al ejercicio anterior</t>
    </r>
    <r>
      <rPr>
        <i/>
        <sz val="10"/>
        <color indexed="30"/>
        <rFont val="Soberana Sans"/>
      </rPr>
      <t xml:space="preserve">
</t>
    </r>
  </si>
  <si>
    <t>([Recursos ejercidos para apoyar Proyectos de Minería Social en el año tn / Recursos ejercidos en Proyectos de Minería Social apoyados en el año tn-1)-1]*100)</t>
  </si>
  <si>
    <r>
      <t xml:space="preserve">Porcentaje de proyectos de innovación tecnológica en acuacultura que contribuyen al incremento de la productividad del sector
</t>
    </r>
    <r>
      <rPr>
        <sz val="10"/>
        <rFont val="Soberana Sans"/>
        <family val="2"/>
      </rPr>
      <t>Sin Información,Sin Justificación</t>
    </r>
  </si>
  <si>
    <r>
      <t xml:space="preserve">Tasa de variación de productores agropecuarios   que aplican innovaciones tecnológicas
</t>
    </r>
    <r>
      <rPr>
        <sz val="10"/>
        <rFont val="Soberana Sans"/>
        <family val="2"/>
      </rPr>
      <t>Sin Información,Sin Justificación</t>
    </r>
  </si>
  <si>
    <r>
      <t xml:space="preserve">Porcentaje de proyectos  de Recursos Genéticos Agrícolas beneficiados con incentivos respecto a los proyectos recibidos
</t>
    </r>
    <r>
      <rPr>
        <sz val="10"/>
        <rFont val="Soberana Sans"/>
        <family val="2"/>
      </rPr>
      <t>Sin Información,Sin Justificación</t>
    </r>
  </si>
  <si>
    <r>
      <t xml:space="preserve">Porcentaje de variación de proyectos de innovación y aprovechamiento integral de recursos
</t>
    </r>
    <r>
      <rPr>
        <sz val="10"/>
        <rFont val="Soberana Sans"/>
        <family val="2"/>
      </rPr>
      <t xml:space="preserve"> Causa : La meta alcanzada es superior a la programada al apoyarse un mayor número de proyectos para la innovación y el aprovechamiento integral de recursos Efecto: Que el indicador establecido en la meta sea rebasado Otros Motivos:</t>
    </r>
  </si>
  <si>
    <r>
      <t xml:space="preserve">Porcentaje de proyectos desarrollados para la conservación, manejo y aprovechamiento de recursos genéticos en materia de acuacultura.
</t>
    </r>
    <r>
      <rPr>
        <sz val="10"/>
        <rFont val="Soberana Sans"/>
        <family val="2"/>
      </rPr>
      <t xml:space="preserve"> Causa : En espera de que los solicitantes presenten información complementaria  de sus propuestas, para la celebración de convenios y desarrollo de proyectos. Efecto: Retraso en la entrega de apoyos para el desarrollo de proyectos.  Otros Motivos:</t>
    </r>
  </si>
  <si>
    <r>
      <t xml:space="preserve">Índice de variación de solicitudes de  investigación, validación, innovación y transferencia de tecnología apoyadas.
</t>
    </r>
    <r>
      <rPr>
        <sz val="10"/>
        <rFont val="Soberana Sans"/>
        <family val="2"/>
      </rPr>
      <t>Sin Información,Sin Justificación</t>
    </r>
  </si>
  <si>
    <r>
      <t xml:space="preserve">Porcentaje de razas de uso doméstico apoyadas para el mejoramiento genético.
</t>
    </r>
    <r>
      <rPr>
        <sz val="10"/>
        <rFont val="Soberana Sans"/>
        <family val="2"/>
      </rPr>
      <t xml:space="preserve"> Causa : La Coordinación General de Ganaderia como Unidad Responsable del Componente, reaperturo las  ventanillas de fecha 15 de Junio y cerro el 30 de Junio de 2015. Efecto: Cambios en el cronograma convenido con los ejecutores  Otros Motivos:</t>
    </r>
  </si>
  <si>
    <r>
      <t xml:space="preserve">Porcentaje de proyectos de innovación y transferencia de tecnología pecuaria apoyados 
</t>
    </r>
    <r>
      <rPr>
        <sz val="10"/>
        <rFont val="Soberana Sans"/>
        <family val="2"/>
      </rPr>
      <t>Sin Información,Sin Justificación</t>
    </r>
  </si>
  <si>
    <r>
      <t xml:space="preserve">Porcentaje de proyectos desarrollos para la innovación tecnológica en acuacultura.
</t>
    </r>
    <r>
      <rPr>
        <sz val="10"/>
        <rFont val="Soberana Sans"/>
        <family val="2"/>
      </rPr>
      <t xml:space="preserve"> Causa : El componente no cuenta con apertura programática dentro del PEF, por lo tanto no se operara en el presente ejercicio fiscal. Efecto: No se otorgarán apoyos para la innovación y transferencia de tecnología acuícola. Otros Motivos:</t>
    </r>
  </si>
  <si>
    <r>
      <t xml:space="preserve">Tasa de variacion en el número de maquinaria y equipos agropecuarios apoyados
</t>
    </r>
    <r>
      <rPr>
        <sz val="10"/>
        <rFont val="Soberana Sans"/>
        <family val="2"/>
      </rPr>
      <t>Sin Información,Sin Justificación</t>
    </r>
  </si>
  <si>
    <r>
      <t xml:space="preserve">Porcentaje de proyectos productivos de Minería Social beneficiados con incentivos respecto a los proyectos recibidos
</t>
    </r>
    <r>
      <rPr>
        <sz val="10"/>
        <rFont val="Soberana Sans"/>
        <family val="2"/>
      </rPr>
      <t>Sin Información,Sin Justificación</t>
    </r>
  </si>
  <si>
    <r>
      <t xml:space="preserve">Porcentaje de cultivos autoctonos y perenes de importancia economica atendidos con los proyectos de Recursos Genéticos Agrícolas 2015
</t>
    </r>
    <r>
      <rPr>
        <sz val="10"/>
        <rFont val="Soberana Sans"/>
        <family val="2"/>
      </rPr>
      <t>Sin Información,Sin Justificación</t>
    </r>
  </si>
  <si>
    <r>
      <t xml:space="preserve">Tasa de variación de incentivo económicos otorgado a los proyectos del Componente Recursos Genéticos Agrícolas respecto al año anterior 
</t>
    </r>
    <r>
      <rPr>
        <sz val="10"/>
        <rFont val="Soberana Sans"/>
        <family val="2"/>
      </rPr>
      <t>Sin Información,Sin Justificación</t>
    </r>
  </si>
  <si>
    <r>
      <t xml:space="preserve">Porcentaje de variación de incentivos para la innovación y el aprovechamiento integral de recursos
</t>
    </r>
    <r>
      <rPr>
        <sz val="10"/>
        <rFont val="Soberana Sans"/>
        <family val="2"/>
      </rPr>
      <t xml:space="preserve"> Causa : La meta alcanzada es superior a la programada al apoyarse un mayor número de proyectos para la innovación y el aprovechamiento integral de recursos Efecto: Que el indicador establecido en la meta sea rebasado Otros Motivos:</t>
    </r>
  </si>
  <si>
    <r>
      <t xml:space="preserve">Porcentaje de solicitudes dictaminadas para la conservación, manejo y aprovechamiento de recursos genéticos en materia de acuacultura
</t>
    </r>
    <r>
      <rPr>
        <sz val="10"/>
        <rFont val="Soberana Sans"/>
        <family val="2"/>
      </rPr>
      <t xml:space="preserve"> Causa : Se recibieron un total de 43 solicitudes de las 50 programadas, las cuales han sido evaluadas por el Comité Técnico de Evaluación y Dictaminación de Proyecto. Se generaron  oficios de prevención para cada solicitud  relacionados a la falta de información complementaria en las propuestas presentadas. Una vez que los solicitantes atiendan oficio de prevención enviado se dictaminara su solicitud.  Efecto: Retraso en la celebración de convenios para otorgar el apoyo a los solicitantes.  Otros Motivos:</t>
    </r>
  </si>
  <si>
    <r>
      <t xml:space="preserve">Porcentaje de solicitudes autorizadas de acuerdo a lo establecido en las Reglas de Operación para la modernización de maquinaria y equipo
</t>
    </r>
    <r>
      <rPr>
        <sz val="10"/>
        <rFont val="Soberana Sans"/>
        <family val="2"/>
      </rPr>
      <t xml:space="preserve"> Causa : Debido a la veda electoral, se suspende la atención de las solicitudes recibidas. Se espera que en el segundo semestre se vea reflejada la atención a mayor número de solicitudes de apoyo autorizadas. Efecto: Sin efectos negativos. Otros Motivos:</t>
    </r>
  </si>
  <si>
    <r>
      <t xml:space="preserve">Porcentaje de incentivos ejercidos para investigación, validación,innovación, transferencia de tecnología.
</t>
    </r>
    <r>
      <rPr>
        <sz val="10"/>
        <rFont val="Soberana Sans"/>
        <family val="2"/>
      </rPr>
      <t>Sin Información,Sin Justificación</t>
    </r>
  </si>
  <si>
    <r>
      <t xml:space="preserve">Porcentaje de instrumentos jurídicos suscritos para el mejoramiento genético
</t>
    </r>
    <r>
      <rPr>
        <sz val="10"/>
        <rFont val="Soberana Sans"/>
        <family val="2"/>
      </rPr>
      <t>Sin Información,Sin Justificación</t>
    </r>
  </si>
  <si>
    <r>
      <t xml:space="preserve">Porcentaje de avance de las actividades convenidas.
</t>
    </r>
    <r>
      <rPr>
        <sz val="10"/>
        <rFont val="Soberana Sans"/>
        <family val="2"/>
      </rPr>
      <t xml:space="preserve"> Causa : La Coordinación General de Ganadería como Unidad Responsable del Componente, reaperturo las  ventanillas de fecha 15 de Junio y cerro el 30 de Junio de 2015. Efecto: Cambios en el cronograma convenido con los ejecutores  Otros Motivos:</t>
    </r>
  </si>
  <si>
    <r>
      <t xml:space="preserve">Porcentaje de solicitudes dictaminadas para la innovación y desarrollo tecnológico en materia de acuacultura
</t>
    </r>
    <r>
      <rPr>
        <sz val="10"/>
        <rFont val="Soberana Sans"/>
        <family val="2"/>
      </rPr>
      <t xml:space="preserve"> Causa : El componente no cuenta con apertura programática dentro del PEF, por lo tanto no se operara en el presente ejercicio fiscal. Efecto: No se otorgarán apoyos para la innovación y transferencia de tecnología acuícola. Otros Motivos:</t>
    </r>
  </si>
  <si>
    <r>
      <t xml:space="preserve">Porcentaje de solicitudes autorizadas de acuerdo a lo establecido en las Reglas de Operación para la modernización de maquinaria y equipo
</t>
    </r>
    <r>
      <rPr>
        <sz val="10"/>
        <rFont val="Soberana Sans"/>
        <family val="2"/>
      </rPr>
      <t>Sin Información,Sin Justificación</t>
    </r>
  </si>
  <si>
    <r>
      <t xml:space="preserve">Tasa de variación de incentivos otorgados a los proyectos de Minería Social respecto al ejercicio anterior
</t>
    </r>
    <r>
      <rPr>
        <sz val="10"/>
        <rFont val="Soberana Sans"/>
        <family val="2"/>
      </rPr>
      <t>Sin Información,Sin Justificación</t>
    </r>
  </si>
  <si>
    <t>U002</t>
  </si>
  <si>
    <t>Instrumentación de acciones para mejorar las Sanidades a través de Inspecciones Fitozoosanitarias</t>
  </si>
  <si>
    <t>Contribuir a promover mayor certidumbre en la actividad agroalimentaria mediante mecanismos de administración de riesgos mediante la conservación y mejora de la condición de sanidad agroalimentaria en el territorio nacional</t>
  </si>
  <si>
    <t>Estados o regiones donde se previenen y combaten plagas y enfermedades reglamentadas y de interés económico conservan y mejoran su condición de sanidad agroalimentaria en el territorio nacional</t>
  </si>
  <si>
    <r>
      <t>Porcentaje de cabezas infectadas  propuestas para despoblar de Tuberculosis Bovina  en el año t</t>
    </r>
    <r>
      <rPr>
        <i/>
        <sz val="10"/>
        <color indexed="30"/>
        <rFont val="Soberana Sans"/>
      </rPr>
      <t xml:space="preserve">
</t>
    </r>
  </si>
  <si>
    <t>(Número de cabezas infectadas de Tuberculosis Bovina despobladas en el año t / Número de cabezas infectadas de Tuberculosis Bovina programadas a despoblar en el año t) *100</t>
  </si>
  <si>
    <t>A Sistema de prevención, vigilancia y control de plagas y enfermedades ejecutado</t>
  </si>
  <si>
    <r>
      <t xml:space="preserve">Porcentaje de análisis de enfermedades exóticas emergentes y reemergentes realizados </t>
    </r>
    <r>
      <rPr>
        <i/>
        <sz val="10"/>
        <color indexed="30"/>
        <rFont val="Soberana Sans"/>
      </rPr>
      <t xml:space="preserve">
</t>
    </r>
  </si>
  <si>
    <t>(Número de análisis  de enfermedades exóticas, emergentes y reemergentes realizados en el año t / Número de análisis de enfermedades exóticas, emergentes y reemergentes solicitados en el año t) * 100</t>
  </si>
  <si>
    <r>
      <t>Porcentaje de brotes y detecciones de mosca del Mediterráneo atendidos</t>
    </r>
    <r>
      <rPr>
        <i/>
        <sz val="10"/>
        <color indexed="30"/>
        <rFont val="Soberana Sans"/>
      </rPr>
      <t xml:space="preserve">
</t>
    </r>
  </si>
  <si>
    <t>(Número de brotes y detecciones de mosca del Mediterráneo  atendidos en el año t / Número de brotes y detecciones de mosca del Mediterráneo presentados en el año t) * 100</t>
  </si>
  <si>
    <t>B Control de la movilización de mercancías agropecuarias, acuícolas y pesqueras en territorio nacional aplicado</t>
  </si>
  <si>
    <r>
      <t>Porcentaje de aplicación de medidas cuarentenarias a cargamentos de alto riesgo sanitario que tranasitan por los Puntos de Verificación e Inspección</t>
    </r>
    <r>
      <rPr>
        <i/>
        <sz val="10"/>
        <color indexed="30"/>
        <rFont val="Soberana Sans"/>
      </rPr>
      <t xml:space="preserve">
</t>
    </r>
  </si>
  <si>
    <t>(Número de cargamentos de alto riesgo sanitario a los que se les aplican medidas cuarentenarias en el año t  / Número de cargamentos de alto riesgo sanitario detectados en el año t ) x 100</t>
  </si>
  <si>
    <t>A 1 Revisión de trampas de Mosca del Mediterraneo</t>
  </si>
  <si>
    <r>
      <t>Porcentaje de trampas de mosca del Mediterráneo revisadas</t>
    </r>
    <r>
      <rPr>
        <i/>
        <sz val="10"/>
        <color indexed="30"/>
        <rFont val="Soberana Sans"/>
      </rPr>
      <t xml:space="preserve">
</t>
    </r>
  </si>
  <si>
    <t>(Número de trampas de mosca del Mediterráneo revisadas en el año t / Número de trampas de mosca del Mediterráneo programadas a revisar en el año t) * 100</t>
  </si>
  <si>
    <t>A 2 Producción de pupas estériles de mosca de la fruta</t>
  </si>
  <si>
    <r>
      <t>Porcentaje de pupas estériles producidas de mosca de la fruta</t>
    </r>
    <r>
      <rPr>
        <i/>
        <sz val="10"/>
        <color indexed="30"/>
        <rFont val="Soberana Sans"/>
      </rPr>
      <t xml:space="preserve">
</t>
    </r>
  </si>
  <si>
    <t>(Número de pupas estériles de mosca de la fruta producidas en el año t/ Número de pupas estériles de mosca de la fruta programadas a producir en el año t) * 100</t>
  </si>
  <si>
    <t>A 3 Realización de pruebas de laboratorio para el diagóstico de enfermedades exóticas, emergentes o re-emergentes</t>
  </si>
  <si>
    <r>
      <t>Porcentaje de muestras analizadas derivadas de la vigilancia epidemiológica</t>
    </r>
    <r>
      <rPr>
        <i/>
        <sz val="10"/>
        <color indexed="30"/>
        <rFont val="Soberana Sans"/>
      </rPr>
      <t xml:space="preserve">
</t>
    </r>
  </si>
  <si>
    <t>(Número de muestras analizadas en el año t / Número de muestras solicitadas en el año t)* 100</t>
  </si>
  <si>
    <t>B 4 Instrucción de medidas cuarentenarias de retorno o destrucción a embarques agropecuarios que se movilizan dentro del territorio nacional</t>
  </si>
  <si>
    <t>(Número de cargamentos de alto riesgo sanitario retornados en el año t/ Número de cargamentos de alto riesgo sanitario con retorno instruído en el año t)*100</t>
  </si>
  <si>
    <r>
      <t xml:space="preserve">Porcentaje de cabezas infectadas  propuestas para despoblar de Tuberculosis Bovina  en el año t
</t>
    </r>
    <r>
      <rPr>
        <sz val="10"/>
        <rFont val="Soberana Sans"/>
        <family val="2"/>
      </rPr>
      <t>Sin Información,Sin Justificación</t>
    </r>
  </si>
  <si>
    <r>
      <t xml:space="preserve">Porcentaje de análisis de enfermedades exóticas emergentes y reemergentes realizados 
</t>
    </r>
    <r>
      <rPr>
        <sz val="10"/>
        <rFont val="Soberana Sans"/>
        <family val="2"/>
      </rPr>
      <t xml:space="preserve"> Causa : Los valores de numerador y denominador están por encima del estimado anual programado debido a que se incremento la vigilancia epidemiológica de la Influenza Aviar AH7N3  en Jalisco,  Guanajuato, Puebla y Querétaro en granjas comerciales, rastros y predios de traspatio;  a causa de la aparición de casos de influenza aviar notificable en Canadá y los Estados Unidos de América. Sin embargo la cumple al 100% con los análisis solicitados. Efecto: El efecto es positivo ya que con el incremento en el número de análisis por la cantidad de muestras colectadas para su diagnóstico en la Red de laboratorios de la CPA-SENASICA se asegura la capacidad y oportunidad para detectar animales sospechosos de enfermedades exóticas. Otros Motivos:</t>
    </r>
  </si>
  <si>
    <r>
      <t xml:space="preserve">Porcentaje de brotes y detecciones de mosca del Mediterráneo atendidos
</t>
    </r>
    <r>
      <rPr>
        <sz val="10"/>
        <rFont val="Soberana Sans"/>
        <family val="2"/>
      </rPr>
      <t xml:space="preserve"> Causa : La meta esta por debajo de lo programado debido a que las acciones preventivas y de erradicación de la plaga en Guatemala mantienen el frente de infestación distante a la frontera; por lo que, la presión de la plaga fue moderada iniciando las detecciones en México a partir de la semana 24 (segunda mitad del mes de junio). Efecto: El efecto es positivo ya que se presentan menos brotes y detecciones de la plaga, sin embargo se mantiene la alerta por ingreso de la plaga ya que históricamente es un periodo de riesgo de introducción, en caso de existir un desfasamiento en la temporalidad de presencia de la misma o un ligero incremento en el numero de ingresos de la plaga, el numero mínimo de eventos que se han presentado a la fecha, permiten la disponibilidad de recursos para su eventual atención. Otros Motivos:</t>
    </r>
  </si>
  <si>
    <r>
      <t xml:space="preserve">Porcentaje de aplicación de medidas cuarentenarias a cargamentos de alto riesgo sanitario que tranasitan por los Puntos de Verificación e Inspección
</t>
    </r>
    <r>
      <rPr>
        <sz val="10"/>
        <rFont val="Soberana Sans"/>
        <family val="2"/>
      </rPr>
      <t xml:space="preserve"> Causa : Debido a que el número de cargamentos a los que se les aplicó una medida fue mayor al estimado al momento de la  programación, sin embargo, se cumple con el 100% de medidas aplicadas a cargamentos de alto riesgo detectado. Es importante recordar que el número de cargamentos de alto riesgo sanitario a los que se le aplica una medida cuarentenaria para evitar que ingresen a las zonas libres y de baja prevalencia, depende del flujo comercial que transita  por los Puntos de Verificación e Inspección, así como del cumplimiento de los requisitos para ser movilizados, por lo que no es una variable controlada.  Efecto: El efecto es positivo ya que al cumplirse el 100% de las medidas cuarentenarias aplicadas a cargamentos de alto riesgo sanitario detectados, se contribuye a reducir el riesgo de diseminación de plagas y enfermedades, así como a mantener los estatus sanitarios. Otros Motivos:</t>
    </r>
  </si>
  <si>
    <r>
      <t xml:space="preserve">Porcentaje de trampas de mosca del Mediterráneo revisadas
</t>
    </r>
    <r>
      <rPr>
        <sz val="10"/>
        <rFont val="Soberana Sans"/>
        <family val="2"/>
      </rPr>
      <t xml:space="preserve"> Causa : La meta presenta un ligero retraso en su cumplimiento debido a que se presentaron problemas sociales que impidieron la instalación o revisión de las trampas,  tales como el extravío de trampas y caminos sin acceso para revisión. Efecto: A consecuencia del retraso en el cumplimiento de la meta programada se ha buscado la reubicación de la trampas a zonas cercanas a los sitios sin trampeo, lo que demanda recursos físicos y financieros adicionales, para garantizar la detección oportuna de la plaga. Otros Motivos:</t>
    </r>
  </si>
  <si>
    <r>
      <t xml:space="preserve">Porcentaje de pupas estériles producidas de mosca de la fruta
</t>
    </r>
    <r>
      <rPr>
        <sz val="10"/>
        <rFont val="Soberana Sans"/>
        <family val="2"/>
      </rPr>
      <t xml:space="preserve"> Causa : La meta esta ligeramente debajo de lo programado debido a que el alimento larvario que se utiliza como texturizante ha sido la harina de olote y se han tenido problemas con este ingrediente, reflejándose en una disminución  en el rendimiento larvario. Efecto: Debido a que el incumplimiento de la meta es mínimo los efectos no son cuantificables, sin embargo se trabaja en la búsqueda de productos alternativos o sustitutos que mejoren el proceso de cría y permitan que en lo sucesivo se logren las metas.   Otros Motivos:</t>
    </r>
  </si>
  <si>
    <r>
      <t xml:space="preserve">Porcentaje de muestras analizadas derivadas de la vigilancia epidemiológica
</t>
    </r>
    <r>
      <rPr>
        <sz val="10"/>
        <rFont val="Soberana Sans"/>
        <family val="2"/>
      </rPr>
      <t xml:space="preserve"> Causa : A consecuencia de la aparición de casos de influenza aviar notificable en Canadá y los Estados Unidos de América, se incrementó la vigilancia epidemiológica de la Influenza Aviar AH7N3  en Jalisco,  Guanajuato, Puebla y Querétaro en granjas comerciales, rastros y predios de traspatio. Por lo anterior, los valores de numerador y denominador superaron el programado anual y la meta se cumple al 100% al analizar la totalidad de las  muestras solicitadas. Efecto: El efecto es positivo ya que al aumentar el número de muestras colectadas para su diagnóstico en la Red de laboratorios de la CPA-SENASICA, se asegura la capacidad y oportunidad para detectar animales sospechosos de enfermedades exóticas. Otros Motivos:</t>
    </r>
  </si>
  <si>
    <r>
      <t xml:space="preserve">Porcentaje de cargamentos de alto riesgo sanitario retornados
</t>
    </r>
    <r>
      <rPr>
        <sz val="10"/>
        <rFont val="Soberana Sans"/>
        <family val="2"/>
      </rPr>
      <t xml:space="preserve"> Causa : La meta esta por arriba de lo programado debido a que el número de cargamentos retornados fue mayor a la estimación realizada al momento de la programación, sin embargo, se cumple con el 100 % de los retornos instruidos. Recordemos que el número de cargamentos de alto riesgo sanitario que deben ser retornados depende del flujo comercial que transita  por los Puntos de Verificación e Inspección, así como del cumplimiento de los requisitos para ser movilizados, por lo que no es una variable controlada. Efecto: El efecto es positivo ya que al cumplirse el 100% de los retornos instruidos a cargamentos de alto riesgo sanitario detectados se contribuye a reducir el riesgo de diseminación de plagas y enfermedades así como a mantener los estatus sanitarios. Otros Motivos:</t>
    </r>
  </si>
  <si>
    <r>
      <t xml:space="preserve">Porcentaje de cargamentos de alto riesgo sanitario destruídos
</t>
    </r>
    <r>
      <rPr>
        <sz val="10"/>
        <rFont val="Soberana Sans"/>
        <family val="2"/>
      </rPr>
      <t xml:space="preserve"> Causa : Los valores de numerador y denominador sobrepasaron la estimación anual realizada al momento de la programación razón por la cual la meta esta muy por encima de lo programado, es importante recordar que el número de cargamentos de alto riesgo sanitario que deben ser destruidos depende del flujo comercial que transita  por los Puntos de Verificación e Inspección, así como del cumplimiento de los requisitos para ser movilizados, por lo que no es una variable controlada. Sin embargo se cumple con el 100% de las destrucciones instruidas. Efecto: El efecto es positivo ya que al cumplirse el 100% de las destrucciones instruidas a cargamentos de alto riesgo sanitario detectados se contribuye a reducir el riesgo de diseminación de plagas y enfermedades,  así como a mantener los estatus sanitarios. Otros Motivos:</t>
    </r>
  </si>
  <si>
    <t>U004</t>
  </si>
  <si>
    <t>Sistema Nacional de Investigación Agrícola</t>
  </si>
  <si>
    <t>Contribuir a impulsar la productividad en el sector agroalimentario mediante inversión en capital físico, humano y tecnológico que garantice la seguridad alimentaria mediante tecnologías y/o conocimientos para atender las demandas estratégicas de los productores del sector agropecuario, acuícola y pesquero</t>
  </si>
  <si>
    <r>
      <t>Porcentaje de variación en la inversión que el Fondo Sectorial de Investigación en Materias Agrícola, Pecuaria, Acuícola, Agrobiotecnología y Recursos Fitogenéticos destinada a proyectos de investigación o tecnología que requiere el Sector Agroalimentario y pesquero.</t>
    </r>
    <r>
      <rPr>
        <i/>
        <sz val="10"/>
        <color indexed="30"/>
        <rFont val="Soberana Sans"/>
      </rPr>
      <t xml:space="preserve">
</t>
    </r>
  </si>
  <si>
    <t>[(Inversión en proyectos de investigación aprobados por el Fondo Sectorial de Investigación en Materias Agrícola, Pecuaria, Acuícola, Agrobiotecnología y Recursos Fitogenéticos en el año t / Inversión en proyectos de investigación aprobados por el Fondo Sectorial de Investigación en Materias Agrícola, Pecuaria, Acuícola, Agrobiotecnología y Recursos Fitogenéticos en t-1) *100</t>
  </si>
  <si>
    <t>Productores del Sector agropecuario, acuícola y pesquero cuentan con tecnologías y/o conocimientos generados para atender temas estratágicos demandados.</t>
  </si>
  <si>
    <r>
      <t>Productores del Sector agropecuario, acuícola y pesquero cuentan con tecnologías y/o conocimientos generados para atender temas estratégicos demandados.</t>
    </r>
    <r>
      <rPr>
        <i/>
        <sz val="10"/>
        <color indexed="30"/>
        <rFont val="Soberana Sans"/>
      </rPr>
      <t xml:space="preserve">
</t>
    </r>
  </si>
  <si>
    <t>(Número de tecnologías y/o conocimientos generados en proyectos que concluyen/Números de tecnologías y/o conocimientos  que fueron demandados)*100</t>
  </si>
  <si>
    <t>A Apoyos para el desarrollo de proyectos de investigación que atienden temas estratégicos  otorgados.</t>
  </si>
  <si>
    <r>
      <t>Porcentaje de apoyos otorgados a Proyectos de investigación apoyados mediante Convenio  de Asignación  de Recursos.</t>
    </r>
    <r>
      <rPr>
        <i/>
        <sz val="10"/>
        <color indexed="30"/>
        <rFont val="Soberana Sans"/>
      </rPr>
      <t xml:space="preserve">
</t>
    </r>
  </si>
  <si>
    <t>(Número de apoyos otorgados a Proyectos de investigación con Convenio de Asignación  de Recursos formalizado/Número de apoyos otorgados a proyectos de investigación aprobados para su financiamiento) *100</t>
  </si>
  <si>
    <t>B Apoyos económicos para la difusión de tecnologías y/o conocimientos otorgados.</t>
  </si>
  <si>
    <r>
      <t>Porcentaje de eventos organizados para la difusión de tecnologías y/o conocimientos.</t>
    </r>
    <r>
      <rPr>
        <i/>
        <sz val="10"/>
        <color indexed="30"/>
        <rFont val="Soberana Sans"/>
      </rPr>
      <t xml:space="preserve">
</t>
    </r>
  </si>
  <si>
    <t>(Número de eventos organizados para difusión de tecnologías y/o conocimientos realizados / número de eventos organizados para difusión de tecnologías y/o conocimientos programados)*100</t>
  </si>
  <si>
    <t>A 1 Publicación de convocatorias para la atención de temas estratégicos.</t>
  </si>
  <si>
    <r>
      <t>Porcentaje de temas estratégicos que fueron convocados para su atención.</t>
    </r>
    <r>
      <rPr>
        <i/>
        <sz val="10"/>
        <color indexed="30"/>
        <rFont val="Soberana Sans"/>
      </rPr>
      <t xml:space="preserve">
</t>
    </r>
  </si>
  <si>
    <t>(Número de temas estratégicos con convocatoria públicada/Número de temas estratégicos programados para ser atendidos) *100</t>
  </si>
  <si>
    <t>A 2 Recepción de informes financieros de proyectos de investigación</t>
  </si>
  <si>
    <r>
      <t>Porcentaje de informes financieros recibidos</t>
    </r>
    <r>
      <rPr>
        <i/>
        <sz val="10"/>
        <color indexed="30"/>
        <rFont val="Soberana Sans"/>
      </rPr>
      <t xml:space="preserve">
</t>
    </r>
  </si>
  <si>
    <t>(Número de informes financieros recibidos / Número total de informes financieros con compromiso de entrega ) *100</t>
  </si>
  <si>
    <t>B 3 Priorización de demandas en temas estratégicos.</t>
  </si>
  <si>
    <r>
      <t>Porcentaje de temas estratégicos que alcanzaron consenso para emitir su convocatoria.</t>
    </r>
    <r>
      <rPr>
        <i/>
        <sz val="10"/>
        <color indexed="30"/>
        <rFont val="Soberana Sans"/>
      </rPr>
      <t xml:space="preserve">
</t>
    </r>
  </si>
  <si>
    <t xml:space="preserve">(Número de  temas estratégicos que alcanzan consenso para emitir su convocatoria/Número de temas estratégicos que fueron propuestos para ser atendidas)  *100 </t>
  </si>
  <si>
    <r>
      <t xml:space="preserve">Porcentaje de variación en la inversión que el Fondo Sectorial de Investigación en Materias Agrícola, Pecuaria, Acuícola, Agrobiotecnología y Recursos Fitogenéticos destinada a proyectos de investigación o tecnología que requiere el Sector Agroalimentario y pesquero.
</t>
    </r>
    <r>
      <rPr>
        <sz val="10"/>
        <rFont val="Soberana Sans"/>
        <family val="2"/>
      </rPr>
      <t>Sin Información,Sin Justificación</t>
    </r>
  </si>
  <si>
    <r>
      <t xml:space="preserve">Productores del Sector agropecuario, acuícola y pesquero cuentan con tecnologías y/o conocimientos generados para atender temas estratégicos demandados.
</t>
    </r>
    <r>
      <rPr>
        <sz val="10"/>
        <rFont val="Soberana Sans"/>
        <family val="2"/>
      </rPr>
      <t>Sin Información,Sin Justificación</t>
    </r>
  </si>
  <si>
    <r>
      <t xml:space="preserve">Porcentaje de apoyos otorgados a Proyectos de investigación apoyados mediante Convenio  de Asignación  de Recursos.
</t>
    </r>
    <r>
      <rPr>
        <sz val="10"/>
        <rFont val="Soberana Sans"/>
        <family val="2"/>
      </rPr>
      <t>Sin Información,Sin Justificación</t>
    </r>
  </si>
  <si>
    <r>
      <t xml:space="preserve">Porcentaje de eventos organizados para la difusión de tecnologías y/o conocimientos.
</t>
    </r>
    <r>
      <rPr>
        <sz val="10"/>
        <rFont val="Soberana Sans"/>
        <family val="2"/>
      </rPr>
      <t>Sin Información,Sin Justificación</t>
    </r>
  </si>
  <si>
    <r>
      <t xml:space="preserve">Porcentaje de temas estratégicos que fueron convocados para su atención.
</t>
    </r>
    <r>
      <rPr>
        <sz val="10"/>
        <rFont val="Soberana Sans"/>
        <family val="2"/>
      </rPr>
      <t>Sin Información,Sin Justificación</t>
    </r>
  </si>
  <si>
    <r>
      <t xml:space="preserve">Porcentaje de informes financieros recibidos
</t>
    </r>
    <r>
      <rPr>
        <sz val="10"/>
        <rFont val="Soberana Sans"/>
        <family val="2"/>
      </rPr>
      <t xml:space="preserve"> Causa : Con estatus al 25 de junio el responsable Administrativo del Proyecto 2011-175247 ¿Control integrado de plagas y enfermedades y uso eficiente del agua de riego en el cultivo de Nogal Pecanero¿ a cargo del INIFAP, no ha remitido el informe financiero programado en el periodo correspondiente, en este contexto la Secretaría Administrativa del Fondo Sectorial ha realizado los exhortos correspondientes. Efecto: No existe efecto alguno toda vez que de conformidad con la normatividad establecida en el Fondo Sectorial, se continuaran los procedimientos necesarios hasta obtener el informe correspondiente.   Otros Motivos:</t>
    </r>
  </si>
  <si>
    <r>
      <t xml:space="preserve">Porcentaje de temas estratégicos que alcanzaron consenso para emitir su convocatoria.
</t>
    </r>
    <r>
      <rPr>
        <sz val="10"/>
        <rFont val="Soberana Sans"/>
        <family val="2"/>
      </rPr>
      <t>Sin Información,Sin Justificación</t>
    </r>
  </si>
  <si>
    <t>U009</t>
  </si>
  <si>
    <t>Fomento de la Ganadería y Normalización de la Calidad de los Productos Pecuarios</t>
  </si>
  <si>
    <t>Contribuir a impulsar la productividad en el sector agroalimentario mediante inversión en capital físico, humano y tecnológico que garantice la seguridad alimentaria mediante el incremento de la innovación y tecnología aplicadas por los productores en el sector pecuario.</t>
  </si>
  <si>
    <r>
      <t xml:space="preserve">Tasa de variación de la producción pecuaria  del país. </t>
    </r>
    <r>
      <rPr>
        <i/>
        <sz val="10"/>
        <color indexed="30"/>
        <rFont val="Soberana Sans"/>
      </rPr>
      <t xml:space="preserve">
</t>
    </r>
  </si>
  <si>
    <t xml:space="preserve">((Volumen producción pecuaria año tn /Volumen de Producción Pecuaria en el año tn-1)-1)*100 </t>
  </si>
  <si>
    <t>Productores Pecuarios participen en la organización para el desarrollo de innovaciones y tecnologías en el sector Pecuario, para el beneficio directo de la población y atención a contingencias agropecuarias.</t>
  </si>
  <si>
    <r>
      <t xml:space="preserve">Porcentaje de productores organizados que participan en el desarrollo de innovaciones y tecnologías. </t>
    </r>
    <r>
      <rPr>
        <i/>
        <sz val="10"/>
        <color indexed="30"/>
        <rFont val="Soberana Sans"/>
      </rPr>
      <t xml:space="preserve">
</t>
    </r>
  </si>
  <si>
    <t xml:space="preserve">  (Número de productores organizados que participan en el desarrollo de innovaciones y tecnologías / total de productores organizados) * 100                                          </t>
  </si>
  <si>
    <t>A Incentivos económicos otorgados para la promoción de las innovaciones cientificas, académicas y tecnológicas agropecuarias y atendiendo las contingencias agropecuarias en los Estados de la República Mexicana.</t>
  </si>
  <si>
    <r>
      <t xml:space="preserve">Porcentaje incentivos económicos aplicados al desarrollo de innovaciones cientificas y tecnológicas. </t>
    </r>
    <r>
      <rPr>
        <i/>
        <sz val="10"/>
        <color indexed="30"/>
        <rFont val="Soberana Sans"/>
      </rPr>
      <t xml:space="preserve">
</t>
    </r>
  </si>
  <si>
    <t>(Número de incentivos aplicados al desarrollo de innovaciones cientificas y tecnologicas/ Número total de incentivos demandados)*100</t>
  </si>
  <si>
    <t>A 1 Suscripción de Convenios de Concertación y Colaboración, y sus Anexos Técnicos con las Organizaciones, Asociaciones y Centros de Enseñanza Superior.</t>
  </si>
  <si>
    <r>
      <t xml:space="preserve">Porcentaje de Convenios de  Concertación y Colaboraciòn Suscritos </t>
    </r>
    <r>
      <rPr>
        <i/>
        <sz val="10"/>
        <color indexed="30"/>
        <rFont val="Soberana Sans"/>
      </rPr>
      <t xml:space="preserve">
</t>
    </r>
  </si>
  <si>
    <t xml:space="preserve">(Número de  Convenios de  Concertación y Colaboración Suscritos/ Total de solicitudes recibidas para realización de Convenios) *100                     </t>
  </si>
  <si>
    <r>
      <t xml:space="preserve">Tasa de variación de la producción pecuaria  del país. 
</t>
    </r>
    <r>
      <rPr>
        <sz val="10"/>
        <rFont val="Soberana Sans"/>
        <family val="2"/>
      </rPr>
      <t>Sin Información,Sin Justificación</t>
    </r>
  </si>
  <si>
    <r>
      <t xml:space="preserve">Porcentaje de productores organizados que participan en el desarrollo de innovaciones y tecnologías. 
</t>
    </r>
    <r>
      <rPr>
        <sz val="10"/>
        <rFont val="Soberana Sans"/>
        <family val="2"/>
      </rPr>
      <t xml:space="preserve"> Causa : El incremento a la meta se genera con relación al interés de los beneficiarios sobre la respuesta positiva a realizar Convenios, asi como el incremento que tuvo el presupuesto. Efecto: El efecto es positivo, en virtud, que favorece a los productores para que comercialicen su productos pecuarios. Otros Motivos:</t>
    </r>
  </si>
  <si>
    <r>
      <t xml:space="preserve">Porcentaje incentivos económicos aplicados al desarrollo de innovaciones cientificas y tecnológicas. 
</t>
    </r>
    <r>
      <rPr>
        <sz val="10"/>
        <rFont val="Soberana Sans"/>
        <family val="2"/>
      </rPr>
      <t xml:space="preserve"> Causa : Se recibieron solicitudes para el Programa  con un importe superior lo que provoco ampliación del presupuesto, en virtud que es un Programa a la demanda. Efecto: Al otorgarse los recursos se aporta los beneficios de dicho programa al verse incrementado el presupuesto causa que los beneficiarios sean mayores  por considerarse que es un programa a la demanda, el efecto, fue que rebaso la meta programada, considerando que existe un efecto positivo, en virtud que se difunden las innovaciones y las tecnologías.  Otros Motivos:</t>
    </r>
  </si>
  <si>
    <r>
      <t xml:space="preserve">Porcentaje de Convenios de  Concertación y Colaboraciòn Suscritos 
</t>
    </r>
    <r>
      <rPr>
        <sz val="10"/>
        <rFont val="Soberana Sans"/>
        <family val="2"/>
      </rPr>
      <t>Sin Información,Sin Justificación</t>
    </r>
  </si>
  <si>
    <t>U010</t>
  </si>
  <si>
    <t>Programa Nacional para el Control de la Abeja Africana</t>
  </si>
  <si>
    <t>Contribuir a impulsar la productividad en el sector agroalimentario mediante inversión en capital físico, humano y tecnológico que garantice la seguridad alimentaria mediante el fortalecimiento de capacidades para el control de la abeja africana y la varroasis en los productores apícolas.</t>
  </si>
  <si>
    <r>
      <t xml:space="preserve">Índice  del volumen de miel producido con relación al volumen base de producción                                             </t>
    </r>
    <r>
      <rPr>
        <i/>
        <sz val="10"/>
        <color indexed="30"/>
        <rFont val="Soberana Sans"/>
      </rPr>
      <t xml:space="preserve">
</t>
    </r>
  </si>
  <si>
    <t xml:space="preserve">(Volumen de miel producida en el  año tn /  Volumen de producción de miel promedio de los últimos 5 años) *100   </t>
  </si>
  <si>
    <t>Productores apicolas adquieren capacidades e instrumentos técnicos relativos al control de la abeja africana o la Varroasis a través de las buenas prácticas.</t>
  </si>
  <si>
    <r>
      <t xml:space="preserve">Porcentaje de productores apicolas que adquirieron capacidades e instrumentos técnicos respecto al total de productores apicolas </t>
    </r>
    <r>
      <rPr>
        <i/>
        <sz val="10"/>
        <color indexed="30"/>
        <rFont val="Soberana Sans"/>
      </rPr>
      <t xml:space="preserve">
</t>
    </r>
  </si>
  <si>
    <t xml:space="preserve">(Número de productores apicolas que mejoraron sus capacidades técnicas  en el año t/ Total de productores apicolas en el año t) *100         </t>
  </si>
  <si>
    <t>A Capacitación impartida a productores apícolas y técnicos</t>
  </si>
  <si>
    <r>
      <t>Porcentaje de asistentes que aprobaron la evaluación de la capacitación con 70 o más de calificación respecto al total de asistentes a la capacitación</t>
    </r>
    <r>
      <rPr>
        <i/>
        <sz val="10"/>
        <color indexed="30"/>
        <rFont val="Soberana Sans"/>
      </rPr>
      <t xml:space="preserve">
</t>
    </r>
  </si>
  <si>
    <t>(Número de asistentes que aprobaron la capacitación con 70 o más de calificación en el año t / Número de asistentes a las capacitaciones en el año t) *100</t>
  </si>
  <si>
    <t>B Certificados de Calidad Genética y/o Sanitaria entregados a productores de material biológico apícola</t>
  </si>
  <si>
    <r>
      <t>Porcentaje de certifcados entregados a productores en el año tn en relación con los certificados entregados en el año base</t>
    </r>
    <r>
      <rPr>
        <i/>
        <sz val="10"/>
        <color indexed="30"/>
        <rFont val="Soberana Sans"/>
      </rPr>
      <t xml:space="preserve">
</t>
    </r>
  </si>
  <si>
    <t xml:space="preserve">(Número de certificados entregados en el año tn / Número de certificados entregados en t0) *100   </t>
  </si>
  <si>
    <t>C Capacitación para el control de enjambres de abejas impartida a Brigadistas de cuerpos de seguridad coadyuvantes con Protección Civil</t>
  </si>
  <si>
    <r>
      <t xml:space="preserve">Porcentaje de brigadistas que aprobaron la evaluación de la capacitación con 70 o más de calificación  </t>
    </r>
    <r>
      <rPr>
        <i/>
        <sz val="10"/>
        <color indexed="30"/>
        <rFont val="Soberana Sans"/>
      </rPr>
      <t xml:space="preserve">
</t>
    </r>
  </si>
  <si>
    <t xml:space="preserve">(Número de brigadistas que aprobaron la capacitación con 70 o más de calificación en el año t / Número de brigadistas que recibieron capacitación en el año t) *100   </t>
  </si>
  <si>
    <t>D Constancias sanitarias de Tratamiento ó de Niveles de Infestación de Varroasis emitidas a Productores apícolas</t>
  </si>
  <si>
    <r>
      <t>Porcentaje de productores que obtienen Constancia sanitaria de control de la Varroasis con respecto al total de productores solicitantes de Constancia</t>
    </r>
    <r>
      <rPr>
        <i/>
        <sz val="10"/>
        <color indexed="30"/>
        <rFont val="Soberana Sans"/>
      </rPr>
      <t xml:space="preserve">
</t>
    </r>
  </si>
  <si>
    <t>(Número de productores con Constancia sanitaria en el año t/ Número de productores solicitantes de Constancia en el año t) *100</t>
  </si>
  <si>
    <t>E Estándares técnicos para el desarrollo de la Campaña contra la Varroasis actualizados y difundidos</t>
  </si>
  <si>
    <r>
      <t>Porcentaje de apiarios que cumplen con la normatividad de la Campaña contra la Varroasis con relación a los que son monitoreados</t>
    </r>
    <r>
      <rPr>
        <i/>
        <sz val="10"/>
        <color indexed="30"/>
        <rFont val="Soberana Sans"/>
      </rPr>
      <t xml:space="preserve">
</t>
    </r>
  </si>
  <si>
    <t>(Apiarios con nivel de varroasis apegado a la normatividad en el año t / total de apiarios monitoreados en el año t) * 100</t>
  </si>
  <si>
    <t>A 1 Atención a las solicitudes de capacitaciones a productores y técnicos apícolas</t>
  </si>
  <si>
    <r>
      <t>Porcentaje de capacitaciones impartidas con relación a las programadas</t>
    </r>
    <r>
      <rPr>
        <i/>
        <sz val="10"/>
        <color indexed="30"/>
        <rFont val="Soberana Sans"/>
      </rPr>
      <t xml:space="preserve">
</t>
    </r>
  </si>
  <si>
    <t>(Capacitaciones impartidas en el año t/ Capacitaciones programadas en el año t) * 100</t>
  </si>
  <si>
    <t>A 2 Supervisión y asesoría a apicultores interesados en obtener o renovar el reconocimiento oficial por cumplir con las buenas prácticas de producción de miel</t>
  </si>
  <si>
    <r>
      <t>Porcentaje de satisfacción de los apicultores con respecto al servicio de supervisión y asesoría</t>
    </r>
    <r>
      <rPr>
        <i/>
        <sz val="10"/>
        <color indexed="30"/>
        <rFont val="Soberana Sans"/>
      </rPr>
      <t xml:space="preserve">
</t>
    </r>
  </si>
  <si>
    <t>(Sumatoria de puntos obtenidos en las encuestas de satisfacción durante el año t / máxima cantidad de puntos a obtener en las encuestas de satisfacción durante el año t)*100</t>
  </si>
  <si>
    <t>Gestión-Calidad-Semestral</t>
  </si>
  <si>
    <t>B 3 Revisión de las unidades de producción de los solicitantes de certificación génetica y/o sanitaria</t>
  </si>
  <si>
    <r>
      <t>Porcentaje de unidades de producción de abejas reina y de núcleos de abejas atendidas</t>
    </r>
    <r>
      <rPr>
        <i/>
        <sz val="10"/>
        <color indexed="30"/>
        <rFont val="Soberana Sans"/>
      </rPr>
      <t xml:space="preserve">
</t>
    </r>
  </si>
  <si>
    <t xml:space="preserve">(Unidades de producción atendidas en el año t/ Unidades de producción solicitantes de certificación en el año t) * 100   </t>
  </si>
  <si>
    <t>C 4 Atención a las solicitudes de capacitación de brigadistas de protecciòn civil</t>
  </si>
  <si>
    <r>
      <t>Porcentaje de capacitaciones  impartidas con relación a las solicitadas</t>
    </r>
    <r>
      <rPr>
        <i/>
        <sz val="10"/>
        <color indexed="30"/>
        <rFont val="Soberana Sans"/>
      </rPr>
      <t xml:space="preserve">
</t>
    </r>
  </si>
  <si>
    <t>(Capacitaciones impartidas a brigadistas de protección civil en el año t/ Capacitaciones solicitadas en el año t) * 100</t>
  </si>
  <si>
    <t>D 5 Atención de solicitudes de constancias sanitarias relativas al control de la Varroa</t>
  </si>
  <si>
    <r>
      <t>Porcentaje de solicitudes de constancias sanitarias atendidas con relación a las recibidas</t>
    </r>
    <r>
      <rPr>
        <i/>
        <sz val="10"/>
        <color indexed="30"/>
        <rFont val="Soberana Sans"/>
      </rPr>
      <t xml:space="preserve">
</t>
    </r>
  </si>
  <si>
    <t>(Solicitudes de constancias sanitarias atendidas en el año t/ solictudes de constancias sanitarias recibidas en el año t)*100</t>
  </si>
  <si>
    <t>E 6 Evaluación del grado de infestación de Varroasis en los apiarios monitoreados</t>
  </si>
  <si>
    <r>
      <t>Promedio de infestación de Varroasis en los apiarios monitoreados</t>
    </r>
    <r>
      <rPr>
        <i/>
        <sz val="10"/>
        <color indexed="30"/>
        <rFont val="Soberana Sans"/>
      </rPr>
      <t xml:space="preserve">
</t>
    </r>
  </si>
  <si>
    <t>(Sumatoria del nivel de infestación de varroasis en los apiarios monitoreados en el año t/apiarios monitoreados en el año t)</t>
  </si>
  <si>
    <r>
      <t xml:space="preserve">Índice  del volumen de miel producido con relación al volumen base de producción                                             
</t>
    </r>
    <r>
      <rPr>
        <sz val="10"/>
        <rFont val="Soberana Sans"/>
        <family val="2"/>
      </rPr>
      <t>Sin Información,Sin Justificación</t>
    </r>
  </si>
  <si>
    <r>
      <t xml:space="preserve">Porcentaje de productores apicolas que adquirieron capacidades e instrumentos técnicos respecto al total de productores apicolas 
</t>
    </r>
    <r>
      <rPr>
        <sz val="10"/>
        <rFont val="Soberana Sans"/>
        <family val="2"/>
      </rPr>
      <t>Sin Información,Sin Justificación</t>
    </r>
  </si>
  <si>
    <r>
      <t xml:space="preserve">Porcentaje de asistentes que aprobaron la evaluación de la capacitación con 70 o más de calificación respecto al total de asistentes a la capacitación
</t>
    </r>
    <r>
      <rPr>
        <sz val="10"/>
        <rFont val="Soberana Sans"/>
        <family val="2"/>
      </rPr>
      <t xml:space="preserve"> Causa : El resultado fue superior a lo esperado debido al interés de los productores en conocer las medidas de control sobre las diferentes enfermedades de las abejas, así como la correcta impartición de los talleres que estimulan a que el productor implemente Buenas Prácticas de Producción de miel. Efecto: Se espera un efecto positivo debido  a que los productores tendrán diferentes herramientas teórico-practicas, que faciliten el óptimo desarrollo y  comercialización de sus productos. Otros Motivos:</t>
    </r>
  </si>
  <si>
    <r>
      <t xml:space="preserve">Porcentaje de certifcados entregados a productores en el año tn en relación con los certificados entregados en el año base
</t>
    </r>
    <r>
      <rPr>
        <sz val="10"/>
        <rFont val="Soberana Sans"/>
        <family val="2"/>
      </rPr>
      <t xml:space="preserve"> Causa : El resultado fue superior a lo esperado debido a que se realizaron  visitas técnicas para extender los certificados a los productores que atendieron las recomendaciones  pendientes del año pasado. Efecto: Se espera un efecto positivo ya que se contará  con un mayor número de abejas reinas comerciales, progenitoras y núcleos con características favorables para la producción así como la reducción del impacto negativo de la africanización.  Otros Motivos:</t>
    </r>
  </si>
  <si>
    <r>
      <t xml:space="preserve">Porcentaje de brigadistas que aprobaron la evaluación de la capacitación con 70 o más de calificación  
</t>
    </r>
    <r>
      <rPr>
        <sz val="10"/>
        <rFont val="Soberana Sans"/>
        <family val="2"/>
      </rPr>
      <t xml:space="preserve"> Causa : No se logró la meta planeada ya que el personal capacitado, en su mayoría, cuenta con bajo nivel educativo, lo que dificulta el aprendizaje sobre aspectos teóricos y esto se refleja en las evaluaciones escritas. Cabe mencionar que los valores del numerador y denominador programados solo representan una proporción de eventos esperados. Efecto: Se espera no haya un efecto desfavorable, ya que la capacitación incluye sesiones prácticas, lo cual facilita la asimilación de técnicas para el control de enjambres de abejas. Adicionalmente, se promoverá el reforzamiento de las capacitaciones a los técnicos con calificaciones más bajas. Otros Motivos:</t>
    </r>
  </si>
  <si>
    <r>
      <t xml:space="preserve">Porcentaje de productores que obtienen Constancia sanitaria de control de la Varroasis con respecto al total de productores solicitantes de Constancia
</t>
    </r>
    <r>
      <rPr>
        <sz val="10"/>
        <rFont val="Soberana Sans"/>
        <family val="2"/>
      </rPr>
      <t xml:space="preserve"> Causa : La meta del indicador no fue alcanzada debido a que algunas constancias se encuentran en el proceso de expedición. Cabe mencionar que los valores del numerador y el denominador solo describen la proporción de eventos esperados, debido a que los servicios son a petición de parte y no se cuenta con una serie histórica de datos que permita establecer una línea base. Efecto: Se espera no haya un efecto desfavorable, ya que posteriormente se contará con la totalidad de las constancias. Otros Motivos:</t>
    </r>
  </si>
  <si>
    <r>
      <t xml:space="preserve">Porcentaje de apiarios que cumplen con la normatividad de la Campaña contra la Varroasis con relación a los que son monitoreados
</t>
    </r>
    <r>
      <rPr>
        <sz val="10"/>
        <rFont val="Soberana Sans"/>
        <family val="2"/>
      </rPr>
      <t xml:space="preserve"> Causa : Se obtuvo un resultado mayor a lo esperado, debido a que los apicultores implementaron las recomendaciones para el control de la Varroasis. Cabe mencionar que los valores del numerador y el denominador programados solo describen la proporción de eventos esperados, debido a que los servicios son a petición de parte y no se cuenta con una serie histórica de datos que permita establecer una línea base. Efecto: Positivos ya que se evita la pérdida de colonias de abejas así como la disminución de la producción de miel a causa de los efectos negativos de la Varroasis.  Otros Motivos:</t>
    </r>
  </si>
  <si>
    <r>
      <t xml:space="preserve">Porcentaje de capacitaciones impartidas con relación a las programadas
</t>
    </r>
    <r>
      <rPr>
        <sz val="10"/>
        <rFont val="Soberana Sans"/>
        <family val="2"/>
      </rPr>
      <t xml:space="preserve"> Causa : No se alcanzó la meta del indicador debido a que la radicación del recurso para la ejecución del programa, coincidió con el inicio de las diferentes limitantes que implicó de la veda electoral, para este tipo de acciones. Efecto: Se espera que no haya un efecto negativo, ya que cuando el recurso fue radicado se reprogramaron las capacitaciones y se estima lograr la meta en lo que resta del ejercicio. Otros Motivos:</t>
    </r>
  </si>
  <si>
    <r>
      <t xml:space="preserve">Porcentaje de satisfacción de los apicultores con respecto al servicio de supervisión y asesoría
</t>
    </r>
    <r>
      <rPr>
        <sz val="10"/>
        <rFont val="Soberana Sans"/>
        <family val="2"/>
      </rPr>
      <t xml:space="preserve"> Causa : No se logró alcanzar la meta debido a que se tuvieron que reprogramar las visitas técnicas y entrega de reconocimientos por las limitantes que generó la veda electoral. Cabe mencionar que los valores del numerador y el denominador programados solo describen la proporción de eventos esperados, debido a que los servicios son a petición de parte y no se cuenta con una serie histórica de datos que permita establecer una línea base. Efecto: Se espera que el efecto no sea desfavorable,  ya que los productores de cualquier forma podrán contar con un Reconocimiento en las Buenas Prácticas y así comercializar su miel con mayor facilidad. Otros Motivos:</t>
    </r>
  </si>
  <si>
    <r>
      <t xml:space="preserve">Porcentaje de unidades de producción de abejas reina y de núcleos de abejas atendidas
</t>
    </r>
    <r>
      <rPr>
        <sz val="10"/>
        <rFont val="Soberana Sans"/>
        <family val="2"/>
      </rPr>
      <t xml:space="preserve"> Causa : La meta fue alcanzada, ya que se atendieron de forma inmediata por la importancia de esta acción. Cabe mencionar que los valores del numerador y el denominador programados solo describen la proporción de eventos esperados, debido a que los servicios son a petición de parte y no se cuenta con una serie histórica de datos que permita establecer una línea base. Efecto: Se espera que sea positivo, ya que se fortalece la disponibilidad de material biológico apícola con características deseables. Otros Motivos:</t>
    </r>
  </si>
  <si>
    <r>
      <t xml:space="preserve">Porcentaje de capacitaciones  impartidas con relación a las solicitadas
</t>
    </r>
    <r>
      <rPr>
        <sz val="10"/>
        <rFont val="Soberana Sans"/>
        <family val="2"/>
      </rPr>
      <t xml:space="preserve"> Causa : La meta fue superada ya que se atendió la totalidad de capacitaciones solicitadas.  Cabe mencionar que los valores del numerador y el denominador programados solo describen la proporción de eventos esperados, debido a que los servicios son a petición de parte y no se cuenta con una serie histórica de datos que permita establecer una línea base. Efecto: Se espera que el efecto sea favorable, ya que se contará con personal capacitado que coadyuve en las acciones para la reducción del impacto negativo de la africanización entre la población. Otros Motivos:</t>
    </r>
  </si>
  <si>
    <r>
      <t xml:space="preserve">Porcentaje de solicitudes de constancias sanitarias atendidas con relación a las recibidas
</t>
    </r>
    <r>
      <rPr>
        <sz val="10"/>
        <rFont val="Soberana Sans"/>
        <family val="2"/>
      </rPr>
      <t xml:space="preserve"> Causa : La meta fue superada, ya que se atendieron de forma inmediata por la importancia de movilizar material biológico en condiciones sanitarias acorde a la normativa. Cabe mencionar que los valores del numerador y el denominador programados solo describen la proporción de eventos esperados, debido a que los servicios son a petición de parte y no se cuenta con una serie histórica de datos que permita establecer una línea base. Efecto: Efecto positivo, ya que el productor realiza acciones para el control de la Varroasis, conjuntamente con la obtención de documentación oficial para movilizar sus apiarios, lo cual les permite incrementar su producción. Otros Motivos:</t>
    </r>
  </si>
  <si>
    <r>
      <t xml:space="preserve">Promedio de infestación de Varroasis en los apiarios monitoreados
</t>
    </r>
    <r>
      <rPr>
        <sz val="10"/>
        <rFont val="Soberana Sans"/>
        <family val="2"/>
      </rPr>
      <t xml:space="preserve"> Causa : El objetivo, conforme al marco normativo, es obtener infestaciones inferiores a la meta del indicador (5.00). Los apiarios monitoreados aplicaron de forma  correcta las medidas de control. Cabe mencionar que los valores del numerador y el denominador programados solo describen la proporción de eventos esperados, debido a que los servicios son a petición de parte y no se cuenta con una serie histórica de datos que permita establecer una línea base. Efecto: Positivos, debido a que se registra un porcentaje de infestación menor a 5, lo que permite mitigar los impactos negativos de la parasitosis. Otros Motivos:</t>
    </r>
  </si>
  <si>
    <t>U013</t>
  </si>
  <si>
    <t>Vinculación Productiva</t>
  </si>
  <si>
    <t>Contribuir a impulsar la productividad en el sector agroalimentario mediante inversión en capital físico, humano y tecnológico que garantice la seguridad alimentaria mediante la integración productiva, comercialización y desarrollo tecnológico del sector pesquero y acuícola.</t>
  </si>
  <si>
    <r>
      <t>Tasa de variación de la producción nacional pesquera y acuícola</t>
    </r>
    <r>
      <rPr>
        <i/>
        <sz val="10"/>
        <color indexed="30"/>
        <rFont val="Soberana Sans"/>
      </rPr>
      <t xml:space="preserve">
</t>
    </r>
  </si>
  <si>
    <t>[(Producción nacional pesquera y acuícola en el año t0/ Producción nacional pesquera y acuícola en el año t2)1/2-1] x 100</t>
  </si>
  <si>
    <t>Estratégico-Eficacia-Bianual</t>
  </si>
  <si>
    <t>Productores acuícolas y pesqueros aplican esquemas de organización, producción y comercialización, así como la implementación de modelos tecnológicos de producción acuícola innovadores.</t>
  </si>
  <si>
    <r>
      <t>Porcentaje de modelos de desarrollo tecnológico aplicados</t>
    </r>
    <r>
      <rPr>
        <i/>
        <sz val="10"/>
        <color indexed="30"/>
        <rFont val="Soberana Sans"/>
      </rPr>
      <t xml:space="preserve">
</t>
    </r>
  </si>
  <si>
    <t>(Número de modelos de desarrollo tecnológico aplicados / Número de modelos de desarrollo tecnológico con viabilidad probada mediante convenio  x 100</t>
  </si>
  <si>
    <r>
      <t>Tasa de variación del número de sistemas producto organizados y articulados</t>
    </r>
    <r>
      <rPr>
        <i/>
        <sz val="10"/>
        <color indexed="30"/>
        <rFont val="Soberana Sans"/>
      </rPr>
      <t xml:space="preserve">
</t>
    </r>
  </si>
  <si>
    <t>((Número de sistemas producto organizados y articulados en el año t/ total de sistemas producto organizados y articulados en el año t0)-1) X 100</t>
  </si>
  <si>
    <t>A Apoyos a productores para el desarrollo de modelos tecnológicos viables generados</t>
  </si>
  <si>
    <r>
      <t>Porcentaje de modelos de desarrollo tecnológico con viabilidad probada mediante convenio</t>
    </r>
    <r>
      <rPr>
        <i/>
        <sz val="10"/>
        <color indexed="30"/>
        <rFont val="Soberana Sans"/>
      </rPr>
      <t xml:space="preserve">
</t>
    </r>
  </si>
  <si>
    <t>(Número de modelos de desarrollo tecnológico con viabilidad probada mediante convenio/ Número de modelos tecnológicos programados) x 100</t>
  </si>
  <si>
    <t>B Apoyos de capacitación y servicios especializados otorgados</t>
  </si>
  <si>
    <r>
      <t>Porcentaje de apoyos otorgados a los comités sistema producto.</t>
    </r>
    <r>
      <rPr>
        <i/>
        <sz val="10"/>
        <color indexed="30"/>
        <rFont val="Soberana Sans"/>
      </rPr>
      <t xml:space="preserve">
</t>
    </r>
  </si>
  <si>
    <t>(Número de apoyos otorgados a los comités sistema producto / Número de apoyos solicitados por los comités sistema producto ) x 100</t>
  </si>
  <si>
    <t>A 1 Validación de terminos de referencia de los modelos tecnológicos.</t>
  </si>
  <si>
    <r>
      <t>Porcentaje de modelos tecnológicos con terminos de referencia valiados</t>
    </r>
    <r>
      <rPr>
        <i/>
        <sz val="10"/>
        <color indexed="30"/>
        <rFont val="Soberana Sans"/>
      </rPr>
      <t xml:space="preserve">
</t>
    </r>
  </si>
  <si>
    <t>(Número de modelos tecnológicos con términos de referencia validados / Numero de modelos técnológicos con terminos de referencia programados) X 100</t>
  </si>
  <si>
    <t>A 2 Celebración de convenios para el desarrollo de modelos tecnológicos</t>
  </si>
  <si>
    <r>
      <t>Porcentaje de convenios celebrados para el desarrollo de modelos tecnológicos</t>
    </r>
    <r>
      <rPr>
        <i/>
        <sz val="10"/>
        <color indexed="30"/>
        <rFont val="Soberana Sans"/>
      </rPr>
      <t xml:space="preserve">
</t>
    </r>
  </si>
  <si>
    <t>(Número de convenios celebrados/Número de convenios programados a celebrarse) x 100</t>
  </si>
  <si>
    <t>B 3 Contratación de prestadores de servicios especializados para desarrollar acciones de consultoría y capacitación.</t>
  </si>
  <si>
    <r>
      <t>Tasa de variación del número de prestadores de servicios contratados.</t>
    </r>
    <r>
      <rPr>
        <i/>
        <sz val="10"/>
        <color indexed="30"/>
        <rFont val="Soberana Sans"/>
      </rPr>
      <t xml:space="preserve">
</t>
    </r>
  </si>
  <si>
    <t>[Número de prestadores de servicios contratados en el año t/ Número de prestadores de servicios contratados en el año t0)-1] x 100</t>
  </si>
  <si>
    <t>B 4 Celebración de convenios con organizaciones pesqueras y acuícolas</t>
  </si>
  <si>
    <r>
      <t xml:space="preserve">Porcentaje de convenios celebrados con organizaciones pesqueras y acuícolas </t>
    </r>
    <r>
      <rPr>
        <i/>
        <sz val="10"/>
        <color indexed="30"/>
        <rFont val="Soberana Sans"/>
      </rPr>
      <t xml:space="preserve">
</t>
    </r>
  </si>
  <si>
    <t>(Número de convenios celebrados / Total de convenios  programados) x 100)</t>
  </si>
  <si>
    <t>B 5 Dictaminación de programas de trabajo fundamentados en los planes estratégicos.</t>
  </si>
  <si>
    <r>
      <t xml:space="preserve">Porcentaje de programas de trabajo que se dictaminan en fecha programada.  </t>
    </r>
    <r>
      <rPr>
        <i/>
        <sz val="10"/>
        <color indexed="30"/>
        <rFont val="Soberana Sans"/>
      </rPr>
      <t xml:space="preserve">
</t>
    </r>
  </si>
  <si>
    <t>(Número de programas de trabajo dictaminados/ Número total de programas de trabajo programados a dictaminar de acuerdo con el calendario de actividades) x 100</t>
  </si>
  <si>
    <r>
      <t xml:space="preserve">Tasa de variación de la producción nacional pesquera y acuícola
</t>
    </r>
    <r>
      <rPr>
        <sz val="10"/>
        <rFont val="Soberana Sans"/>
        <family val="2"/>
      </rPr>
      <t>Sin Información,Sin Justificación</t>
    </r>
  </si>
  <si>
    <r>
      <t xml:space="preserve">Porcentaje de modelos de desarrollo tecnológico aplicados
</t>
    </r>
    <r>
      <rPr>
        <sz val="10"/>
        <rFont val="Soberana Sans"/>
        <family val="2"/>
      </rPr>
      <t>Sin Información,Sin Justificación</t>
    </r>
  </si>
  <si>
    <r>
      <t xml:space="preserve">Tasa de variación del número de sistemas producto organizados y articulados
</t>
    </r>
    <r>
      <rPr>
        <sz val="10"/>
        <rFont val="Soberana Sans"/>
        <family val="2"/>
      </rPr>
      <t>Sin Información,Sin Justificación</t>
    </r>
  </si>
  <si>
    <r>
      <t xml:space="preserve">Porcentaje de modelos de desarrollo tecnológico con viabilidad probada mediante convenio
</t>
    </r>
    <r>
      <rPr>
        <sz val="10"/>
        <rFont val="Soberana Sans"/>
        <family val="2"/>
      </rPr>
      <t>Sin Información,Sin Justificación</t>
    </r>
  </si>
  <si>
    <r>
      <t xml:space="preserve">Porcentaje de apoyos otorgados a los comités sistema producto.
</t>
    </r>
    <r>
      <rPr>
        <sz val="10"/>
        <rFont val="Soberana Sans"/>
        <family val="2"/>
      </rPr>
      <t xml:space="preserve"> Causa : Las metas para esta actividad están programadas a partir del segundo semestre. Efecto:  Otros Motivos:</t>
    </r>
  </si>
  <si>
    <r>
      <t xml:space="preserve">Porcentaje de modelos tecnológicos con terminos de referencia valiados
</t>
    </r>
    <r>
      <rPr>
        <sz val="10"/>
        <rFont val="Soberana Sans"/>
        <family val="2"/>
      </rPr>
      <t xml:space="preserve"> Causa : Se recibieron 9 propuestas  con sus términos de referencia, 3 de ellas cuentan con términos de referencia validados. El resto de las propuestas están en espera de información complementaria por parte del solicitante  para ser validadas por el Comité Técnico de Evaluación. Efecto: Retraso en la celebración de convenios. Otros Motivos:</t>
    </r>
  </si>
  <si>
    <r>
      <t xml:space="preserve">Porcentaje de convenios celebrados para el desarrollo de modelos tecnológicos
</t>
    </r>
    <r>
      <rPr>
        <sz val="10"/>
        <rFont val="Soberana Sans"/>
        <family val="2"/>
      </rPr>
      <t xml:space="preserve"> Causa : 1  propuesta cuenta con convenio validado jurídicamente y en proceso de firma por parte de la CONAPESCA. 2 propuestas se ingresarán a validación jurídica. El resto de las propuestas se encuentran en validación de términos de referencia. Efecto: Retraso en el otorgamiento de apoyos.  Otros Motivos:</t>
    </r>
  </si>
  <si>
    <r>
      <t xml:space="preserve">Tasa de variación del número de prestadores de servicios contratados.
</t>
    </r>
    <r>
      <rPr>
        <sz val="10"/>
        <rFont val="Soberana Sans"/>
        <family val="2"/>
      </rPr>
      <t>Sin Información,Sin Justificación</t>
    </r>
  </si>
  <si>
    <r>
      <t xml:space="preserve">Porcentaje de convenios celebrados con organizaciones pesqueras y acuícolas 
</t>
    </r>
    <r>
      <rPr>
        <sz val="10"/>
        <rFont val="Soberana Sans"/>
        <family val="2"/>
      </rPr>
      <t xml:space="preserve"> Causa : El recurso autorizado para el programa se radicó   a la instancia ejecutora en el mes   de junio del presente, motivo por  el cual se encuentran en proceso  de elaboración de convenios. Efecto: Iniciarán las radicaciones para los beneficiarios a partir del mes de julio del presente. Otros Motivos:</t>
    </r>
  </si>
  <si>
    <r>
      <t xml:space="preserve">Porcentaje de programas de trabajo que se dictaminan en fecha programada.  
</t>
    </r>
    <r>
      <rPr>
        <sz val="10"/>
        <rFont val="Soberana Sans"/>
        <family val="2"/>
      </rPr>
      <t xml:space="preserve"> Causa : Se cumplió con la metra programada para el primer semestre. Efecto:  Otros Motivos:</t>
    </r>
  </si>
  <si>
    <t>U017</t>
  </si>
  <si>
    <t>Sistema Nacional de Información para el Desarrollo Sustentable (Coejercicio SNIDRUS)</t>
  </si>
  <si>
    <t>G00-Servicio de Información Agroalimentaria y Pesquera</t>
  </si>
  <si>
    <t>Contribuir a impulsar la productividad en el sector agroalimentario mediante inversión en capital físico, humano y tecnológico que garantice la seguridad alimentaria mediante información oportuna y confiable para la toma de decisiones de los agentes económicos</t>
  </si>
  <si>
    <r>
      <t>Porcentaje de usuarios satisfechos que consultan la información del Sistema Nacional de Información para el Desarrollo Rural Sustentable</t>
    </r>
    <r>
      <rPr>
        <i/>
        <sz val="10"/>
        <color indexed="30"/>
        <rFont val="Soberana Sans"/>
      </rPr>
      <t xml:space="preserve">
</t>
    </r>
  </si>
  <si>
    <t>(Porcentaje de usuarios satisfechos que consultan la información de Sistema Nacional de Información para el Desarrollo Rural Sustentable/Usuarios que consultan la información de Sistema Nacional de Información para el Desarrollo Rural Sustentable)*100</t>
  </si>
  <si>
    <t>El cálculo se hace sumando la producción anual, en toneladas, de estos productos y dividiendo ésta entre la suma de la producción nacional y de las importaciones de estos productos (oferta total)</t>
  </si>
  <si>
    <r>
      <t>Participación de la producción nacional en la oferta total de los principales granos y oleaginosas (maíz, trigo, frijol, arroz, sorgo y soya)</t>
    </r>
    <r>
      <rPr>
        <i/>
        <sz val="10"/>
        <color indexed="30"/>
        <rFont val="Soberana Sans"/>
      </rPr>
      <t xml:space="preserve">
</t>
    </r>
  </si>
  <si>
    <t>(Producción nacional anual en toneladas de los productos / (Producción nacional + importaciones de los productos) ) * 100</t>
  </si>
  <si>
    <t>Proporcionar a los agentes económicos que participan en las cadenas agroalimentarias, información oportuna y confiable para que puedan tomar decisiones</t>
  </si>
  <si>
    <r>
      <t>Porcentaje de confiabilidad y oportunidad del avance mensual agropecuario</t>
    </r>
    <r>
      <rPr>
        <i/>
        <sz val="10"/>
        <color indexed="30"/>
        <rFont val="Soberana Sans"/>
      </rPr>
      <t xml:space="preserve">
</t>
    </r>
  </si>
  <si>
    <t xml:space="preserve">(índice de oportunidad de los reportes agrícolas /2) + (índice de confiabilidad de estimación de la producción /2) </t>
  </si>
  <si>
    <t>indice</t>
  </si>
  <si>
    <t>A Solicitudes de tratamiento y/o distribución de imágenes satelitales atendidas</t>
  </si>
  <si>
    <r>
      <t>Porcentaje de solicitudes atendidas</t>
    </r>
    <r>
      <rPr>
        <i/>
        <sz val="10"/>
        <color indexed="30"/>
        <rFont val="Soberana Sans"/>
      </rPr>
      <t xml:space="preserve">
</t>
    </r>
  </si>
  <si>
    <t>(Num de solicitudes atendidas/num de solicitudes recibidas)*100</t>
  </si>
  <si>
    <t>B Bases de Datos actualizada referente a los Padrones de interés nacional</t>
  </si>
  <si>
    <r>
      <t>Porcentaje de Bases de Datos de Padrones actualizados</t>
    </r>
    <r>
      <rPr>
        <i/>
        <sz val="10"/>
        <color indexed="30"/>
        <rFont val="Soberana Sans"/>
      </rPr>
      <t xml:space="preserve">
</t>
    </r>
  </si>
  <si>
    <t>(padrones actualizados /padrones programados )*100</t>
  </si>
  <si>
    <t>C Base de Datos agropecuaria integrada y disponible con la información de los Cader a nivel nacional</t>
  </si>
  <si>
    <r>
      <t>Porcentaje de CADER que contribuyen con el 80% del valor total de la producción agropecuaria  nacional en el año anterior que recopilan información agropecuaria conforme a los lineamientos del SIAP</t>
    </r>
    <r>
      <rPr>
        <i/>
        <sz val="10"/>
        <color indexed="30"/>
        <rFont val="Soberana Sans"/>
      </rPr>
      <t xml:space="preserve">
</t>
    </r>
  </si>
  <si>
    <t>(Número de CADER que contribuyen con el 80% del valor total de la producción nacional en el año anterior con información recopilada / Número total de CADER que contribuyen con el 80% del valor total de la producción nacional en el año actual) * 100</t>
  </si>
  <si>
    <t>D Balanzas disponibilidad-consumo elaboradas para los 13 productos estratégicos con el fin de conocer la oferta, demanda y necesidades de importación</t>
  </si>
  <si>
    <r>
      <t>Porcentaje de balanzas disponibilidad-consumo elaboradas</t>
    </r>
    <r>
      <rPr>
        <i/>
        <sz val="10"/>
        <color indexed="30"/>
        <rFont val="Soberana Sans"/>
      </rPr>
      <t xml:space="preserve">
</t>
    </r>
  </si>
  <si>
    <t>(Porcentaje de balanzas disponibilidad-consumo elaboradas/ número de balanzas planeadas)*100</t>
  </si>
  <si>
    <t>E Publicaciones realizadas para divulgar información estadística y geográfica del sector agroalimentario y pesquero</t>
  </si>
  <si>
    <r>
      <t>Porcentaje de publicaciones elaboradas</t>
    </r>
    <r>
      <rPr>
        <i/>
        <sz val="10"/>
        <color indexed="30"/>
        <rFont val="Soberana Sans"/>
      </rPr>
      <t xml:space="preserve">
</t>
    </r>
  </si>
  <si>
    <t>(Porcentaje de publicaciones elaboradas/número de publicaciones requeridas)*100</t>
  </si>
  <si>
    <t>A 1 Ortorrectificación de imágenes</t>
  </si>
  <si>
    <r>
      <t>Porcentaje de imágenes ortorrectificadas</t>
    </r>
    <r>
      <rPr>
        <i/>
        <sz val="10"/>
        <color indexed="30"/>
        <rFont val="Soberana Sans"/>
      </rPr>
      <t xml:space="preserve">
</t>
    </r>
  </si>
  <si>
    <t>(Porcentaje de imágenes ortorrectificadas/número de imágenes solicitadas)*100</t>
  </si>
  <si>
    <t>B 2 Levantamiento de entrevistas a productores y georreferenciación de predios</t>
  </si>
  <si>
    <r>
      <t>Porcentaje de levantamiento de poligonos en campo</t>
    </r>
    <r>
      <rPr>
        <i/>
        <sz val="10"/>
        <color indexed="30"/>
        <rFont val="Soberana Sans"/>
      </rPr>
      <t xml:space="preserve">
</t>
    </r>
  </si>
  <si>
    <t>(Número de polígonos levantados/número de polígonos programados)*100</t>
  </si>
  <si>
    <t>C 3 Actualización de Reportes</t>
  </si>
  <si>
    <r>
      <t>Porcentaje de Oportunidad de actualización en el portal del SIAP</t>
    </r>
    <r>
      <rPr>
        <i/>
        <sz val="10"/>
        <color indexed="30"/>
        <rFont val="Soberana Sans"/>
      </rPr>
      <t xml:space="preserve">
</t>
    </r>
  </si>
  <si>
    <t>(Número de reportes actualizados en el portal/Número total de reportes)*100</t>
  </si>
  <si>
    <t>C 4 Oportunidad de integración estadística del sistema Red Agropecuaria en web</t>
  </si>
  <si>
    <r>
      <t>Oportunidad de integración estadística del sistema Red Agropecuaria en web</t>
    </r>
    <r>
      <rPr>
        <i/>
        <sz val="10"/>
        <color indexed="30"/>
        <rFont val="Soberana Sans"/>
      </rPr>
      <t xml:space="preserve">
</t>
    </r>
  </si>
  <si>
    <t>(Número de reportes estatales dentro del periodo establecido/Número total de reportes)*100</t>
  </si>
  <si>
    <t>D 5 Elaboración de Balanzas disponibilidad-consumo de 2 productos estratégicos pecuarios</t>
  </si>
  <si>
    <r>
      <t>Porcentaje de balanzas disponibilidad-consumo pecuarias elaboradas</t>
    </r>
    <r>
      <rPr>
        <i/>
        <sz val="10"/>
        <color indexed="30"/>
        <rFont val="Soberana Sans"/>
      </rPr>
      <t xml:space="preserve">
</t>
    </r>
  </si>
  <si>
    <t>D 6 Elaboración de Balanzas disponibilidad-consumo de 11 productos estratégicos agrícolas</t>
  </si>
  <si>
    <r>
      <t>Porcentaje de balanzas disponibilidad-consumo agrícolas elaboradas</t>
    </r>
    <r>
      <rPr>
        <i/>
        <sz val="10"/>
        <color indexed="30"/>
        <rFont val="Soberana Sans"/>
      </rPr>
      <t xml:space="preserve">
</t>
    </r>
  </si>
  <si>
    <t>E 7 Elaboración de publicaciones impresas</t>
  </si>
  <si>
    <r>
      <t>Porcentaje de publicaciones editadas, actualizadas y encuadernadas</t>
    </r>
    <r>
      <rPr>
        <i/>
        <sz val="10"/>
        <color indexed="30"/>
        <rFont val="Soberana Sans"/>
      </rPr>
      <t xml:space="preserve">
</t>
    </r>
  </si>
  <si>
    <t>(Porcentaje de publicaciones Impresas elaboradas/número de publicaciones impresas requeridas)*100</t>
  </si>
  <si>
    <t>E 8 Elaboración de publicaciones electrónicas</t>
  </si>
  <si>
    <r>
      <t>Porcentaje de publicaciones editadas y actualizadas</t>
    </r>
    <r>
      <rPr>
        <i/>
        <sz val="10"/>
        <color indexed="30"/>
        <rFont val="Soberana Sans"/>
      </rPr>
      <t xml:space="preserve">
</t>
    </r>
  </si>
  <si>
    <t>(Porcentaje de publicaciones electrónicas elaboradas/número de publicaciones electrónicas requeridas)*100</t>
  </si>
  <si>
    <r>
      <t xml:space="preserve">Porcentaje de usuarios satisfechos que consultan la información del Sistema Nacional de Información para el Desarrollo Rural Sustentable
</t>
    </r>
    <r>
      <rPr>
        <sz val="10"/>
        <rFont val="Soberana Sans"/>
        <family val="2"/>
      </rPr>
      <t>Sin Información,Sin Justificación</t>
    </r>
  </si>
  <si>
    <r>
      <t xml:space="preserve">Participación de la producción nacional en la oferta total de los principales granos y oleaginosas (maíz, trigo, frijol, arroz, sorgo y soya)
</t>
    </r>
    <r>
      <rPr>
        <sz val="10"/>
        <rFont val="Soberana Sans"/>
        <family val="2"/>
      </rPr>
      <t>Sin Información,Sin Justificación</t>
    </r>
  </si>
  <si>
    <r>
      <t xml:space="preserve">Porcentaje de confiabilidad y oportunidad del avance mensual agropecuario
</t>
    </r>
    <r>
      <rPr>
        <sz val="10"/>
        <rFont val="Soberana Sans"/>
        <family val="2"/>
      </rPr>
      <t>Sin Información,Sin Justificación</t>
    </r>
  </si>
  <si>
    <r>
      <t xml:space="preserve">Porcentaje de solicitudes atendidas
</t>
    </r>
    <r>
      <rPr>
        <sz val="10"/>
        <rFont val="Soberana Sans"/>
        <family val="2"/>
      </rPr>
      <t>Sin Información,Sin Justificación</t>
    </r>
  </si>
  <si>
    <r>
      <t xml:space="preserve">Porcentaje de Bases de Datos de Padrones actualizados
</t>
    </r>
    <r>
      <rPr>
        <sz val="10"/>
        <rFont val="Soberana Sans"/>
        <family val="2"/>
      </rPr>
      <t>Sin Información,Sin Justificación</t>
    </r>
  </si>
  <si>
    <r>
      <t xml:space="preserve">Porcentaje de CADER que contribuyen con el 80% del valor total de la producción agropecuaria  nacional en el año anterior que recopilan información agropecuaria conforme a los lineamientos del SIAP
</t>
    </r>
    <r>
      <rPr>
        <sz val="10"/>
        <rFont val="Soberana Sans"/>
        <family val="2"/>
      </rPr>
      <t>Sin Información,Sin Justificación</t>
    </r>
  </si>
  <si>
    <r>
      <t xml:space="preserve">Porcentaje de balanzas disponibilidad-consumo elaboradas
</t>
    </r>
    <r>
      <rPr>
        <sz val="10"/>
        <rFont val="Soberana Sans"/>
        <family val="2"/>
      </rPr>
      <t>Sin Información,Sin Justificación</t>
    </r>
  </si>
  <si>
    <r>
      <t xml:space="preserve">Porcentaje de publicaciones elaboradas
</t>
    </r>
    <r>
      <rPr>
        <sz val="10"/>
        <rFont val="Soberana Sans"/>
        <family val="2"/>
      </rPr>
      <t>Sin Información,Sin Justificación</t>
    </r>
  </si>
  <si>
    <r>
      <t xml:space="preserve">Porcentaje de imágenes ortorrectificadas
</t>
    </r>
    <r>
      <rPr>
        <sz val="10"/>
        <rFont val="Soberana Sans"/>
        <family val="2"/>
      </rPr>
      <t>Sin Información,Sin Justificación</t>
    </r>
  </si>
  <si>
    <r>
      <t xml:space="preserve">Porcentaje de levantamiento de poligonos en campo
</t>
    </r>
    <r>
      <rPr>
        <sz val="10"/>
        <rFont val="Soberana Sans"/>
        <family val="2"/>
      </rPr>
      <t>Sin Información,Sin Justificación</t>
    </r>
  </si>
  <si>
    <r>
      <t xml:space="preserve">Porcentaje de Oportunidad de actualización en el portal del SIAP
</t>
    </r>
    <r>
      <rPr>
        <sz val="10"/>
        <rFont val="Soberana Sans"/>
        <family val="2"/>
      </rPr>
      <t>Sin Información,Sin Justificación</t>
    </r>
  </si>
  <si>
    <r>
      <t xml:space="preserve">Oportunidad de integración estadística del sistema Red Agropecuaria en web
</t>
    </r>
    <r>
      <rPr>
        <sz val="10"/>
        <rFont val="Soberana Sans"/>
        <family val="2"/>
      </rPr>
      <t xml:space="preserve"> Causa : Las metas del indicador se modificaron debido a los nuevos proyectos dispuestos por la Dirección General firmados en convenio con las Delegaciones Efecto: Fortalecimiento de la estadística del sector Otros Motivos:</t>
    </r>
  </si>
  <si>
    <r>
      <t xml:space="preserve">Porcentaje de balanzas disponibilidad-consumo pecuarias elaboradas
</t>
    </r>
    <r>
      <rPr>
        <sz val="10"/>
        <rFont val="Soberana Sans"/>
        <family val="2"/>
      </rPr>
      <t>Sin Información,Sin Justificación</t>
    </r>
  </si>
  <si>
    <r>
      <t xml:space="preserve">Porcentaje de balanzas disponibilidad-consumo agrícolas elaboradas
</t>
    </r>
    <r>
      <rPr>
        <sz val="10"/>
        <rFont val="Soberana Sans"/>
        <family val="2"/>
      </rPr>
      <t>Sin Información,Sin Justificación</t>
    </r>
  </si>
  <si>
    <r>
      <t xml:space="preserve">Porcentaje de publicaciones editadas, actualizadas y encuadernadas
</t>
    </r>
    <r>
      <rPr>
        <sz val="10"/>
        <rFont val="Soberana Sans"/>
        <family val="2"/>
      </rPr>
      <t>Sin Información,Sin Justificación</t>
    </r>
  </si>
  <si>
    <r>
      <t xml:space="preserve">Porcentaje de publicaciones editadas y actualizadas
</t>
    </r>
    <r>
      <rPr>
        <sz val="10"/>
        <rFont val="Soberana Sans"/>
        <family val="2"/>
      </rPr>
      <t>Sin Información,Sin Justificación</t>
    </r>
  </si>
  <si>
    <t>U019</t>
  </si>
  <si>
    <t>Sistema Integral para el Desarrollo Sustentable de la Caña de Azúcar</t>
  </si>
  <si>
    <t>AFU-Comité Nacional para el Desarrollo Sustentable de la Caña de Azúcar</t>
  </si>
  <si>
    <t>Contribuir a impulsar la productividad en el sector agroalimentario mediante inversión en capital físico, humano y tecnológico que garantice la seguridad alimentaria mediante la generación de información oportuna y veraz a través de los sistemas de información generados en el Comité Nacional para el Desarrollo Sustentable de la Caña de Azúcar.</t>
  </si>
  <si>
    <r>
      <t>Índice de Equilibrio óptimo del mercado nacional de azúcar.</t>
    </r>
    <r>
      <rPr>
        <i/>
        <sz val="10"/>
        <color indexed="30"/>
        <rFont val="Soberana Sans"/>
      </rPr>
      <t xml:space="preserve">
</t>
    </r>
  </si>
  <si>
    <t xml:space="preserve">((inventario final observado en [t]) / (2 Meses de consumo nacional aparente promedio [t] + 2 meses de exportaciones IMMEX promedio en [t]))* 100                                                            </t>
  </si>
  <si>
    <t>Los actores de la agroindustria de la caña de azúcar cuentan con información veraz y oportuna para la toma de decisiones que garanticen el abasto nacional y den certidumbre al mercado.</t>
  </si>
  <si>
    <r>
      <t>Índice de visitas realizadas por los actores de la agroindustria de la caña de azúcar, al portal del Comité Nacional para el Desarrollo Sustentable de la Caña de Azúcar</t>
    </r>
    <r>
      <rPr>
        <i/>
        <sz val="10"/>
        <color indexed="30"/>
        <rFont val="Soberana Sans"/>
      </rPr>
      <t xml:space="preserve">
</t>
    </r>
  </si>
  <si>
    <t>((Número de visitas realizadas por los actores de la Agroindustria de la Caña de Azúcar al portal del Comité Nacional para el Desarrollo Sustentable de la Caña de Azúcar en el año tn) / (Número de visitas realizadas por los actores de la agroindustria de la caña de azúcar, al portal del Comité Nacional para el Desarrollo Sustentable de la Caña de Azúcar en el año tn-1))*100</t>
  </si>
  <si>
    <t>A Publicaciones difundidas de la agroindustria azucarera generadas con base en los sistemas de información con que cuenta el Comité nacional para el Desarrollo Sustentable de la Caña de Azúcar</t>
  </si>
  <si>
    <r>
      <t xml:space="preserve">Porcentaje de Publicaciones difundidas de la agroindustria azucarera  </t>
    </r>
    <r>
      <rPr>
        <i/>
        <sz val="10"/>
        <color indexed="30"/>
        <rFont val="Soberana Sans"/>
      </rPr>
      <t xml:space="preserve">
</t>
    </r>
  </si>
  <si>
    <t>(número de publicaciones difundidas / número de publicaciones programadas) * 100</t>
  </si>
  <si>
    <t>B Sistema Integral de la agroindustria de la caña de azúcar actualizado y a disposición de los productores y actores de la agroindustria de la caña de azúcar</t>
  </si>
  <si>
    <r>
      <t>Porcentaje de satisfacción de los usuarios de la Información de la agroindustria azucarera</t>
    </r>
    <r>
      <rPr>
        <i/>
        <sz val="10"/>
        <color indexed="30"/>
        <rFont val="Soberana Sans"/>
      </rPr>
      <t xml:space="preserve">
</t>
    </r>
  </si>
  <si>
    <t>((Número de usuarios de la información que la consideran útil) / (Número total de los usuarios de la información que  emiten opinión) )* 100</t>
  </si>
  <si>
    <t>A 1 Integración de información del sector cañero económica-productiva (Integración de corridas de campo, fábrica y reportes de comercio exterior)</t>
  </si>
  <si>
    <r>
      <t xml:space="preserve">Porcentaje de información económica-productiva integrada </t>
    </r>
    <r>
      <rPr>
        <i/>
        <sz val="10"/>
        <color indexed="30"/>
        <rFont val="Soberana Sans"/>
      </rPr>
      <t xml:space="preserve">
</t>
    </r>
  </si>
  <si>
    <t>(Número de reportes integrados) / (Númerode reportes requeridos) * 100</t>
  </si>
  <si>
    <t>B 2 Actualización de bases de datos del sistema Integral para el Desarrollo Sustentable de la Caña de Azúcar</t>
  </si>
  <si>
    <r>
      <t>Porcentaje de base de datos actualizadas dentro del sistema Integral para el Desarrollo Sustentable de la Caña de Azúcar</t>
    </r>
    <r>
      <rPr>
        <i/>
        <sz val="10"/>
        <color indexed="30"/>
        <rFont val="Soberana Sans"/>
      </rPr>
      <t xml:space="preserve">
</t>
    </r>
  </si>
  <si>
    <t>(número de Bases de datos que componen al sistema Integral para el Desarrollo Sustentable de la Caña de Azúcar actualizadas) / (total de Bases de Datos que componen al Sistema Integral para el Desarrollo Sustentable de la Caña de Azúcar)*100</t>
  </si>
  <si>
    <r>
      <t xml:space="preserve">Índice de Equilibrio óptimo del mercado nacional de azúcar.
</t>
    </r>
    <r>
      <rPr>
        <sz val="10"/>
        <rFont val="Soberana Sans"/>
        <family val="2"/>
      </rPr>
      <t>Sin Información,Sin Justificación</t>
    </r>
  </si>
  <si>
    <r>
      <t xml:space="preserve">Índice de visitas realizadas por los actores de la agroindustria de la caña de azúcar, al portal del Comité Nacional para el Desarrollo Sustentable de la Caña de Azúcar
</t>
    </r>
    <r>
      <rPr>
        <sz val="10"/>
        <rFont val="Soberana Sans"/>
        <family val="2"/>
      </rPr>
      <t>Sin Información,Sin Justificación</t>
    </r>
  </si>
  <si>
    <r>
      <t xml:space="preserve">Porcentaje de Publicaciones difundidas de la agroindustria azucarera  
</t>
    </r>
    <r>
      <rPr>
        <sz val="10"/>
        <rFont val="Soberana Sans"/>
        <family val="2"/>
      </rPr>
      <t xml:space="preserve"> Causa : Se tenía comprometida 1 actualización del Balance Estimado y 2 estimados de producción, pero dadas las circunstancias del mercado se publicaron 2 adicionales. Cabe hacer mención que la meta de junio establecida en la MIR 2015 para este indicador es el numerador y denominador con un valor de 65 y no de 111 como lo muestra en el PASH.  Efecto: Este ligero incremento resulta positivo porque ahora se cuenta con mayor información para la toma de decisiones, por lo cual se estará cumpliendo al 100% el indicador. Otros Motivos:</t>
    </r>
  </si>
  <si>
    <r>
      <t xml:space="preserve">Porcentaje de satisfacción de los usuarios de la Información de la agroindustria azucarera
</t>
    </r>
    <r>
      <rPr>
        <sz val="10"/>
        <rFont val="Soberana Sans"/>
        <family val="2"/>
      </rPr>
      <t xml:space="preserve"> Causa : Se desea que todos los que utilizan la información de la página web del CONADESUCA llenen la encuesta de satisfacción, pero no ha sido así, ya que al finalizar la consulta muchos de los usuarios no se dan el tiempo para contestarla, disminuyendo así el número total de opiniones emitidas. Es por ello que para el primer semestre de 2015, de un total de 24,249 usuarios que visitaron el portal y sistema del CONADESUCA, se tiene un registro de que sólo 158 usuarios emitieron opinión al consultar la información de la página web del CONADESUCA, de los cuales 148 la consideraron útil.    Es por ello que hay elementos estadísticos que confirman que más del 90% de los usuarios consideran útil la información consultada, razón por la cual se estaría cumpliendo la meta del indicador.    Finalmente cabe señalar que el denominador registrado en el Portal Aplicativo de la Secretaría de Hacienda indicado con un valor de 7000 es incorrecto, siendo el valor correcto el de 6600.   Efecto: Se espera que no haya efectos en los indicadores de PROPÓSITO y FIN, ya que de los usuarios que sí han emitido opinión, más del 90% de ellos consideran de utilidad la información publicada en el Portal WEB del CONADESUCA Otros Motivos:</t>
    </r>
  </si>
  <si>
    <r>
      <t xml:space="preserve">Porcentaje de información económica-productiva integrada 
</t>
    </r>
    <r>
      <rPr>
        <sz val="10"/>
        <rFont val="Soberana Sans"/>
        <family val="2"/>
      </rPr>
      <t xml:space="preserve"> Causa : La falta de entrega, por parte de los Comités de Producción y Calidad Cañera de los ingenios, de la información de las corridas de campo ha hecho que el indicador no se cumpla en la meta programada. Por otro lado, la meta establecida en el PASH 2015 no corresponde a la meta que se tiene registrada en la MIR  del programa, ya que la meta para el segundo trimestre del presente año es del 55.16% y en el portal aplicativo de hacienda coloca 67.60%, esto porque también no coincide el numerados que reporta el PASH con el que está en la MIR. En consecuencia, si se toma la meta de 55.16% se cumple la meta programada para el indicador en el segundo trimestre.     Efecto: A pesar de que no se cuenta con la totalidad de la información, no se espera efectos en las metas de los Componentes, Propósito y Fin, esto debido a que se han buscado alternativas para completarla con otros medios. Otros Motivos:</t>
    </r>
  </si>
  <si>
    <r>
      <t xml:space="preserve">Porcentaje de base de datos actualizadas dentro del sistema Integral para el Desarrollo Sustentable de la Caña de Azúcar
</t>
    </r>
    <r>
      <rPr>
        <sz val="10"/>
        <rFont val="Soberana Sans"/>
        <family val="2"/>
      </rPr>
      <t xml:space="preserve"> Causa : Infocaña y pagina web del CONADESUCA están actualizadas al 100%. En cuanto al Sistema de Información para la Integración del Balance Azucarero (SIIBA) al mes de junio, se informa que cuenta con un avance del 90% en cuanto a la operación y captura, faltando 5 ingenios de los 51 que están teniendo producción en el ciclo 2014/15. Las razones por las cuales el sistema SIIBA no se encuentra operando al 100% son principalmente porque los Ingenios que faltan no han querido integrarse. Sin embargo, se está dando el seguimiento correspondiente mediante reuniones con la Dirección de dos de los ingenios, llamadas telefónicas y correos electrónicos con la finalidad de exhortarlos a participar en el sistema.   En cuanto al sistema de costos de producción se cuenta con la información de 29 ingenios de los 51 en operación. La causa de que no se tenga la información al 100% es debido a que los ingenios no han reportado su información al CONADESUCA. Efecto: No se cuenta con información al 100% completada lo que puede ocasionar una escases en el procesamiento de información de todas las factorías en operación. Los efectos en cuanto al porcentaje faltante en el SIIBA son que se tienen que buscar fuentes alternas para obtener los datos para integrar el Balance Azucarero, ya sea que los ingenios nos envíen su información por correo electrónico o se hacen estimaciones que se ajustan cuando se reciben los resultados de las auditorías a los inventarios de los Ingenios, que se llevan a cabo en los meses de febrero, mayo, septiembre y diciembre de cada año.  A pesar de que no se cuenta con la totalidad de la información, no se esperan efectos en las metas de los Componentes, Propósito y Fin, debido a que el faltante es mínimo, permitiendo que el resultado que incluye estimaciones sea con un alto grado de certidumbre. Otros Motivos:</t>
    </r>
  </si>
  <si>
    <r>
      <t>Productividad laboral en el sector agropecuario y pesquero</t>
    </r>
    <r>
      <rPr>
        <i/>
        <sz val="10"/>
        <color indexed="30"/>
        <rFont val="Soberana Sans"/>
      </rPr>
      <t xml:space="preserve">
</t>
    </r>
  </si>
  <si>
    <r>
      <t>Índice de eficiencia en el uso del agua (Ahorro de agua por hectárea de riego tecnificado versus riego no tecnificado).</t>
    </r>
    <r>
      <rPr>
        <i/>
        <sz val="10"/>
        <color indexed="30"/>
        <rFont val="Soberana Sans"/>
      </rPr>
      <t xml:space="preserve">
</t>
    </r>
  </si>
  <si>
    <r>
      <t>Rendimiento de maíz en áreas de temporal</t>
    </r>
    <r>
      <rPr>
        <i/>
        <sz val="10"/>
        <color indexed="30"/>
        <rFont val="Soberana Sans"/>
      </rPr>
      <t xml:space="preserve">
</t>
    </r>
  </si>
  <si>
    <r>
      <t>Volumen de producción con cobertura de riesgos de mercado del total de la producción comercializable elegible.</t>
    </r>
    <r>
      <rPr>
        <i/>
        <sz val="10"/>
        <color indexed="30"/>
        <rFont val="Soberana Sans"/>
      </rPr>
      <t xml:space="preserve">
</t>
    </r>
  </si>
  <si>
    <r>
      <t>Porcentaje del territorio nacional conservado libre de la mosca de la fruta.</t>
    </r>
    <r>
      <rPr>
        <i/>
        <sz val="10"/>
        <color indexed="30"/>
        <rFont val="Soberana San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</si>
</sst>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0"/>
      <name val="Soberana Sans"/>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Soberana Sans"/>
      <family val="2"/>
    </font>
    <font>
      <sz val="10"/>
      <name val="Soberana Sans"/>
      <family val="2"/>
    </font>
    <font>
      <b/>
      <sz val="12"/>
      <name val="Soberana Sans"/>
      <family val="2"/>
    </font>
    <font>
      <b/>
      <sz val="14"/>
      <color indexed="23"/>
      <name val="Soberana Sans"/>
      <family val="3"/>
    </font>
    <font>
      <b/>
      <sz val="16"/>
      <color indexed="23"/>
      <name val="Soberana Sans"/>
      <family val="3"/>
    </font>
    <font>
      <b/>
      <sz val="10"/>
      <color indexed="8"/>
      <name val="Soberana Sans"/>
      <family val="2"/>
    </font>
    <font>
      <sz val="10"/>
      <color indexed="8"/>
      <name val="Soberana Sans"/>
      <family val="2"/>
    </font>
    <font>
      <b/>
      <sz val="11"/>
      <name val="Soberana Sans"/>
      <family val="2"/>
    </font>
    <font>
      <b/>
      <sz val="10"/>
      <color indexed="9"/>
      <name val="Soberana Sans"/>
      <family val="2"/>
    </font>
    <font>
      <sz val="10"/>
      <color indexed="9"/>
      <name val="Soberana Sans"/>
      <family val="2"/>
    </font>
    <font>
      <sz val="14"/>
      <color indexed="9"/>
      <name val="Soberana Sans"/>
      <family val="3"/>
    </font>
    <font>
      <b/>
      <sz val="11"/>
      <color indexed="8"/>
      <name val="Soberana Sans"/>
      <family val="2"/>
    </font>
    <font>
      <i/>
      <sz val="10"/>
      <color indexed="30"/>
      <name val="Soberana Sans"/>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50"/>
        <bgColor indexed="64"/>
      </patternFill>
    </fill>
    <fill>
      <patternFill patternType="solid">
        <fgColor rgb="FFFFFFFF"/>
        <bgColor indexed="64"/>
      </patternFill>
    </fill>
    <fill>
      <patternFill patternType="solid">
        <fgColor rgb="FFBFBFBF"/>
        <bgColor indexed="64"/>
      </patternFill>
    </fill>
    <fill>
      <patternFill patternType="solid">
        <fgColor rgb="FFD8D8D8"/>
        <bgColor indexed="64"/>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rgb="FF969696"/>
      </left>
      <right/>
      <top style="thick">
        <color rgb="FF969696"/>
      </top>
      <bottom style="thick">
        <color rgb="FF969696"/>
      </bottom>
      <diagonal/>
    </border>
    <border>
      <left/>
      <right/>
      <top style="thick">
        <color rgb="FF969696"/>
      </top>
      <bottom style="thick">
        <color rgb="FF969696"/>
      </bottom>
      <diagonal/>
    </border>
    <border>
      <left/>
      <right style="thick">
        <color rgb="FF969696"/>
      </right>
      <top style="thick">
        <color rgb="FF969696"/>
      </top>
      <bottom style="thick">
        <color rgb="FF969696"/>
      </bottom>
      <diagonal/>
    </border>
    <border>
      <left style="medium">
        <color rgb="FF000000"/>
      </left>
      <right/>
      <top/>
      <bottom/>
      <diagonal/>
    </border>
    <border>
      <left/>
      <right/>
      <top style="thick">
        <color rgb="FF969696"/>
      </top>
      <bottom/>
      <diagonal/>
    </border>
    <border>
      <left/>
      <right style="medium">
        <color rgb="FF000000"/>
      </right>
      <top/>
      <bottom/>
      <diagonal/>
    </border>
    <border>
      <left style="medium">
        <color rgb="FF000000"/>
      </left>
      <right/>
      <top/>
      <bottom style="thick">
        <color rgb="FF969696"/>
      </bottom>
      <diagonal/>
    </border>
    <border>
      <left/>
      <right/>
      <top/>
      <bottom style="thick">
        <color rgb="FF969696"/>
      </bottom>
      <diagonal/>
    </border>
    <border>
      <left/>
      <right style="medium">
        <color rgb="FF000000"/>
      </right>
      <top/>
      <bottom style="thick">
        <color rgb="FF969696"/>
      </bottom>
      <diagonal/>
    </border>
    <border>
      <left style="medium">
        <color rgb="FF000000"/>
      </left>
      <right style="thin">
        <color rgb="FF000000"/>
      </right>
      <top style="thin">
        <color rgb="FF000000"/>
      </top>
      <bottom/>
      <diagonal/>
    </border>
    <border>
      <left style="medium">
        <color rgb="FF000000"/>
      </left>
      <right style="thin">
        <color rgb="FF000000"/>
      </right>
      <top/>
      <bottom style="thick">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style="thin">
        <color rgb="FF000000"/>
      </top>
      <bottom/>
      <diagonal/>
    </border>
    <border>
      <left/>
      <right/>
      <top/>
      <bottom style="thick">
        <color rgb="FF000000"/>
      </bottom>
      <diagonal/>
    </border>
    <border>
      <left/>
      <right style="thin">
        <color rgb="FF000000"/>
      </right>
      <top/>
      <bottom style="thick">
        <color rgb="FF000000"/>
      </bottom>
      <diagonal/>
    </border>
    <border>
      <left/>
      <right style="thin">
        <color rgb="FF000000"/>
      </right>
      <top/>
      <bottom/>
      <diagonal/>
    </border>
    <border>
      <left style="thin">
        <color rgb="FF000000"/>
      </left>
      <right style="thin">
        <color rgb="FF000000"/>
      </right>
      <top style="thick">
        <color rgb="FF969696"/>
      </top>
      <bottom style="thin">
        <color rgb="FF000000"/>
      </bottom>
      <diagonal/>
    </border>
    <border>
      <left style="thin">
        <color rgb="FF000000"/>
      </left>
      <right/>
      <top style="thick">
        <color rgb="FF969696"/>
      </top>
      <bottom style="thin">
        <color rgb="FF000000"/>
      </bottom>
      <diagonal/>
    </border>
    <border>
      <left/>
      <right style="thin">
        <color rgb="FF000000"/>
      </right>
      <top style="thick">
        <color rgb="FF969696"/>
      </top>
      <bottom style="thin">
        <color rgb="FF000000"/>
      </bottom>
      <diagonal/>
    </border>
    <border>
      <left/>
      <right/>
      <top style="thick">
        <color rgb="FF969696"/>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ck">
        <color rgb="FF333333"/>
      </bottom>
      <diagonal/>
    </border>
    <border>
      <left/>
      <right/>
      <top/>
      <bottom style="thick">
        <color rgb="FF333333"/>
      </bottom>
      <diagonal/>
    </border>
    <border>
      <left/>
      <right style="medium">
        <color rgb="FF000000"/>
      </right>
      <top style="thin">
        <color rgb="FF000000"/>
      </top>
      <bottom/>
      <diagonal/>
    </border>
    <border>
      <left/>
      <right style="medium">
        <color rgb="FF000000"/>
      </right>
      <top/>
      <bottom style="thick">
        <color rgb="FF333333"/>
      </bottom>
      <diagonal/>
    </border>
    <border>
      <left/>
      <right style="thin">
        <color rgb="FF000000"/>
      </right>
      <top/>
      <bottom style="thick">
        <color rgb="FF333333"/>
      </bottom>
      <diagonal/>
    </border>
    <border>
      <left style="medium">
        <color auto="1"/>
      </left>
      <right/>
      <top style="thick">
        <color rgb="FF969696"/>
      </top>
      <bottom style="thin">
        <color rgb="FFD8D8D8"/>
      </bottom>
      <diagonal/>
    </border>
    <border>
      <left/>
      <right/>
      <top style="thick">
        <color rgb="FF969696"/>
      </top>
      <bottom style="thin">
        <color rgb="FFD8D8D8"/>
      </bottom>
      <diagonal/>
    </border>
    <border>
      <left/>
      <right style="medium">
        <color auto="1"/>
      </right>
      <top style="thick">
        <color rgb="FF969696"/>
      </top>
      <bottom style="thin">
        <color rgb="FFD8D8D8"/>
      </bottom>
      <diagonal/>
    </border>
    <border>
      <left style="medium">
        <color auto="1"/>
      </left>
      <right/>
      <top style="thin">
        <color rgb="FFD8D8D8"/>
      </top>
      <bottom style="thin">
        <color rgb="FFD8D8D8"/>
      </bottom>
      <diagonal/>
    </border>
    <border>
      <left/>
      <right/>
      <top style="thin">
        <color rgb="FFD8D8D8"/>
      </top>
      <bottom style="thin">
        <color rgb="FFD8D8D8"/>
      </bottom>
      <diagonal/>
    </border>
    <border>
      <left/>
      <right style="medium">
        <color auto="1"/>
      </right>
      <top style="thin">
        <color rgb="FFD8D8D8"/>
      </top>
      <bottom style="thin">
        <color rgb="FFD8D8D8"/>
      </bottom>
      <diagonal/>
    </border>
    <border>
      <left style="medium">
        <color rgb="FF000000"/>
      </left>
      <right/>
      <top style="thick">
        <color rgb="FF969696"/>
      </top>
      <bottom/>
      <diagonal/>
    </border>
    <border>
      <left/>
      <right style="thin">
        <color rgb="FF000000"/>
      </right>
      <top style="thick">
        <color rgb="FF969696"/>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style="medium">
        <color rgb="FFD8D8D8"/>
      </bottom>
      <diagonal/>
    </border>
    <border>
      <left/>
      <right/>
      <top/>
      <bottom style="medium">
        <color rgb="FFD8D8D8"/>
      </bottom>
      <diagonal/>
    </border>
    <border>
      <left/>
      <right style="medium">
        <color auto="1"/>
      </right>
      <top style="thin">
        <color rgb="FFD8D8D8"/>
      </top>
      <bottom style="medium">
        <color rgb="FFD8D8D8"/>
      </bottom>
      <diagonal/>
    </border>
    <border>
      <left style="medium">
        <color rgb="FF000000"/>
      </left>
      <right/>
      <top style="medium">
        <color rgb="FFD8D8D8"/>
      </top>
      <bottom style="thin">
        <color rgb="FF000000"/>
      </bottom>
      <diagonal/>
    </border>
    <border>
      <left/>
      <right/>
      <top style="medium">
        <color rgb="FFD8D8D8"/>
      </top>
      <bottom style="thin">
        <color rgb="FF000000"/>
      </bottom>
      <diagonal/>
    </border>
    <border>
      <left style="medium">
        <color rgb="FF000000"/>
      </left>
      <right/>
      <top style="thick">
        <color rgb="FF969696"/>
      </top>
      <bottom style="thin">
        <color rgb="FFD8D8D8"/>
      </bottom>
      <diagonal/>
    </border>
    <border>
      <left/>
      <right style="medium">
        <color rgb="FF000000"/>
      </right>
      <top style="thick">
        <color rgb="FF969696"/>
      </top>
      <bottom style="thin">
        <color rgb="FFD8D8D8"/>
      </bottom>
      <diagonal/>
    </border>
    <border>
      <left style="medium">
        <color auto="1"/>
      </left>
      <right/>
      <top style="thin">
        <color rgb="FFD8D8D8"/>
      </top>
      <bottom style="medium">
        <color auto="1"/>
      </bottom>
      <diagonal/>
    </border>
    <border>
      <left/>
      <right style="medium">
        <color auto="1"/>
      </right>
      <top style="thin">
        <color rgb="FFD8D8D8"/>
      </top>
      <bottom style="medium">
        <color auto="1"/>
      </bottom>
      <diagonal/>
    </border>
    <border>
      <left/>
      <right/>
      <top style="thin">
        <color rgb="FFD8D8D8"/>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1">
    <xf numFmtId="0" fontId="0" fillId="0" borderId="0" xfId="0"/>
    <xf numFmtId="0" fontId="0" fillId="0" borderId="0" xfId="0" applyAlignment="1">
      <alignment vertical="top" wrapText="1"/>
    </xf>
    <xf numFmtId="0" fontId="0" fillId="0" borderId="0" xfId="0" applyNumberFormat="1" applyFont="1" applyFill="1" applyBorder="1" applyAlignment="1" applyProtection="1"/>
    <xf numFmtId="0" fontId="21" fillId="0" borderId="0" xfId="0" applyFont="1" applyFill="1" applyAlignment="1">
      <alignment vertical="center"/>
    </xf>
    <xf numFmtId="0" fontId="22" fillId="34" borderId="0" xfId="0" applyFont="1" applyFill="1" applyAlignment="1">
      <alignment vertical="center"/>
    </xf>
    <xf numFmtId="0" fontId="0" fillId="0" borderId="0" xfId="0" applyFill="1" applyAlignment="1">
      <alignment horizontal="center"/>
    </xf>
    <xf numFmtId="0" fontId="0" fillId="0" borderId="0" xfId="0" applyAlignment="1">
      <alignment horizontal="center"/>
    </xf>
    <xf numFmtId="0" fontId="0" fillId="0" borderId="0" xfId="0" applyFill="1"/>
    <xf numFmtId="0" fontId="23" fillId="35" borderId="10" xfId="0" applyFont="1" applyFill="1" applyBorder="1" applyAlignment="1">
      <alignment horizontal="centerContinuous" vertical="center"/>
    </xf>
    <xf numFmtId="0" fontId="24" fillId="35" borderId="11" xfId="0" applyFont="1" applyFill="1" applyBorder="1" applyAlignment="1">
      <alignment horizontal="centerContinuous" vertical="center"/>
    </xf>
    <xf numFmtId="0" fontId="24" fillId="35" borderId="11" xfId="0" applyFont="1" applyFill="1" applyBorder="1" applyAlignment="1">
      <alignment horizontal="centerContinuous" vertical="center" wrapText="1"/>
    </xf>
    <xf numFmtId="0" fontId="24" fillId="35" borderId="12" xfId="0" applyFont="1" applyFill="1" applyBorder="1" applyAlignment="1">
      <alignment horizontal="centerContinuous" vertical="center" wrapText="1"/>
    </xf>
    <xf numFmtId="0" fontId="18" fillId="0" borderId="13" xfId="0" applyFont="1" applyBorder="1" applyAlignment="1">
      <alignment vertical="top" wrapText="1"/>
    </xf>
    <xf numFmtId="0" fontId="25" fillId="0" borderId="0" xfId="0" applyFont="1" applyBorder="1" applyAlignment="1">
      <alignment horizontal="center" vertical="top" wrapText="1"/>
    </xf>
    <xf numFmtId="0" fontId="0" fillId="0" borderId="0" xfId="0" applyBorder="1" applyAlignment="1">
      <alignment horizontal="right" vertical="top" wrapText="1"/>
    </xf>
    <xf numFmtId="0" fontId="18" fillId="0" borderId="0" xfId="0" applyFont="1" applyBorder="1" applyAlignment="1">
      <alignment vertical="top" wrapText="1"/>
    </xf>
    <xf numFmtId="0" fontId="19" fillId="0" borderId="0" xfId="0" applyFont="1" applyBorder="1" applyAlignment="1">
      <alignment horizontal="center" vertical="top" wrapText="1"/>
    </xf>
    <xf numFmtId="0" fontId="18" fillId="0" borderId="16" xfId="0" applyFont="1" applyBorder="1" applyAlignment="1">
      <alignment horizontal="justify" vertical="top" wrapText="1"/>
    </xf>
    <xf numFmtId="0" fontId="18" fillId="0" borderId="17" xfId="0" applyFont="1" applyBorder="1" applyAlignment="1">
      <alignment horizontal="right" vertical="top" wrapText="1"/>
    </xf>
    <xf numFmtId="0" fontId="0" fillId="0" borderId="17" xfId="0" applyBorder="1" applyAlignment="1">
      <alignment vertical="top" wrapText="1"/>
    </xf>
    <xf numFmtId="0" fontId="18" fillId="0" borderId="17" xfId="0" applyFont="1" applyBorder="1" applyAlignment="1">
      <alignment vertical="top" wrapText="1"/>
    </xf>
    <xf numFmtId="0" fontId="19" fillId="0" borderId="17" xfId="0" applyFont="1" applyBorder="1" applyAlignment="1">
      <alignment vertical="top" wrapText="1"/>
    </xf>
    <xf numFmtId="0" fontId="18" fillId="36" borderId="27"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38" xfId="0" applyFont="1" applyFill="1" applyBorder="1" applyAlignment="1">
      <alignment horizontal="center" vertical="center" wrapText="1"/>
    </xf>
    <xf numFmtId="0" fontId="19" fillId="0" borderId="0" xfId="0" applyFont="1" applyAlignment="1">
      <alignment vertical="top" wrapText="1"/>
    </xf>
    <xf numFmtId="0" fontId="18" fillId="0" borderId="39" xfId="0" applyFont="1" applyFill="1" applyBorder="1" applyAlignment="1">
      <alignment vertical="top" wrapText="1"/>
    </xf>
    <xf numFmtId="4" fontId="19" fillId="0" borderId="40" xfId="0" applyNumberFormat="1" applyFont="1" applyBorder="1" applyAlignment="1">
      <alignment horizontal="right" vertical="top" wrapText="1"/>
    </xf>
    <xf numFmtId="164" fontId="0" fillId="0" borderId="41" xfId="0" applyNumberFormat="1" applyBorder="1" applyAlignment="1">
      <alignment horizontal="right" vertical="top" wrapText="1"/>
    </xf>
    <xf numFmtId="0" fontId="18" fillId="0" borderId="42" xfId="0" applyFont="1" applyFill="1" applyBorder="1" applyAlignment="1">
      <alignment vertical="top" wrapText="1"/>
    </xf>
    <xf numFmtId="4" fontId="19" fillId="0" borderId="43" xfId="0" applyNumberFormat="1" applyFont="1" applyBorder="1" applyAlignment="1">
      <alignment horizontal="right" vertical="top" wrapText="1"/>
    </xf>
    <xf numFmtId="4" fontId="0" fillId="0" borderId="44" xfId="0" applyNumberFormat="1" applyBorder="1" applyAlignment="1">
      <alignment horizontal="right" vertical="top" wrapText="1"/>
    </xf>
    <xf numFmtId="3" fontId="0" fillId="0" borderId="0" xfId="0" applyNumberFormat="1" applyAlignment="1">
      <alignment vertical="top" wrapText="1"/>
    </xf>
    <xf numFmtId="0" fontId="26" fillId="36" borderId="45" xfId="0" applyFont="1" applyFill="1" applyBorder="1" applyAlignment="1">
      <alignment horizontal="centerContinuous" vertical="center"/>
    </xf>
    <xf numFmtId="0" fontId="27" fillId="36" borderId="14" xfId="0" applyFont="1" applyFill="1" applyBorder="1" applyAlignment="1">
      <alignment horizontal="centerContinuous" vertical="center"/>
    </xf>
    <xf numFmtId="0" fontId="27" fillId="36" borderId="14" xfId="0" applyFont="1" applyFill="1" applyBorder="1" applyAlignment="1">
      <alignment horizontal="centerContinuous" vertical="center" wrapText="1"/>
    </xf>
    <xf numFmtId="0" fontId="18" fillId="36" borderId="14" xfId="0" applyFont="1" applyFill="1" applyBorder="1" applyAlignment="1">
      <alignment vertical="center" wrapText="1"/>
    </xf>
    <xf numFmtId="0" fontId="18" fillId="36" borderId="46" xfId="0" applyFont="1" applyFill="1" applyBorder="1" applyAlignment="1">
      <alignment vertical="center" wrapText="1"/>
    </xf>
    <xf numFmtId="0" fontId="18" fillId="36" borderId="28" xfId="0" applyFont="1" applyFill="1" applyBorder="1" applyAlignment="1">
      <alignment horizontal="center" vertical="center" wrapText="1"/>
    </xf>
    <xf numFmtId="0" fontId="26" fillId="36" borderId="47" xfId="0" applyFont="1" applyFill="1" applyBorder="1" applyAlignment="1">
      <alignment horizontal="centerContinuous" vertical="center"/>
    </xf>
    <xf numFmtId="0" fontId="27" fillId="36" borderId="48" xfId="0" applyFont="1" applyFill="1" applyBorder="1" applyAlignment="1">
      <alignment horizontal="centerContinuous" vertical="center"/>
    </xf>
    <xf numFmtId="0" fontId="27" fillId="36" borderId="48" xfId="0" applyFont="1" applyFill="1" applyBorder="1" applyAlignment="1">
      <alignment horizontal="centerContinuous" vertical="center" wrapText="1"/>
    </xf>
    <xf numFmtId="0" fontId="18" fillId="36" borderId="48" xfId="0" applyFont="1" applyFill="1" applyBorder="1" applyAlignment="1">
      <alignment vertical="center" wrapText="1"/>
    </xf>
    <xf numFmtId="0" fontId="18" fillId="36" borderId="49" xfId="0" applyFont="1" applyFill="1" applyBorder="1" applyAlignment="1">
      <alignment horizontal="center" vertical="center" wrapText="1"/>
    </xf>
    <xf numFmtId="0" fontId="18" fillId="36" borderId="50" xfId="0" applyFont="1" applyFill="1" applyBorder="1" applyAlignment="1">
      <alignment horizontal="center" vertical="center" wrapText="1"/>
    </xf>
    <xf numFmtId="0" fontId="18" fillId="0" borderId="52" xfId="0" applyFont="1" applyBorder="1" applyAlignment="1">
      <alignment horizontal="justify" vertical="top" wrapText="1"/>
    </xf>
    <xf numFmtId="0" fontId="0" fillId="0" borderId="52" xfId="0" applyBorder="1" applyAlignment="1">
      <alignment vertical="top" wrapText="1"/>
    </xf>
    <xf numFmtId="4" fontId="0" fillId="0" borderId="52" xfId="0" applyNumberFormat="1" applyBorder="1" applyAlignment="1">
      <alignment vertical="top" wrapText="1"/>
    </xf>
    <xf numFmtId="164" fontId="0" fillId="0" borderId="52" xfId="0" applyNumberFormat="1" applyFill="1" applyBorder="1" applyAlignment="1">
      <alignment horizontal="right" vertical="top" wrapText="1"/>
    </xf>
    <xf numFmtId="164" fontId="19" fillId="0" borderId="53" xfId="0" applyNumberFormat="1" applyFont="1" applyFill="1" applyBorder="1" applyAlignment="1">
      <alignment horizontal="right" vertical="top" wrapText="1"/>
    </xf>
    <xf numFmtId="0" fontId="18" fillId="0" borderId="55" xfId="0" applyFont="1" applyBorder="1" applyAlignment="1">
      <alignment horizontal="justify" vertical="top" wrapText="1"/>
    </xf>
    <xf numFmtId="0" fontId="0" fillId="0" borderId="55" xfId="0" applyBorder="1" applyAlignment="1">
      <alignment vertical="top" wrapText="1"/>
    </xf>
    <xf numFmtId="4" fontId="0" fillId="0" borderId="55" xfId="0" applyNumberFormat="1" applyBorder="1" applyAlignment="1">
      <alignment vertical="top" wrapText="1"/>
    </xf>
    <xf numFmtId="3" fontId="19" fillId="0" borderId="40" xfId="0" applyNumberFormat="1" applyFont="1" applyBorder="1" applyAlignment="1">
      <alignment horizontal="right" vertical="top" wrapText="1"/>
    </xf>
    <xf numFmtId="3" fontId="19" fillId="0" borderId="43" xfId="0" applyNumberFormat="1" applyFont="1" applyBorder="1" applyAlignment="1">
      <alignment horizontal="right" vertical="top" wrapText="1"/>
    </xf>
    <xf numFmtId="0" fontId="18" fillId="0" borderId="42" xfId="0" applyFont="1" applyFill="1" applyBorder="1" applyAlignment="1">
      <alignment horizontal="justify" vertical="top" wrapText="1"/>
    </xf>
    <xf numFmtId="0" fontId="18" fillId="0" borderId="43" xfId="0" applyFont="1" applyFill="1" applyBorder="1" applyAlignment="1">
      <alignment horizontal="justify" vertical="top" wrapText="1"/>
    </xf>
    <xf numFmtId="0" fontId="18" fillId="0" borderId="44" xfId="0" applyFont="1" applyFill="1" applyBorder="1" applyAlignment="1">
      <alignment horizontal="justify" vertical="top" wrapText="1"/>
    </xf>
    <xf numFmtId="0" fontId="18" fillId="0" borderId="58" xfId="0" applyFont="1" applyFill="1" applyBorder="1" applyAlignment="1">
      <alignment horizontal="justify" vertical="top" wrapText="1"/>
    </xf>
    <xf numFmtId="0" fontId="18" fillId="0" borderId="60" xfId="0" applyFont="1" applyFill="1" applyBorder="1" applyAlignment="1">
      <alignment horizontal="justify" vertical="top" wrapText="1"/>
    </xf>
    <xf numFmtId="0" fontId="18" fillId="0" borderId="59" xfId="0" applyFont="1" applyFill="1" applyBorder="1" applyAlignment="1">
      <alignment horizontal="justify" vertical="top" wrapText="1"/>
    </xf>
    <xf numFmtId="0" fontId="0" fillId="0" borderId="43" xfId="0" applyFill="1" applyBorder="1" applyAlignment="1">
      <alignment horizontal="justify" vertical="top" wrapText="1"/>
    </xf>
    <xf numFmtId="0" fontId="18" fillId="0" borderId="51" xfId="0" applyFont="1" applyBorder="1" applyAlignment="1">
      <alignment horizontal="justify" vertical="top" wrapText="1"/>
    </xf>
    <xf numFmtId="0" fontId="18" fillId="0" borderId="52" xfId="0" applyFont="1" applyBorder="1" applyAlignment="1">
      <alignment horizontal="justify" vertical="top" wrapText="1"/>
    </xf>
    <xf numFmtId="0" fontId="18" fillId="0" borderId="54" xfId="0" applyFont="1" applyBorder="1" applyAlignment="1">
      <alignment horizontal="justify" vertical="top" wrapText="1"/>
    </xf>
    <xf numFmtId="0" fontId="18" fillId="0" borderId="55" xfId="0" applyFont="1" applyBorder="1" applyAlignment="1">
      <alignment horizontal="justify" vertical="top" wrapText="1"/>
    </xf>
    <xf numFmtId="0" fontId="18" fillId="0" borderId="56" xfId="0" applyFont="1" applyFill="1" applyBorder="1" applyAlignment="1">
      <alignment horizontal="justify" vertical="top" wrapText="1"/>
    </xf>
    <xf numFmtId="0" fontId="18" fillId="0" borderId="40" xfId="0" applyFont="1" applyFill="1" applyBorder="1" applyAlignment="1">
      <alignment horizontal="justify" vertical="top" wrapText="1"/>
    </xf>
    <xf numFmtId="0" fontId="18" fillId="0" borderId="57" xfId="0" applyFont="1" applyFill="1" applyBorder="1" applyAlignment="1">
      <alignment horizontal="justify" vertical="top" wrapText="1"/>
    </xf>
    <xf numFmtId="0" fontId="0" fillId="0" borderId="40" xfId="0" applyFill="1" applyBorder="1" applyAlignment="1">
      <alignment horizontal="justify" vertical="top" wrapText="1"/>
    </xf>
    <xf numFmtId="0" fontId="18" fillId="36" borderId="22" xfId="0" applyFont="1" applyFill="1" applyBorder="1" applyAlignment="1">
      <alignment horizontal="center" vertical="center" wrapText="1"/>
    </xf>
    <xf numFmtId="0" fontId="18" fillId="36" borderId="35" xfId="0" applyFont="1" applyFill="1" applyBorder="1" applyAlignment="1">
      <alignment horizontal="center" vertical="center" wrapText="1"/>
    </xf>
    <xf numFmtId="0" fontId="18" fillId="36" borderId="0" xfId="0" applyFont="1" applyFill="1" applyBorder="1" applyAlignment="1">
      <alignment horizontal="center" vertical="top" wrapText="1"/>
    </xf>
    <xf numFmtId="0" fontId="18" fillId="36" borderId="26" xfId="0" applyFont="1" applyFill="1" applyBorder="1" applyAlignment="1">
      <alignment horizontal="center" vertical="top" wrapText="1"/>
    </xf>
    <xf numFmtId="0" fontId="18" fillId="36" borderId="36" xfId="0" applyFont="1" applyFill="1" applyBorder="1" applyAlignment="1">
      <alignment horizontal="center" vertical="center" wrapText="1"/>
    </xf>
    <xf numFmtId="0" fontId="18" fillId="36" borderId="37" xfId="0" applyFont="1" applyFill="1" applyBorder="1" applyAlignment="1">
      <alignment horizontal="center" vertical="center" wrapText="1"/>
    </xf>
    <xf numFmtId="0" fontId="19" fillId="0" borderId="17" xfId="0" applyFont="1" applyBorder="1" applyAlignment="1">
      <alignment horizontal="justify" vertical="top" wrapText="1"/>
    </xf>
    <xf numFmtId="0" fontId="19" fillId="0" borderId="18" xfId="0" applyFont="1" applyBorder="1" applyAlignment="1">
      <alignment horizontal="justify" vertical="top" wrapText="1"/>
    </xf>
    <xf numFmtId="0" fontId="18" fillId="36" borderId="19" xfId="0" applyFont="1" applyFill="1" applyBorder="1" applyAlignment="1">
      <alignment horizontal="justify" vertical="center" wrapText="1"/>
    </xf>
    <xf numFmtId="0" fontId="18" fillId="36" borderId="21" xfId="0" applyFont="1" applyFill="1" applyBorder="1" applyAlignment="1">
      <alignment horizontal="justify" vertical="center" wrapText="1"/>
    </xf>
    <xf numFmtId="0" fontId="18" fillId="36" borderId="20" xfId="0" applyFont="1" applyFill="1" applyBorder="1" applyAlignment="1">
      <alignment horizontal="justify" vertical="center" wrapText="1"/>
    </xf>
    <xf numFmtId="0" fontId="18" fillId="36" borderId="22" xfId="0" applyFont="1" applyFill="1" applyBorder="1" applyAlignment="1">
      <alignment horizontal="justify" vertical="center" wrapText="1"/>
    </xf>
    <xf numFmtId="0" fontId="18" fillId="36" borderId="23" xfId="0" applyFont="1" applyFill="1" applyBorder="1" applyAlignment="1">
      <alignment horizontal="justify" vertical="center" wrapText="1"/>
    </xf>
    <xf numFmtId="0" fontId="18" fillId="36" borderId="0" xfId="0" applyFont="1" applyFill="1" applyBorder="1" applyAlignment="1">
      <alignment horizontal="justify" vertical="center" wrapText="1"/>
    </xf>
    <xf numFmtId="0" fontId="18" fillId="36" borderId="26" xfId="0" applyFont="1" applyFill="1" applyBorder="1" applyAlignment="1">
      <alignment horizontal="justify" vertical="center" wrapText="1"/>
    </xf>
    <xf numFmtId="0" fontId="18" fillId="36" borderId="24" xfId="0" applyFont="1" applyFill="1" applyBorder="1" applyAlignment="1">
      <alignment horizontal="justify" vertical="center" wrapText="1"/>
    </xf>
    <xf numFmtId="0" fontId="18" fillId="36" borderId="25" xfId="0" applyFont="1" applyFill="1" applyBorder="1" applyAlignment="1">
      <alignment horizontal="justify" vertical="center" wrapText="1"/>
    </xf>
    <xf numFmtId="0" fontId="18" fillId="36" borderId="28" xfId="0" applyFont="1" applyFill="1" applyBorder="1" applyAlignment="1">
      <alignment horizontal="center" vertical="center" wrapText="1"/>
    </xf>
    <xf numFmtId="0" fontId="18" fillId="36" borderId="30" xfId="0" applyFont="1" applyFill="1" applyBorder="1" applyAlignment="1">
      <alignment horizontal="center" vertical="center" wrapText="1"/>
    </xf>
    <xf numFmtId="0" fontId="18" fillId="36" borderId="29" xfId="0" applyFont="1" applyFill="1" applyBorder="1" applyAlignment="1">
      <alignment horizontal="center" vertical="center" wrapText="1"/>
    </xf>
    <xf numFmtId="0" fontId="18" fillId="36" borderId="32" xfId="0" applyFont="1" applyFill="1" applyBorder="1" applyAlignment="1">
      <alignment horizontal="center" vertical="center" wrapText="1"/>
    </xf>
    <xf numFmtId="0" fontId="18" fillId="36" borderId="31" xfId="0" applyFont="1" applyFill="1" applyBorder="1" applyAlignment="1">
      <alignment horizontal="center" vertical="center" wrapText="1"/>
    </xf>
    <xf numFmtId="0" fontId="18" fillId="36" borderId="33" xfId="0" applyFont="1" applyFill="1" applyBorder="1" applyAlignment="1">
      <alignment horizontal="center" vertical="center" wrapText="1"/>
    </xf>
    <xf numFmtId="0" fontId="18" fillId="36" borderId="34" xfId="0" applyFont="1" applyFill="1" applyBorder="1" applyAlignment="1">
      <alignment horizontal="center" vertical="center" wrapText="1"/>
    </xf>
    <xf numFmtId="0" fontId="28" fillId="33" borderId="0" xfId="0" applyFont="1" applyFill="1" applyAlignment="1">
      <alignment horizontal="center" vertical="center" wrapText="1"/>
    </xf>
    <xf numFmtId="0" fontId="29" fillId="0" borderId="0" xfId="0" applyFont="1" applyBorder="1" applyAlignment="1">
      <alignment horizontal="justify" vertical="top" wrapText="1"/>
    </xf>
    <xf numFmtId="0" fontId="19" fillId="0" borderId="0" xfId="0" applyFont="1" applyBorder="1" applyAlignment="1">
      <alignment horizontal="justify" vertical="top" wrapText="1"/>
    </xf>
    <xf numFmtId="0" fontId="19" fillId="0" borderId="15" xfId="0" applyFont="1" applyBorder="1" applyAlignment="1">
      <alignment horizontal="justify" vertical="top" wrapText="1"/>
    </xf>
    <xf numFmtId="0" fontId="20" fillId="0" borderId="13" xfId="0" applyFont="1" applyBorder="1" applyAlignment="1">
      <alignment horizontal="center" vertical="top" wrapText="1"/>
    </xf>
    <xf numFmtId="0" fontId="20" fillId="0" borderId="0" xfId="0" applyFont="1" applyBorder="1" applyAlignment="1">
      <alignment horizontal="center" vertical="top" wrapText="1"/>
    </xf>
    <xf numFmtId="0" fontId="20" fillId="0" borderId="15" xfId="0" applyFont="1" applyBorder="1" applyAlignment="1">
      <alignment horizontal="center"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9"/>
  <sheetViews>
    <sheetView tabSelected="1" view="pageBreakPreview" zoomScale="80" zoomScaleNormal="80" zoomScaleSheetLayoutView="80" workbookViewId="0">
      <selection activeCell="W1" sqref="W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0.6640625" style="1" customWidth="1"/>
    <col min="9" max="9" width="7.5546875" style="1" customWidth="1"/>
    <col min="10" max="10" width="9" style="1" customWidth="1"/>
    <col min="11" max="11" width="23.109375" style="1" customWidth="1"/>
    <col min="12" max="12" width="8.88671875" style="1" customWidth="1"/>
    <col min="13" max="13" width="7" style="1" customWidth="1"/>
    <col min="14" max="14" width="9.44140625" style="1" customWidth="1"/>
    <col min="15" max="15" width="12.664062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4</v>
      </c>
      <c r="D4" s="95" t="s">
        <v>5</v>
      </c>
      <c r="E4" s="95"/>
      <c r="F4" s="95"/>
      <c r="G4" s="95"/>
      <c r="H4" s="95"/>
      <c r="I4" s="14"/>
      <c r="J4" s="15" t="s">
        <v>6</v>
      </c>
      <c r="K4" s="16" t="s">
        <v>7</v>
      </c>
      <c r="L4" s="96" t="s">
        <v>8</v>
      </c>
      <c r="M4" s="96"/>
      <c r="N4" s="96"/>
      <c r="O4" s="96"/>
      <c r="P4" s="15" t="s">
        <v>9</v>
      </c>
      <c r="Q4" s="96" t="s">
        <v>10</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21</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90" customHeight="1" thickTop="1">
      <c r="A11" s="25"/>
      <c r="B11" s="26" t="s">
        <v>36</v>
      </c>
      <c r="C11" s="69" t="s">
        <v>37</v>
      </c>
      <c r="D11" s="69"/>
      <c r="E11" s="69"/>
      <c r="F11" s="69"/>
      <c r="G11" s="69"/>
      <c r="H11" s="69"/>
      <c r="I11" s="69" t="s">
        <v>38</v>
      </c>
      <c r="J11" s="69"/>
      <c r="K11" s="69"/>
      <c r="L11" s="69" t="s">
        <v>39</v>
      </c>
      <c r="M11" s="69"/>
      <c r="N11" s="69"/>
      <c r="O11" s="69"/>
      <c r="P11" s="27" t="s">
        <v>40</v>
      </c>
      <c r="Q11" s="27" t="s">
        <v>41</v>
      </c>
      <c r="R11" s="27">
        <v>100</v>
      </c>
      <c r="S11" s="27">
        <v>49.13</v>
      </c>
      <c r="T11" s="27">
        <v>24.34</v>
      </c>
      <c r="U11" s="28">
        <f t="shared" ref="U11:U16" si="0">IF(ISERR(T11/S11*100),"N/A",T11/S11*100)</f>
        <v>49.54203134541013</v>
      </c>
    </row>
    <row r="12" spans="1:34" ht="75" customHeight="1" thickBot="1">
      <c r="A12" s="25"/>
      <c r="B12" s="29" t="s">
        <v>42</v>
      </c>
      <c r="C12" s="61" t="s">
        <v>42</v>
      </c>
      <c r="D12" s="61"/>
      <c r="E12" s="61"/>
      <c r="F12" s="61"/>
      <c r="G12" s="61"/>
      <c r="H12" s="61"/>
      <c r="I12" s="61" t="s">
        <v>43</v>
      </c>
      <c r="J12" s="61"/>
      <c r="K12" s="61"/>
      <c r="L12" s="61" t="s">
        <v>44</v>
      </c>
      <c r="M12" s="61"/>
      <c r="N12" s="61"/>
      <c r="O12" s="61"/>
      <c r="P12" s="30" t="s">
        <v>40</v>
      </c>
      <c r="Q12" s="30" t="s">
        <v>41</v>
      </c>
      <c r="R12" s="30">
        <v>100</v>
      </c>
      <c r="S12" s="30">
        <v>49.13</v>
      </c>
      <c r="T12" s="30">
        <v>23.58</v>
      </c>
      <c r="U12" s="31">
        <f t="shared" si="0"/>
        <v>47.995115001017702</v>
      </c>
    </row>
    <row r="13" spans="1:34" ht="75" customHeight="1" thickTop="1">
      <c r="A13" s="25"/>
      <c r="B13" s="26" t="s">
        <v>45</v>
      </c>
      <c r="C13" s="69" t="s">
        <v>46</v>
      </c>
      <c r="D13" s="69"/>
      <c r="E13" s="69"/>
      <c r="F13" s="69"/>
      <c r="G13" s="69"/>
      <c r="H13" s="69"/>
      <c r="I13" s="69" t="s">
        <v>47</v>
      </c>
      <c r="J13" s="69"/>
      <c r="K13" s="69"/>
      <c r="L13" s="69" t="s">
        <v>39</v>
      </c>
      <c r="M13" s="69"/>
      <c r="N13" s="69"/>
      <c r="O13" s="69"/>
      <c r="P13" s="27" t="s">
        <v>40</v>
      </c>
      <c r="Q13" s="27" t="s">
        <v>48</v>
      </c>
      <c r="R13" s="27">
        <v>100</v>
      </c>
      <c r="S13" s="27">
        <v>49.13</v>
      </c>
      <c r="T13" s="27">
        <v>24.34</v>
      </c>
      <c r="U13" s="28">
        <f t="shared" si="0"/>
        <v>49.54203134541013</v>
      </c>
    </row>
    <row r="14" spans="1:34" ht="75" customHeight="1" thickBot="1">
      <c r="A14" s="25"/>
      <c r="B14" s="29" t="s">
        <v>42</v>
      </c>
      <c r="C14" s="61" t="s">
        <v>42</v>
      </c>
      <c r="D14" s="61"/>
      <c r="E14" s="61"/>
      <c r="F14" s="61"/>
      <c r="G14" s="61"/>
      <c r="H14" s="61"/>
      <c r="I14" s="61" t="s">
        <v>43</v>
      </c>
      <c r="J14" s="61"/>
      <c r="K14" s="61"/>
      <c r="L14" s="61" t="s">
        <v>44</v>
      </c>
      <c r="M14" s="61"/>
      <c r="N14" s="61"/>
      <c r="O14" s="61"/>
      <c r="P14" s="30" t="s">
        <v>40</v>
      </c>
      <c r="Q14" s="30" t="s">
        <v>41</v>
      </c>
      <c r="R14" s="30">
        <v>100</v>
      </c>
      <c r="S14" s="30">
        <v>49.13</v>
      </c>
      <c r="T14" s="30">
        <v>23.55</v>
      </c>
      <c r="U14" s="31">
        <f t="shared" si="0"/>
        <v>47.934052513739054</v>
      </c>
    </row>
    <row r="15" spans="1:34" ht="75" customHeight="1" thickTop="1">
      <c r="A15" s="25"/>
      <c r="B15" s="26" t="s">
        <v>49</v>
      </c>
      <c r="C15" s="69" t="s">
        <v>50</v>
      </c>
      <c r="D15" s="69"/>
      <c r="E15" s="69"/>
      <c r="F15" s="69"/>
      <c r="G15" s="69"/>
      <c r="H15" s="69"/>
      <c r="I15" s="69" t="s">
        <v>38</v>
      </c>
      <c r="J15" s="69"/>
      <c r="K15" s="69"/>
      <c r="L15" s="69" t="s">
        <v>51</v>
      </c>
      <c r="M15" s="69"/>
      <c r="N15" s="69"/>
      <c r="O15" s="69"/>
      <c r="P15" s="27" t="s">
        <v>40</v>
      </c>
      <c r="Q15" s="27" t="s">
        <v>41</v>
      </c>
      <c r="R15" s="27">
        <v>100</v>
      </c>
      <c r="S15" s="27">
        <v>49.13</v>
      </c>
      <c r="T15" s="27">
        <v>24.34</v>
      </c>
      <c r="U15" s="28">
        <f t="shared" si="0"/>
        <v>49.54203134541013</v>
      </c>
    </row>
    <row r="16" spans="1:34" ht="75" customHeight="1" thickBot="1">
      <c r="A16" s="25"/>
      <c r="B16" s="29" t="s">
        <v>42</v>
      </c>
      <c r="C16" s="61" t="s">
        <v>52</v>
      </c>
      <c r="D16" s="61"/>
      <c r="E16" s="61"/>
      <c r="F16" s="61"/>
      <c r="G16" s="61"/>
      <c r="H16" s="61"/>
      <c r="I16" s="61" t="s">
        <v>53</v>
      </c>
      <c r="J16" s="61"/>
      <c r="K16" s="61"/>
      <c r="L16" s="61" t="s">
        <v>54</v>
      </c>
      <c r="M16" s="61"/>
      <c r="N16" s="61"/>
      <c r="O16" s="61"/>
      <c r="P16" s="30" t="s">
        <v>40</v>
      </c>
      <c r="Q16" s="30" t="s">
        <v>41</v>
      </c>
      <c r="R16" s="30">
        <v>100</v>
      </c>
      <c r="S16" s="30">
        <v>49.13</v>
      </c>
      <c r="T16" s="30">
        <v>23.55</v>
      </c>
      <c r="U16" s="31">
        <f t="shared" si="0"/>
        <v>47.934052513739054</v>
      </c>
    </row>
    <row r="17" spans="2:22" ht="22.5" customHeight="1" thickTop="1" thickBot="1">
      <c r="B17" s="8" t="s">
        <v>55</v>
      </c>
      <c r="C17" s="9"/>
      <c r="D17" s="9"/>
      <c r="E17" s="9"/>
      <c r="F17" s="9"/>
      <c r="G17" s="9"/>
      <c r="H17" s="10"/>
      <c r="I17" s="10"/>
      <c r="J17" s="10"/>
      <c r="K17" s="10"/>
      <c r="L17" s="10"/>
      <c r="M17" s="10"/>
      <c r="N17" s="10"/>
      <c r="O17" s="10"/>
      <c r="P17" s="10"/>
      <c r="Q17" s="10"/>
      <c r="R17" s="10"/>
      <c r="S17" s="10"/>
      <c r="T17" s="10"/>
      <c r="U17" s="11"/>
      <c r="V17" s="32"/>
    </row>
    <row r="18" spans="2:22" ht="26.25" customHeight="1" thickTop="1">
      <c r="B18" s="33"/>
      <c r="C18" s="34"/>
      <c r="D18" s="34"/>
      <c r="E18" s="34"/>
      <c r="F18" s="34"/>
      <c r="G18" s="34"/>
      <c r="H18" s="35"/>
      <c r="I18" s="35"/>
      <c r="J18" s="35"/>
      <c r="K18" s="35"/>
      <c r="L18" s="35"/>
      <c r="M18" s="35"/>
      <c r="N18" s="35"/>
      <c r="O18" s="35"/>
      <c r="P18" s="36"/>
      <c r="Q18" s="37"/>
      <c r="R18" s="38" t="s">
        <v>56</v>
      </c>
      <c r="S18" s="22" t="s">
        <v>57</v>
      </c>
      <c r="T18" s="38" t="s">
        <v>58</v>
      </c>
      <c r="U18" s="22" t="s">
        <v>59</v>
      </c>
    </row>
    <row r="19" spans="2:22" ht="26.25" customHeight="1" thickBot="1">
      <c r="B19" s="39"/>
      <c r="C19" s="40"/>
      <c r="D19" s="40"/>
      <c r="E19" s="40"/>
      <c r="F19" s="40"/>
      <c r="G19" s="40"/>
      <c r="H19" s="41"/>
      <c r="I19" s="41"/>
      <c r="J19" s="41"/>
      <c r="K19" s="41"/>
      <c r="L19" s="41"/>
      <c r="M19" s="41"/>
      <c r="N19" s="41"/>
      <c r="O19" s="41"/>
      <c r="P19" s="42"/>
      <c r="Q19" s="43"/>
      <c r="R19" s="44" t="s">
        <v>60</v>
      </c>
      <c r="S19" s="43" t="s">
        <v>60</v>
      </c>
      <c r="T19" s="43" t="s">
        <v>60</v>
      </c>
      <c r="U19" s="43" t="s">
        <v>61</v>
      </c>
    </row>
    <row r="20" spans="2:22" ht="13.5" customHeight="1" thickBot="1">
      <c r="B20" s="62" t="s">
        <v>62</v>
      </c>
      <c r="C20" s="63"/>
      <c r="D20" s="63"/>
      <c r="E20" s="45"/>
      <c r="F20" s="45"/>
      <c r="G20" s="45"/>
      <c r="H20" s="46"/>
      <c r="I20" s="46"/>
      <c r="J20" s="46"/>
      <c r="K20" s="46"/>
      <c r="L20" s="46"/>
      <c r="M20" s="46"/>
      <c r="N20" s="46"/>
      <c r="O20" s="46"/>
      <c r="P20" s="47"/>
      <c r="Q20" s="47"/>
      <c r="R20" s="48" t="str">
        <f t="shared" ref="R20:T21" si="1">"N/D"</f>
        <v>N/D</v>
      </c>
      <c r="S20" s="48" t="str">
        <f t="shared" si="1"/>
        <v>N/D</v>
      </c>
      <c r="T20" s="48" t="str">
        <f t="shared" si="1"/>
        <v>N/D</v>
      </c>
      <c r="U20" s="49" t="str">
        <f>+IF(ISERR(T20/S20*100),"N/A",T20/S20*100)</f>
        <v>N/A</v>
      </c>
    </row>
    <row r="21" spans="2:22" ht="13.5" customHeight="1" thickBot="1">
      <c r="B21" s="64" t="s">
        <v>63</v>
      </c>
      <c r="C21" s="65"/>
      <c r="D21" s="65"/>
      <c r="E21" s="50"/>
      <c r="F21" s="50"/>
      <c r="G21" s="50"/>
      <c r="H21" s="51"/>
      <c r="I21" s="51"/>
      <c r="J21" s="51"/>
      <c r="K21" s="51"/>
      <c r="L21" s="51"/>
      <c r="M21" s="51"/>
      <c r="N21" s="51"/>
      <c r="O21" s="51"/>
      <c r="P21" s="52"/>
      <c r="Q21" s="52"/>
      <c r="R21" s="48" t="str">
        <f t="shared" si="1"/>
        <v>N/D</v>
      </c>
      <c r="S21" s="48" t="str">
        <f t="shared" si="1"/>
        <v>N/D</v>
      </c>
      <c r="T21" s="48" t="str">
        <f t="shared" si="1"/>
        <v>N/D</v>
      </c>
      <c r="U21" s="49" t="str">
        <f>+IF(ISERR(T21/S21*100),"N/A",T21/S21*100)</f>
        <v>N/A</v>
      </c>
    </row>
    <row r="22" spans="2:22" ht="14.85" customHeight="1" thickTop="1" thickBot="1">
      <c r="B22" s="8" t="s">
        <v>64</v>
      </c>
      <c r="C22" s="9"/>
      <c r="D22" s="9"/>
      <c r="E22" s="9"/>
      <c r="F22" s="9"/>
      <c r="G22" s="9"/>
      <c r="H22" s="10"/>
      <c r="I22" s="10"/>
      <c r="J22" s="10"/>
      <c r="K22" s="10"/>
      <c r="L22" s="10"/>
      <c r="M22" s="10"/>
      <c r="N22" s="10"/>
      <c r="O22" s="10"/>
      <c r="P22" s="10"/>
      <c r="Q22" s="10"/>
      <c r="R22" s="10"/>
      <c r="S22" s="10"/>
      <c r="T22" s="10"/>
      <c r="U22" s="11"/>
    </row>
    <row r="23" spans="2:22" ht="44.25" customHeight="1" thickTop="1">
      <c r="B23" s="66" t="s">
        <v>65</v>
      </c>
      <c r="C23" s="67"/>
      <c r="D23" s="67"/>
      <c r="E23" s="67"/>
      <c r="F23" s="67"/>
      <c r="G23" s="67"/>
      <c r="H23" s="67"/>
      <c r="I23" s="67"/>
      <c r="J23" s="67"/>
      <c r="K23" s="67"/>
      <c r="L23" s="67"/>
      <c r="M23" s="67"/>
      <c r="N23" s="67"/>
      <c r="O23" s="67"/>
      <c r="P23" s="67"/>
      <c r="Q23" s="67"/>
      <c r="R23" s="67"/>
      <c r="S23" s="67"/>
      <c r="T23" s="67"/>
      <c r="U23" s="68"/>
    </row>
    <row r="24" spans="2:22" ht="34.5" customHeight="1">
      <c r="B24" s="55" t="s">
        <v>66</v>
      </c>
      <c r="C24" s="56"/>
      <c r="D24" s="56"/>
      <c r="E24" s="56"/>
      <c r="F24" s="56"/>
      <c r="G24" s="56"/>
      <c r="H24" s="56"/>
      <c r="I24" s="56"/>
      <c r="J24" s="56"/>
      <c r="K24" s="56"/>
      <c r="L24" s="56"/>
      <c r="M24" s="56"/>
      <c r="N24" s="56"/>
      <c r="O24" s="56"/>
      <c r="P24" s="56"/>
      <c r="Q24" s="56"/>
      <c r="R24" s="56"/>
      <c r="S24" s="56"/>
      <c r="T24" s="56"/>
      <c r="U24" s="57"/>
    </row>
    <row r="25" spans="2:22" ht="34.5" customHeight="1">
      <c r="B25" s="55" t="s">
        <v>67</v>
      </c>
      <c r="C25" s="56"/>
      <c r="D25" s="56"/>
      <c r="E25" s="56"/>
      <c r="F25" s="56"/>
      <c r="G25" s="56"/>
      <c r="H25" s="56"/>
      <c r="I25" s="56"/>
      <c r="J25" s="56"/>
      <c r="K25" s="56"/>
      <c r="L25" s="56"/>
      <c r="M25" s="56"/>
      <c r="N25" s="56"/>
      <c r="O25" s="56"/>
      <c r="P25" s="56"/>
      <c r="Q25" s="56"/>
      <c r="R25" s="56"/>
      <c r="S25" s="56"/>
      <c r="T25" s="56"/>
      <c r="U25" s="57"/>
    </row>
    <row r="26" spans="2:22" ht="34.5" customHeight="1">
      <c r="B26" s="55" t="s">
        <v>68</v>
      </c>
      <c r="C26" s="56"/>
      <c r="D26" s="56"/>
      <c r="E26" s="56"/>
      <c r="F26" s="56"/>
      <c r="G26" s="56"/>
      <c r="H26" s="56"/>
      <c r="I26" s="56"/>
      <c r="J26" s="56"/>
      <c r="K26" s="56"/>
      <c r="L26" s="56"/>
      <c r="M26" s="56"/>
      <c r="N26" s="56"/>
      <c r="O26" s="56"/>
      <c r="P26" s="56"/>
      <c r="Q26" s="56"/>
      <c r="R26" s="56"/>
      <c r="S26" s="56"/>
      <c r="T26" s="56"/>
      <c r="U26" s="57"/>
    </row>
    <row r="27" spans="2:22" ht="34.5" customHeight="1">
      <c r="B27" s="55" t="s">
        <v>67</v>
      </c>
      <c r="C27" s="56"/>
      <c r="D27" s="56"/>
      <c r="E27" s="56"/>
      <c r="F27" s="56"/>
      <c r="G27" s="56"/>
      <c r="H27" s="56"/>
      <c r="I27" s="56"/>
      <c r="J27" s="56"/>
      <c r="K27" s="56"/>
      <c r="L27" s="56"/>
      <c r="M27" s="56"/>
      <c r="N27" s="56"/>
      <c r="O27" s="56"/>
      <c r="P27" s="56"/>
      <c r="Q27" s="56"/>
      <c r="R27" s="56"/>
      <c r="S27" s="56"/>
      <c r="T27" s="56"/>
      <c r="U27" s="57"/>
    </row>
    <row r="28" spans="2:22" ht="34.5" customHeight="1">
      <c r="B28" s="55" t="s">
        <v>66</v>
      </c>
      <c r="C28" s="56"/>
      <c r="D28" s="56"/>
      <c r="E28" s="56"/>
      <c r="F28" s="56"/>
      <c r="G28" s="56"/>
      <c r="H28" s="56"/>
      <c r="I28" s="56"/>
      <c r="J28" s="56"/>
      <c r="K28" s="56"/>
      <c r="L28" s="56"/>
      <c r="M28" s="56"/>
      <c r="N28" s="56"/>
      <c r="O28" s="56"/>
      <c r="P28" s="56"/>
      <c r="Q28" s="56"/>
      <c r="R28" s="56"/>
      <c r="S28" s="56"/>
      <c r="T28" s="56"/>
      <c r="U28" s="57"/>
    </row>
    <row r="29" spans="2:22" ht="34.5" customHeight="1" thickBot="1">
      <c r="B29" s="58" t="s">
        <v>69</v>
      </c>
      <c r="C29" s="59"/>
      <c r="D29" s="59"/>
      <c r="E29" s="59"/>
      <c r="F29" s="59"/>
      <c r="G29" s="59"/>
      <c r="H29" s="59"/>
      <c r="I29" s="59"/>
      <c r="J29" s="59"/>
      <c r="K29" s="59"/>
      <c r="L29" s="59"/>
      <c r="M29" s="59"/>
      <c r="N29" s="59"/>
      <c r="O29" s="59"/>
      <c r="P29" s="59"/>
      <c r="Q29" s="59"/>
      <c r="R29" s="59"/>
      <c r="S29" s="59"/>
      <c r="T29" s="59"/>
      <c r="U29" s="60"/>
    </row>
  </sheetData>
  <mergeCells count="48">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B29:U29"/>
    <mergeCell ref="C16:H16"/>
    <mergeCell ref="I16:K16"/>
    <mergeCell ref="L16:O16"/>
    <mergeCell ref="B20:D20"/>
    <mergeCell ref="B21:D21"/>
    <mergeCell ref="B23:U23"/>
    <mergeCell ref="B24:U24"/>
    <mergeCell ref="B25:U25"/>
    <mergeCell ref="B26:U26"/>
    <mergeCell ref="B27:U27"/>
    <mergeCell ref="B28:U28"/>
  </mergeCells>
  <printOptions horizontalCentered="1"/>
  <pageMargins left="0.78740157480314965" right="0.78740157480314965" top="0.98425196850393704" bottom="0.98425196850393704" header="0" footer="0.39370078740157483"/>
  <pageSetup scale="57" fitToHeight="10" orientation="landscape" r:id="rId1"/>
  <headerFooter>
    <oddFooter>&amp;R&amp;P de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3"/>
  <sheetViews>
    <sheetView view="pageBreakPreview" zoomScale="80" zoomScaleNormal="80" zoomScaleSheetLayoutView="80" workbookViewId="0">
      <selection activeCell="L12" sqref="L12:O12"/>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9.77734375" style="1" customWidth="1"/>
    <col min="9" max="9" width="7.5546875" style="1" customWidth="1"/>
    <col min="10" max="10" width="9" style="1" customWidth="1"/>
    <col min="11" max="11" width="19.77734375" style="1" customWidth="1"/>
    <col min="12" max="12" width="8.88671875" style="1" customWidth="1"/>
    <col min="13" max="13" width="7" style="1" customWidth="1"/>
    <col min="14" max="14" width="9.44140625" style="1" customWidth="1"/>
    <col min="15" max="15" width="30.21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387</v>
      </c>
      <c r="D4" s="95" t="s">
        <v>388</v>
      </c>
      <c r="E4" s="95"/>
      <c r="F4" s="95"/>
      <c r="G4" s="95"/>
      <c r="H4" s="95"/>
      <c r="I4" s="14"/>
      <c r="J4" s="15" t="s">
        <v>6</v>
      </c>
      <c r="K4" s="16" t="s">
        <v>7</v>
      </c>
      <c r="L4" s="96" t="s">
        <v>8</v>
      </c>
      <c r="M4" s="96"/>
      <c r="N4" s="96"/>
      <c r="O4" s="96"/>
      <c r="P4" s="15" t="s">
        <v>9</v>
      </c>
      <c r="Q4" s="96" t="s">
        <v>371</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c r="A11" s="25"/>
      <c r="B11" s="26" t="s">
        <v>36</v>
      </c>
      <c r="C11" s="69" t="s">
        <v>390</v>
      </c>
      <c r="D11" s="69"/>
      <c r="E11" s="69"/>
      <c r="F11" s="69"/>
      <c r="G11" s="69"/>
      <c r="H11" s="69"/>
      <c r="I11" s="69" t="s">
        <v>1538</v>
      </c>
      <c r="J11" s="69"/>
      <c r="K11" s="69"/>
      <c r="L11" s="69" t="s">
        <v>79</v>
      </c>
      <c r="M11" s="69"/>
      <c r="N11" s="69"/>
      <c r="O11" s="69"/>
      <c r="P11" s="27" t="s">
        <v>80</v>
      </c>
      <c r="Q11" s="27" t="s">
        <v>81</v>
      </c>
      <c r="R11" s="53">
        <v>61637</v>
      </c>
      <c r="S11" s="53" t="s">
        <v>82</v>
      </c>
      <c r="T11" s="53" t="s">
        <v>82</v>
      </c>
      <c r="U11" s="28" t="str">
        <f t="shared" ref="U11:U28" si="0">IF(ISERR(T11/S11*100),"N/A",T11/S11*100)</f>
        <v>N/A</v>
      </c>
    </row>
    <row r="12" spans="1:34" ht="75" customHeight="1" thickBot="1">
      <c r="A12" s="25"/>
      <c r="B12" s="29" t="s">
        <v>42</v>
      </c>
      <c r="C12" s="61" t="s">
        <v>42</v>
      </c>
      <c r="D12" s="61"/>
      <c r="E12" s="61"/>
      <c r="F12" s="61"/>
      <c r="G12" s="61"/>
      <c r="H12" s="61"/>
      <c r="I12" s="61" t="s">
        <v>391</v>
      </c>
      <c r="J12" s="61"/>
      <c r="K12" s="61"/>
      <c r="L12" s="61" t="s">
        <v>392</v>
      </c>
      <c r="M12" s="61"/>
      <c r="N12" s="61"/>
      <c r="O12" s="61"/>
      <c r="P12" s="30" t="s">
        <v>40</v>
      </c>
      <c r="Q12" s="30" t="s">
        <v>81</v>
      </c>
      <c r="R12" s="30">
        <v>57.5</v>
      </c>
      <c r="S12" s="30" t="s">
        <v>82</v>
      </c>
      <c r="T12" s="30" t="s">
        <v>82</v>
      </c>
      <c r="U12" s="31" t="str">
        <f t="shared" si="0"/>
        <v>N/A</v>
      </c>
    </row>
    <row r="13" spans="1:34" ht="75" customHeight="1" thickTop="1">
      <c r="A13" s="25"/>
      <c r="B13" s="26" t="s">
        <v>45</v>
      </c>
      <c r="C13" s="69" t="s">
        <v>393</v>
      </c>
      <c r="D13" s="69"/>
      <c r="E13" s="69"/>
      <c r="F13" s="69"/>
      <c r="G13" s="69"/>
      <c r="H13" s="69"/>
      <c r="I13" s="69" t="s">
        <v>394</v>
      </c>
      <c r="J13" s="69"/>
      <c r="K13" s="69"/>
      <c r="L13" s="69" t="s">
        <v>395</v>
      </c>
      <c r="M13" s="69"/>
      <c r="N13" s="69"/>
      <c r="O13" s="69"/>
      <c r="P13" s="27" t="s">
        <v>40</v>
      </c>
      <c r="Q13" s="27" t="s">
        <v>81</v>
      </c>
      <c r="R13" s="27">
        <v>80</v>
      </c>
      <c r="S13" s="27" t="s">
        <v>82</v>
      </c>
      <c r="T13" s="27" t="s">
        <v>82</v>
      </c>
      <c r="U13" s="28" t="str">
        <f t="shared" si="0"/>
        <v>N/A</v>
      </c>
    </row>
    <row r="14" spans="1:34" ht="75" customHeight="1">
      <c r="A14" s="25"/>
      <c r="B14" s="29" t="s">
        <v>42</v>
      </c>
      <c r="C14" s="61" t="s">
        <v>42</v>
      </c>
      <c r="D14" s="61"/>
      <c r="E14" s="61"/>
      <c r="F14" s="61"/>
      <c r="G14" s="61"/>
      <c r="H14" s="61"/>
      <c r="I14" s="61" t="s">
        <v>396</v>
      </c>
      <c r="J14" s="61"/>
      <c r="K14" s="61"/>
      <c r="L14" s="61" t="s">
        <v>397</v>
      </c>
      <c r="M14" s="61"/>
      <c r="N14" s="61"/>
      <c r="O14" s="61"/>
      <c r="P14" s="30" t="s">
        <v>40</v>
      </c>
      <c r="Q14" s="30" t="s">
        <v>81</v>
      </c>
      <c r="R14" s="30">
        <v>4</v>
      </c>
      <c r="S14" s="30" t="s">
        <v>82</v>
      </c>
      <c r="T14" s="30" t="s">
        <v>82</v>
      </c>
      <c r="U14" s="31" t="str">
        <f t="shared" si="0"/>
        <v>N/A</v>
      </c>
    </row>
    <row r="15" spans="1:34" ht="75" customHeight="1" thickBot="1">
      <c r="A15" s="25"/>
      <c r="B15" s="29" t="s">
        <v>42</v>
      </c>
      <c r="C15" s="61" t="s">
        <v>42</v>
      </c>
      <c r="D15" s="61"/>
      <c r="E15" s="61"/>
      <c r="F15" s="61"/>
      <c r="G15" s="61"/>
      <c r="H15" s="61"/>
      <c r="I15" s="61" t="s">
        <v>398</v>
      </c>
      <c r="J15" s="61"/>
      <c r="K15" s="61"/>
      <c r="L15" s="61" t="s">
        <v>399</v>
      </c>
      <c r="M15" s="61"/>
      <c r="N15" s="61"/>
      <c r="O15" s="61"/>
      <c r="P15" s="30" t="s">
        <v>40</v>
      </c>
      <c r="Q15" s="30" t="s">
        <v>81</v>
      </c>
      <c r="R15" s="30">
        <v>3.02</v>
      </c>
      <c r="S15" s="30" t="s">
        <v>82</v>
      </c>
      <c r="T15" s="30" t="s">
        <v>82</v>
      </c>
      <c r="U15" s="31" t="str">
        <f t="shared" si="0"/>
        <v>N/A</v>
      </c>
    </row>
    <row r="16" spans="1:34" ht="75" customHeight="1" thickTop="1">
      <c r="A16" s="25"/>
      <c r="B16" s="26" t="s">
        <v>49</v>
      </c>
      <c r="C16" s="69" t="s">
        <v>400</v>
      </c>
      <c r="D16" s="69"/>
      <c r="E16" s="69"/>
      <c r="F16" s="69"/>
      <c r="G16" s="69"/>
      <c r="H16" s="69"/>
      <c r="I16" s="69" t="s">
        <v>401</v>
      </c>
      <c r="J16" s="69"/>
      <c r="K16" s="69"/>
      <c r="L16" s="69" t="s">
        <v>402</v>
      </c>
      <c r="M16" s="69"/>
      <c r="N16" s="69"/>
      <c r="O16" s="69"/>
      <c r="P16" s="27" t="s">
        <v>40</v>
      </c>
      <c r="Q16" s="27" t="s">
        <v>188</v>
      </c>
      <c r="R16" s="27">
        <v>60</v>
      </c>
      <c r="S16" s="27">
        <v>15.12</v>
      </c>
      <c r="T16" s="27">
        <v>15.98</v>
      </c>
      <c r="U16" s="28">
        <f t="shared" si="0"/>
        <v>105.6878306878307</v>
      </c>
    </row>
    <row r="17" spans="1:22" ht="75" customHeight="1">
      <c r="A17" s="25"/>
      <c r="B17" s="29" t="s">
        <v>42</v>
      </c>
      <c r="C17" s="61" t="s">
        <v>403</v>
      </c>
      <c r="D17" s="61"/>
      <c r="E17" s="61"/>
      <c r="F17" s="61"/>
      <c r="G17" s="61"/>
      <c r="H17" s="61"/>
      <c r="I17" s="61" t="s">
        <v>404</v>
      </c>
      <c r="J17" s="61"/>
      <c r="K17" s="61"/>
      <c r="L17" s="61" t="s">
        <v>405</v>
      </c>
      <c r="M17" s="61"/>
      <c r="N17" s="61"/>
      <c r="O17" s="61"/>
      <c r="P17" s="30" t="s">
        <v>40</v>
      </c>
      <c r="Q17" s="30" t="s">
        <v>188</v>
      </c>
      <c r="R17" s="30">
        <v>45.03</v>
      </c>
      <c r="S17" s="30">
        <v>15</v>
      </c>
      <c r="T17" s="30">
        <v>12.48</v>
      </c>
      <c r="U17" s="31">
        <f t="shared" si="0"/>
        <v>83.2</v>
      </c>
    </row>
    <row r="18" spans="1:22" ht="75" customHeight="1">
      <c r="A18" s="25"/>
      <c r="B18" s="29" t="s">
        <v>42</v>
      </c>
      <c r="C18" s="61" t="s">
        <v>406</v>
      </c>
      <c r="D18" s="61"/>
      <c r="E18" s="61"/>
      <c r="F18" s="61"/>
      <c r="G18" s="61"/>
      <c r="H18" s="61"/>
      <c r="I18" s="61" t="s">
        <v>407</v>
      </c>
      <c r="J18" s="61"/>
      <c r="K18" s="61"/>
      <c r="L18" s="61" t="s">
        <v>408</v>
      </c>
      <c r="M18" s="61"/>
      <c r="N18" s="61"/>
      <c r="O18" s="61"/>
      <c r="P18" s="30" t="s">
        <v>40</v>
      </c>
      <c r="Q18" s="30" t="s">
        <v>92</v>
      </c>
      <c r="R18" s="30">
        <v>1</v>
      </c>
      <c r="S18" s="30">
        <v>0.16</v>
      </c>
      <c r="T18" s="30">
        <v>0.05</v>
      </c>
      <c r="U18" s="31">
        <f t="shared" si="0"/>
        <v>31.25</v>
      </c>
    </row>
    <row r="19" spans="1:22" ht="75" customHeight="1">
      <c r="A19" s="25"/>
      <c r="B19" s="29" t="s">
        <v>42</v>
      </c>
      <c r="C19" s="61" t="s">
        <v>409</v>
      </c>
      <c r="D19" s="61"/>
      <c r="E19" s="61"/>
      <c r="F19" s="61"/>
      <c r="G19" s="61"/>
      <c r="H19" s="61"/>
      <c r="I19" s="61" t="s">
        <v>410</v>
      </c>
      <c r="J19" s="61"/>
      <c r="K19" s="61"/>
      <c r="L19" s="61" t="s">
        <v>411</v>
      </c>
      <c r="M19" s="61"/>
      <c r="N19" s="61"/>
      <c r="O19" s="61"/>
      <c r="P19" s="30" t="s">
        <v>40</v>
      </c>
      <c r="Q19" s="30" t="s">
        <v>92</v>
      </c>
      <c r="R19" s="30">
        <v>82</v>
      </c>
      <c r="S19" s="30">
        <v>15.12</v>
      </c>
      <c r="T19" s="30">
        <v>25.58</v>
      </c>
      <c r="U19" s="31">
        <f t="shared" si="0"/>
        <v>169.17989417989418</v>
      </c>
    </row>
    <row r="20" spans="1:22" ht="75" customHeight="1">
      <c r="A20" s="25"/>
      <c r="B20" s="29" t="s">
        <v>42</v>
      </c>
      <c r="C20" s="61" t="s">
        <v>412</v>
      </c>
      <c r="D20" s="61"/>
      <c r="E20" s="61"/>
      <c r="F20" s="61"/>
      <c r="G20" s="61"/>
      <c r="H20" s="61"/>
      <c r="I20" s="61" t="s">
        <v>413</v>
      </c>
      <c r="J20" s="61"/>
      <c r="K20" s="61"/>
      <c r="L20" s="61" t="s">
        <v>414</v>
      </c>
      <c r="M20" s="61"/>
      <c r="N20" s="61"/>
      <c r="O20" s="61"/>
      <c r="P20" s="30" t="s">
        <v>40</v>
      </c>
      <c r="Q20" s="30" t="s">
        <v>105</v>
      </c>
      <c r="R20" s="30">
        <v>35</v>
      </c>
      <c r="S20" s="30">
        <v>6</v>
      </c>
      <c r="T20" s="30">
        <v>9.89</v>
      </c>
      <c r="U20" s="31">
        <f t="shared" si="0"/>
        <v>164.83333333333334</v>
      </c>
    </row>
    <row r="21" spans="1:22" ht="75" customHeight="1" thickBot="1">
      <c r="A21" s="25"/>
      <c r="B21" s="29" t="s">
        <v>42</v>
      </c>
      <c r="C21" s="61" t="s">
        <v>415</v>
      </c>
      <c r="D21" s="61"/>
      <c r="E21" s="61"/>
      <c r="F21" s="61"/>
      <c r="G21" s="61"/>
      <c r="H21" s="61"/>
      <c r="I21" s="61" t="s">
        <v>416</v>
      </c>
      <c r="J21" s="61"/>
      <c r="K21" s="61"/>
      <c r="L21" s="61" t="s">
        <v>417</v>
      </c>
      <c r="M21" s="61"/>
      <c r="N21" s="61"/>
      <c r="O21" s="61"/>
      <c r="P21" s="30" t="s">
        <v>40</v>
      </c>
      <c r="Q21" s="30" t="s">
        <v>188</v>
      </c>
      <c r="R21" s="30">
        <v>25</v>
      </c>
      <c r="S21" s="30">
        <v>11</v>
      </c>
      <c r="T21" s="30">
        <v>15.16</v>
      </c>
      <c r="U21" s="31">
        <f t="shared" si="0"/>
        <v>137.81818181818181</v>
      </c>
    </row>
    <row r="22" spans="1:22" ht="75" customHeight="1" thickTop="1">
      <c r="A22" s="25"/>
      <c r="B22" s="26" t="s">
        <v>93</v>
      </c>
      <c r="C22" s="69" t="s">
        <v>418</v>
      </c>
      <c r="D22" s="69"/>
      <c r="E22" s="69"/>
      <c r="F22" s="69"/>
      <c r="G22" s="69"/>
      <c r="H22" s="69"/>
      <c r="I22" s="69" t="s">
        <v>419</v>
      </c>
      <c r="J22" s="69"/>
      <c r="K22" s="69"/>
      <c r="L22" s="69" t="s">
        <v>420</v>
      </c>
      <c r="M22" s="69"/>
      <c r="N22" s="69"/>
      <c r="O22" s="69"/>
      <c r="P22" s="27" t="s">
        <v>40</v>
      </c>
      <c r="Q22" s="27" t="s">
        <v>97</v>
      </c>
      <c r="R22" s="27">
        <v>40.340000000000003</v>
      </c>
      <c r="S22" s="27">
        <v>7.97</v>
      </c>
      <c r="T22" s="27">
        <v>4.2699999999999996</v>
      </c>
      <c r="U22" s="28">
        <f t="shared" si="0"/>
        <v>53.575909661229602</v>
      </c>
    </row>
    <row r="23" spans="1:22" ht="75" customHeight="1">
      <c r="A23" s="25"/>
      <c r="B23" s="29" t="s">
        <v>42</v>
      </c>
      <c r="C23" s="61" t="s">
        <v>421</v>
      </c>
      <c r="D23" s="61"/>
      <c r="E23" s="61"/>
      <c r="F23" s="61"/>
      <c r="G23" s="61"/>
      <c r="H23" s="61"/>
      <c r="I23" s="61" t="s">
        <v>422</v>
      </c>
      <c r="J23" s="61"/>
      <c r="K23" s="61"/>
      <c r="L23" s="61" t="s">
        <v>423</v>
      </c>
      <c r="M23" s="61"/>
      <c r="N23" s="61"/>
      <c r="O23" s="61"/>
      <c r="P23" s="30" t="s">
        <v>424</v>
      </c>
      <c r="Q23" s="30" t="s">
        <v>97</v>
      </c>
      <c r="R23" s="30">
        <v>45</v>
      </c>
      <c r="S23" s="30" t="s">
        <v>82</v>
      </c>
      <c r="T23" s="30">
        <v>19.75</v>
      </c>
      <c r="U23" s="31" t="str">
        <f t="shared" si="0"/>
        <v>N/A</v>
      </c>
    </row>
    <row r="24" spans="1:22" ht="75" customHeight="1">
      <c r="A24" s="25"/>
      <c r="B24" s="29" t="s">
        <v>42</v>
      </c>
      <c r="C24" s="61" t="s">
        <v>425</v>
      </c>
      <c r="D24" s="61"/>
      <c r="E24" s="61"/>
      <c r="F24" s="61"/>
      <c r="G24" s="61"/>
      <c r="H24" s="61"/>
      <c r="I24" s="61" t="s">
        <v>426</v>
      </c>
      <c r="J24" s="61"/>
      <c r="K24" s="61"/>
      <c r="L24" s="61" t="s">
        <v>427</v>
      </c>
      <c r="M24" s="61"/>
      <c r="N24" s="61"/>
      <c r="O24" s="61"/>
      <c r="P24" s="30" t="s">
        <v>40</v>
      </c>
      <c r="Q24" s="30" t="s">
        <v>97</v>
      </c>
      <c r="R24" s="30">
        <v>100</v>
      </c>
      <c r="S24" s="30">
        <v>25</v>
      </c>
      <c r="T24" s="30">
        <v>34.049999999999997</v>
      </c>
      <c r="U24" s="31">
        <f t="shared" si="0"/>
        <v>136.19999999999999</v>
      </c>
    </row>
    <row r="25" spans="1:22" ht="75" customHeight="1">
      <c r="A25" s="25"/>
      <c r="B25" s="29" t="s">
        <v>42</v>
      </c>
      <c r="C25" s="61" t="s">
        <v>428</v>
      </c>
      <c r="D25" s="61"/>
      <c r="E25" s="61"/>
      <c r="F25" s="61"/>
      <c r="G25" s="61"/>
      <c r="H25" s="61"/>
      <c r="I25" s="61" t="s">
        <v>429</v>
      </c>
      <c r="J25" s="61"/>
      <c r="K25" s="61"/>
      <c r="L25" s="61" t="s">
        <v>430</v>
      </c>
      <c r="M25" s="61"/>
      <c r="N25" s="61"/>
      <c r="O25" s="61"/>
      <c r="P25" s="30" t="s">
        <v>40</v>
      </c>
      <c r="Q25" s="30" t="s">
        <v>128</v>
      </c>
      <c r="R25" s="30">
        <v>15.12</v>
      </c>
      <c r="S25" s="30">
        <v>2.64</v>
      </c>
      <c r="T25" s="30">
        <v>4.08</v>
      </c>
      <c r="U25" s="31">
        <f t="shared" si="0"/>
        <v>154.54545454545453</v>
      </c>
    </row>
    <row r="26" spans="1:22" ht="75" customHeight="1">
      <c r="A26" s="25"/>
      <c r="B26" s="29" t="s">
        <v>42</v>
      </c>
      <c r="C26" s="61" t="s">
        <v>431</v>
      </c>
      <c r="D26" s="61"/>
      <c r="E26" s="61"/>
      <c r="F26" s="61"/>
      <c r="G26" s="61"/>
      <c r="H26" s="61"/>
      <c r="I26" s="61" t="s">
        <v>432</v>
      </c>
      <c r="J26" s="61"/>
      <c r="K26" s="61"/>
      <c r="L26" s="61" t="s">
        <v>433</v>
      </c>
      <c r="M26" s="61"/>
      <c r="N26" s="61"/>
      <c r="O26" s="61"/>
      <c r="P26" s="30" t="s">
        <v>40</v>
      </c>
      <c r="Q26" s="30" t="s">
        <v>97</v>
      </c>
      <c r="R26" s="30">
        <v>90</v>
      </c>
      <c r="S26" s="30">
        <v>18.95</v>
      </c>
      <c r="T26" s="30">
        <v>9.9</v>
      </c>
      <c r="U26" s="31">
        <f t="shared" si="0"/>
        <v>52.242744063324544</v>
      </c>
    </row>
    <row r="27" spans="1:22" ht="75" customHeight="1">
      <c r="A27" s="25"/>
      <c r="B27" s="29" t="s">
        <v>42</v>
      </c>
      <c r="C27" s="61" t="s">
        <v>434</v>
      </c>
      <c r="D27" s="61"/>
      <c r="E27" s="61"/>
      <c r="F27" s="61"/>
      <c r="G27" s="61"/>
      <c r="H27" s="61"/>
      <c r="I27" s="61" t="s">
        <v>435</v>
      </c>
      <c r="J27" s="61"/>
      <c r="K27" s="61"/>
      <c r="L27" s="61" t="s">
        <v>436</v>
      </c>
      <c r="M27" s="61"/>
      <c r="N27" s="61"/>
      <c r="O27" s="61"/>
      <c r="P27" s="30" t="s">
        <v>40</v>
      </c>
      <c r="Q27" s="30" t="s">
        <v>128</v>
      </c>
      <c r="R27" s="30">
        <v>35.04</v>
      </c>
      <c r="S27" s="30">
        <v>5.04</v>
      </c>
      <c r="T27" s="30">
        <v>13.06</v>
      </c>
      <c r="U27" s="31">
        <f t="shared" si="0"/>
        <v>259.12698412698415</v>
      </c>
    </row>
    <row r="28" spans="1:22" ht="75" customHeight="1" thickBot="1">
      <c r="A28" s="25"/>
      <c r="B28" s="29" t="s">
        <v>42</v>
      </c>
      <c r="C28" s="61" t="s">
        <v>437</v>
      </c>
      <c r="D28" s="61"/>
      <c r="E28" s="61"/>
      <c r="F28" s="61"/>
      <c r="G28" s="61"/>
      <c r="H28" s="61"/>
      <c r="I28" s="61" t="s">
        <v>438</v>
      </c>
      <c r="J28" s="61"/>
      <c r="K28" s="61"/>
      <c r="L28" s="61" t="s">
        <v>439</v>
      </c>
      <c r="M28" s="61"/>
      <c r="N28" s="61"/>
      <c r="O28" s="61"/>
      <c r="P28" s="30" t="s">
        <v>40</v>
      </c>
      <c r="Q28" s="30" t="s">
        <v>97</v>
      </c>
      <c r="R28" s="30">
        <v>5.51</v>
      </c>
      <c r="S28" s="30" t="s">
        <v>82</v>
      </c>
      <c r="T28" s="30">
        <v>0</v>
      </c>
      <c r="U28" s="31" t="str">
        <f t="shared" si="0"/>
        <v>N/A</v>
      </c>
    </row>
    <row r="29" spans="1:22" ht="22.5" customHeight="1" thickTop="1" thickBot="1">
      <c r="B29" s="8" t="s">
        <v>55</v>
      </c>
      <c r="C29" s="9"/>
      <c r="D29" s="9"/>
      <c r="E29" s="9"/>
      <c r="F29" s="9"/>
      <c r="G29" s="9"/>
      <c r="H29" s="10"/>
      <c r="I29" s="10"/>
      <c r="J29" s="10"/>
      <c r="K29" s="10"/>
      <c r="L29" s="10"/>
      <c r="M29" s="10"/>
      <c r="N29" s="10"/>
      <c r="O29" s="10"/>
      <c r="P29" s="10"/>
      <c r="Q29" s="10"/>
      <c r="R29" s="10"/>
      <c r="S29" s="10"/>
      <c r="T29" s="10"/>
      <c r="U29" s="11"/>
      <c r="V29" s="32"/>
    </row>
    <row r="30" spans="1:22" ht="26.25" customHeight="1" thickTop="1">
      <c r="B30" s="33"/>
      <c r="C30" s="34"/>
      <c r="D30" s="34"/>
      <c r="E30" s="34"/>
      <c r="F30" s="34"/>
      <c r="G30" s="34"/>
      <c r="H30" s="35"/>
      <c r="I30" s="35"/>
      <c r="J30" s="35"/>
      <c r="K30" s="35"/>
      <c r="L30" s="35"/>
      <c r="M30" s="35"/>
      <c r="N30" s="35"/>
      <c r="O30" s="35"/>
      <c r="P30" s="36"/>
      <c r="Q30" s="37"/>
      <c r="R30" s="38" t="s">
        <v>56</v>
      </c>
      <c r="S30" s="22" t="s">
        <v>57</v>
      </c>
      <c r="T30" s="38" t="s">
        <v>58</v>
      </c>
      <c r="U30" s="22" t="s">
        <v>59</v>
      </c>
    </row>
    <row r="31" spans="1:22" ht="26.25" customHeight="1" thickBot="1">
      <c r="B31" s="39"/>
      <c r="C31" s="40"/>
      <c r="D31" s="40"/>
      <c r="E31" s="40"/>
      <c r="F31" s="40"/>
      <c r="G31" s="40"/>
      <c r="H31" s="41"/>
      <c r="I31" s="41"/>
      <c r="J31" s="41"/>
      <c r="K31" s="41"/>
      <c r="L31" s="41"/>
      <c r="M31" s="41"/>
      <c r="N31" s="41"/>
      <c r="O31" s="41"/>
      <c r="P31" s="42"/>
      <c r="Q31" s="43"/>
      <c r="R31" s="44" t="s">
        <v>60</v>
      </c>
      <c r="S31" s="43" t="s">
        <v>60</v>
      </c>
      <c r="T31" s="43" t="s">
        <v>60</v>
      </c>
      <c r="U31" s="43" t="s">
        <v>61</v>
      </c>
    </row>
    <row r="32" spans="1:22" ht="13.5" customHeight="1" thickBot="1">
      <c r="B32" s="62" t="s">
        <v>62</v>
      </c>
      <c r="C32" s="63"/>
      <c r="D32" s="63"/>
      <c r="E32" s="45"/>
      <c r="F32" s="45"/>
      <c r="G32" s="45"/>
      <c r="H32" s="46"/>
      <c r="I32" s="46"/>
      <c r="J32" s="46"/>
      <c r="K32" s="46"/>
      <c r="L32" s="46"/>
      <c r="M32" s="46"/>
      <c r="N32" s="46"/>
      <c r="O32" s="46"/>
      <c r="P32" s="47"/>
      <c r="Q32" s="47"/>
      <c r="R32" s="48">
        <f>1200</f>
        <v>1200</v>
      </c>
      <c r="S32" s="48">
        <f>1200</f>
        <v>1200</v>
      </c>
      <c r="T32" s="48">
        <f>951.83088108</f>
        <v>951.83088108000004</v>
      </c>
      <c r="U32" s="49">
        <f>+IF(ISERR(T32/S32*100),"N/A",T32/S32*100)</f>
        <v>79.319240089999994</v>
      </c>
    </row>
    <row r="33" spans="2:21" ht="13.5" customHeight="1" thickBot="1">
      <c r="B33" s="64" t="s">
        <v>63</v>
      </c>
      <c r="C33" s="65"/>
      <c r="D33" s="65"/>
      <c r="E33" s="50"/>
      <c r="F33" s="50"/>
      <c r="G33" s="50"/>
      <c r="H33" s="51"/>
      <c r="I33" s="51"/>
      <c r="J33" s="51"/>
      <c r="K33" s="51"/>
      <c r="L33" s="51"/>
      <c r="M33" s="51"/>
      <c r="N33" s="51"/>
      <c r="O33" s="51"/>
      <c r="P33" s="52"/>
      <c r="Q33" s="52"/>
      <c r="R33" s="48">
        <f>952.16612297</f>
        <v>952.16612296999995</v>
      </c>
      <c r="S33" s="48">
        <f>952.16612297</f>
        <v>952.16612296999995</v>
      </c>
      <c r="T33" s="48">
        <f>951.83088108</f>
        <v>951.83088108000004</v>
      </c>
      <c r="U33" s="49">
        <f>+IF(ISERR(T33/S33*100),"N/A",T33/S33*100)</f>
        <v>99.964791659573621</v>
      </c>
    </row>
    <row r="34" spans="2:21" ht="14.85" customHeight="1" thickTop="1" thickBot="1">
      <c r="B34" s="8" t="s">
        <v>64</v>
      </c>
      <c r="C34" s="9"/>
      <c r="D34" s="9"/>
      <c r="E34" s="9"/>
      <c r="F34" s="9"/>
      <c r="G34" s="9"/>
      <c r="H34" s="10"/>
      <c r="I34" s="10"/>
      <c r="J34" s="10"/>
      <c r="K34" s="10"/>
      <c r="L34" s="10"/>
      <c r="M34" s="10"/>
      <c r="N34" s="10"/>
      <c r="O34" s="10"/>
      <c r="P34" s="10"/>
      <c r="Q34" s="10"/>
      <c r="R34" s="10"/>
      <c r="S34" s="10"/>
      <c r="T34" s="10"/>
      <c r="U34" s="11"/>
    </row>
    <row r="35" spans="2:21" ht="44.25" customHeight="1" thickTop="1">
      <c r="B35" s="66" t="s">
        <v>65</v>
      </c>
      <c r="C35" s="67"/>
      <c r="D35" s="67"/>
      <c r="E35" s="67"/>
      <c r="F35" s="67"/>
      <c r="G35" s="67"/>
      <c r="H35" s="67"/>
      <c r="I35" s="67"/>
      <c r="J35" s="67"/>
      <c r="K35" s="67"/>
      <c r="L35" s="67"/>
      <c r="M35" s="67"/>
      <c r="N35" s="67"/>
      <c r="O35" s="67"/>
      <c r="P35" s="67"/>
      <c r="Q35" s="67"/>
      <c r="R35" s="67"/>
      <c r="S35" s="67"/>
      <c r="T35" s="67"/>
      <c r="U35" s="68"/>
    </row>
    <row r="36" spans="2:21" ht="34.5" customHeight="1">
      <c r="B36" s="55" t="s">
        <v>106</v>
      </c>
      <c r="C36" s="56"/>
      <c r="D36" s="56"/>
      <c r="E36" s="56"/>
      <c r="F36" s="56"/>
      <c r="G36" s="56"/>
      <c r="H36" s="56"/>
      <c r="I36" s="56"/>
      <c r="J36" s="56"/>
      <c r="K36" s="56"/>
      <c r="L36" s="56"/>
      <c r="M36" s="56"/>
      <c r="N36" s="56"/>
      <c r="O36" s="56"/>
      <c r="P36" s="56"/>
      <c r="Q36" s="56"/>
      <c r="R36" s="56"/>
      <c r="S36" s="56"/>
      <c r="T36" s="56"/>
      <c r="U36" s="57"/>
    </row>
    <row r="37" spans="2:21" ht="34.5" customHeight="1">
      <c r="B37" s="55" t="s">
        <v>440</v>
      </c>
      <c r="C37" s="56"/>
      <c r="D37" s="56"/>
      <c r="E37" s="56"/>
      <c r="F37" s="56"/>
      <c r="G37" s="56"/>
      <c r="H37" s="56"/>
      <c r="I37" s="56"/>
      <c r="J37" s="56"/>
      <c r="K37" s="56"/>
      <c r="L37" s="56"/>
      <c r="M37" s="56"/>
      <c r="N37" s="56"/>
      <c r="O37" s="56"/>
      <c r="P37" s="56"/>
      <c r="Q37" s="56"/>
      <c r="R37" s="56"/>
      <c r="S37" s="56"/>
      <c r="T37" s="56"/>
      <c r="U37" s="57"/>
    </row>
    <row r="38" spans="2:21" ht="34.5" customHeight="1">
      <c r="B38" s="55" t="s">
        <v>441</v>
      </c>
      <c r="C38" s="56"/>
      <c r="D38" s="56"/>
      <c r="E38" s="56"/>
      <c r="F38" s="56"/>
      <c r="G38" s="56"/>
      <c r="H38" s="56"/>
      <c r="I38" s="56"/>
      <c r="J38" s="56"/>
      <c r="K38" s="56"/>
      <c r="L38" s="56"/>
      <c r="M38" s="56"/>
      <c r="N38" s="56"/>
      <c r="O38" s="56"/>
      <c r="P38" s="56"/>
      <c r="Q38" s="56"/>
      <c r="R38" s="56"/>
      <c r="S38" s="56"/>
      <c r="T38" s="56"/>
      <c r="U38" s="57"/>
    </row>
    <row r="39" spans="2:21" ht="34.5" customHeight="1">
      <c r="B39" s="55" t="s">
        <v>442</v>
      </c>
      <c r="C39" s="56"/>
      <c r="D39" s="56"/>
      <c r="E39" s="56"/>
      <c r="F39" s="56"/>
      <c r="G39" s="56"/>
      <c r="H39" s="56"/>
      <c r="I39" s="56"/>
      <c r="J39" s="56"/>
      <c r="K39" s="56"/>
      <c r="L39" s="56"/>
      <c r="M39" s="56"/>
      <c r="N39" s="56"/>
      <c r="O39" s="56"/>
      <c r="P39" s="56"/>
      <c r="Q39" s="56"/>
      <c r="R39" s="56"/>
      <c r="S39" s="56"/>
      <c r="T39" s="56"/>
      <c r="U39" s="57"/>
    </row>
    <row r="40" spans="2:21" ht="34.5" customHeight="1">
      <c r="B40" s="55" t="s">
        <v>443</v>
      </c>
      <c r="C40" s="56"/>
      <c r="D40" s="56"/>
      <c r="E40" s="56"/>
      <c r="F40" s="56"/>
      <c r="G40" s="56"/>
      <c r="H40" s="56"/>
      <c r="I40" s="56"/>
      <c r="J40" s="56"/>
      <c r="K40" s="56"/>
      <c r="L40" s="56"/>
      <c r="M40" s="56"/>
      <c r="N40" s="56"/>
      <c r="O40" s="56"/>
      <c r="P40" s="56"/>
      <c r="Q40" s="56"/>
      <c r="R40" s="56"/>
      <c r="S40" s="56"/>
      <c r="T40" s="56"/>
      <c r="U40" s="57"/>
    </row>
    <row r="41" spans="2:21" ht="47.1" customHeight="1">
      <c r="B41" s="55" t="s">
        <v>444</v>
      </c>
      <c r="C41" s="56"/>
      <c r="D41" s="56"/>
      <c r="E41" s="56"/>
      <c r="F41" s="56"/>
      <c r="G41" s="56"/>
      <c r="H41" s="56"/>
      <c r="I41" s="56"/>
      <c r="J41" s="56"/>
      <c r="K41" s="56"/>
      <c r="L41" s="56"/>
      <c r="M41" s="56"/>
      <c r="N41" s="56"/>
      <c r="O41" s="56"/>
      <c r="P41" s="56"/>
      <c r="Q41" s="56"/>
      <c r="R41" s="56"/>
      <c r="S41" s="56"/>
      <c r="T41" s="56"/>
      <c r="U41" s="57"/>
    </row>
    <row r="42" spans="2:21" ht="61.35" customHeight="1">
      <c r="B42" s="55" t="s">
        <v>445</v>
      </c>
      <c r="C42" s="56"/>
      <c r="D42" s="56"/>
      <c r="E42" s="56"/>
      <c r="F42" s="56"/>
      <c r="G42" s="56"/>
      <c r="H42" s="56"/>
      <c r="I42" s="56"/>
      <c r="J42" s="56"/>
      <c r="K42" s="56"/>
      <c r="L42" s="56"/>
      <c r="M42" s="56"/>
      <c r="N42" s="56"/>
      <c r="O42" s="56"/>
      <c r="P42" s="56"/>
      <c r="Q42" s="56"/>
      <c r="R42" s="56"/>
      <c r="S42" s="56"/>
      <c r="T42" s="56"/>
      <c r="U42" s="57"/>
    </row>
    <row r="43" spans="2:21" ht="50.85" customHeight="1">
      <c r="B43" s="55" t="s">
        <v>446</v>
      </c>
      <c r="C43" s="56"/>
      <c r="D43" s="56"/>
      <c r="E43" s="56"/>
      <c r="F43" s="56"/>
      <c r="G43" s="56"/>
      <c r="H43" s="56"/>
      <c r="I43" s="56"/>
      <c r="J43" s="56"/>
      <c r="K43" s="56"/>
      <c r="L43" s="56"/>
      <c r="M43" s="56"/>
      <c r="N43" s="56"/>
      <c r="O43" s="56"/>
      <c r="P43" s="56"/>
      <c r="Q43" s="56"/>
      <c r="R43" s="56"/>
      <c r="S43" s="56"/>
      <c r="T43" s="56"/>
      <c r="U43" s="57"/>
    </row>
    <row r="44" spans="2:21" ht="50.4" customHeight="1">
      <c r="B44" s="55" t="s">
        <v>447</v>
      </c>
      <c r="C44" s="56"/>
      <c r="D44" s="56"/>
      <c r="E44" s="56"/>
      <c r="F44" s="56"/>
      <c r="G44" s="56"/>
      <c r="H44" s="56"/>
      <c r="I44" s="56"/>
      <c r="J44" s="56"/>
      <c r="K44" s="56"/>
      <c r="L44" s="56"/>
      <c r="M44" s="56"/>
      <c r="N44" s="56"/>
      <c r="O44" s="56"/>
      <c r="P44" s="56"/>
      <c r="Q44" s="56"/>
      <c r="R44" s="56"/>
      <c r="S44" s="56"/>
      <c r="T44" s="56"/>
      <c r="U44" s="57"/>
    </row>
    <row r="45" spans="2:21" ht="45.15" customHeight="1">
      <c r="B45" s="55" t="s">
        <v>448</v>
      </c>
      <c r="C45" s="56"/>
      <c r="D45" s="56"/>
      <c r="E45" s="56"/>
      <c r="F45" s="56"/>
      <c r="G45" s="56"/>
      <c r="H45" s="56"/>
      <c r="I45" s="56"/>
      <c r="J45" s="56"/>
      <c r="K45" s="56"/>
      <c r="L45" s="56"/>
      <c r="M45" s="56"/>
      <c r="N45" s="56"/>
      <c r="O45" s="56"/>
      <c r="P45" s="56"/>
      <c r="Q45" s="56"/>
      <c r="R45" s="56"/>
      <c r="S45" s="56"/>
      <c r="T45" s="56"/>
      <c r="U45" s="57"/>
    </row>
    <row r="46" spans="2:21" ht="42.15" customHeight="1">
      <c r="B46" s="55" t="s">
        <v>449</v>
      </c>
      <c r="C46" s="56"/>
      <c r="D46" s="56"/>
      <c r="E46" s="56"/>
      <c r="F46" s="56"/>
      <c r="G46" s="56"/>
      <c r="H46" s="56"/>
      <c r="I46" s="56"/>
      <c r="J46" s="56"/>
      <c r="K46" s="56"/>
      <c r="L46" s="56"/>
      <c r="M46" s="56"/>
      <c r="N46" s="56"/>
      <c r="O46" s="56"/>
      <c r="P46" s="56"/>
      <c r="Q46" s="56"/>
      <c r="R46" s="56"/>
      <c r="S46" s="56"/>
      <c r="T46" s="56"/>
      <c r="U46" s="57"/>
    </row>
    <row r="47" spans="2:21" ht="60" customHeight="1">
      <c r="B47" s="55" t="s">
        <v>450</v>
      </c>
      <c r="C47" s="56"/>
      <c r="D47" s="56"/>
      <c r="E47" s="56"/>
      <c r="F47" s="56"/>
      <c r="G47" s="56"/>
      <c r="H47" s="56"/>
      <c r="I47" s="56"/>
      <c r="J47" s="56"/>
      <c r="K47" s="56"/>
      <c r="L47" s="56"/>
      <c r="M47" s="56"/>
      <c r="N47" s="56"/>
      <c r="O47" s="56"/>
      <c r="P47" s="56"/>
      <c r="Q47" s="56"/>
      <c r="R47" s="56"/>
      <c r="S47" s="56"/>
      <c r="T47" s="56"/>
      <c r="U47" s="57"/>
    </row>
    <row r="48" spans="2:21" ht="60.75" customHeight="1">
      <c r="B48" s="55" t="s">
        <v>451</v>
      </c>
      <c r="C48" s="56"/>
      <c r="D48" s="56"/>
      <c r="E48" s="56"/>
      <c r="F48" s="56"/>
      <c r="G48" s="56"/>
      <c r="H48" s="56"/>
      <c r="I48" s="56"/>
      <c r="J48" s="56"/>
      <c r="K48" s="56"/>
      <c r="L48" s="56"/>
      <c r="M48" s="56"/>
      <c r="N48" s="56"/>
      <c r="O48" s="56"/>
      <c r="P48" s="56"/>
      <c r="Q48" s="56"/>
      <c r="R48" s="56"/>
      <c r="S48" s="56"/>
      <c r="T48" s="56"/>
      <c r="U48" s="57"/>
    </row>
    <row r="49" spans="2:21" ht="49.65" customHeight="1">
      <c r="B49" s="55" t="s">
        <v>452</v>
      </c>
      <c r="C49" s="56"/>
      <c r="D49" s="56"/>
      <c r="E49" s="56"/>
      <c r="F49" s="56"/>
      <c r="G49" s="56"/>
      <c r="H49" s="56"/>
      <c r="I49" s="56"/>
      <c r="J49" s="56"/>
      <c r="K49" s="56"/>
      <c r="L49" s="56"/>
      <c r="M49" s="56"/>
      <c r="N49" s="56"/>
      <c r="O49" s="56"/>
      <c r="P49" s="56"/>
      <c r="Q49" s="56"/>
      <c r="R49" s="56"/>
      <c r="S49" s="56"/>
      <c r="T49" s="56"/>
      <c r="U49" s="57"/>
    </row>
    <row r="50" spans="2:21" ht="48.6" customHeight="1">
      <c r="B50" s="55" t="s">
        <v>453</v>
      </c>
      <c r="C50" s="56"/>
      <c r="D50" s="56"/>
      <c r="E50" s="56"/>
      <c r="F50" s="56"/>
      <c r="G50" s="56"/>
      <c r="H50" s="56"/>
      <c r="I50" s="56"/>
      <c r="J50" s="56"/>
      <c r="K50" s="56"/>
      <c r="L50" s="56"/>
      <c r="M50" s="56"/>
      <c r="N50" s="56"/>
      <c r="O50" s="56"/>
      <c r="P50" s="56"/>
      <c r="Q50" s="56"/>
      <c r="R50" s="56"/>
      <c r="S50" s="56"/>
      <c r="T50" s="56"/>
      <c r="U50" s="57"/>
    </row>
    <row r="51" spans="2:21" ht="49.65" customHeight="1">
      <c r="B51" s="55" t="s">
        <v>454</v>
      </c>
      <c r="C51" s="56"/>
      <c r="D51" s="56"/>
      <c r="E51" s="56"/>
      <c r="F51" s="56"/>
      <c r="G51" s="56"/>
      <c r="H51" s="56"/>
      <c r="I51" s="56"/>
      <c r="J51" s="56"/>
      <c r="K51" s="56"/>
      <c r="L51" s="56"/>
      <c r="M51" s="56"/>
      <c r="N51" s="56"/>
      <c r="O51" s="56"/>
      <c r="P51" s="56"/>
      <c r="Q51" s="56"/>
      <c r="R51" s="56"/>
      <c r="S51" s="56"/>
      <c r="T51" s="56"/>
      <c r="U51" s="57"/>
    </row>
    <row r="52" spans="2:21" ht="43.65" customHeight="1">
      <c r="B52" s="55" t="s">
        <v>455</v>
      </c>
      <c r="C52" s="56"/>
      <c r="D52" s="56"/>
      <c r="E52" s="56"/>
      <c r="F52" s="56"/>
      <c r="G52" s="56"/>
      <c r="H52" s="56"/>
      <c r="I52" s="56"/>
      <c r="J52" s="56"/>
      <c r="K52" s="56"/>
      <c r="L52" s="56"/>
      <c r="M52" s="56"/>
      <c r="N52" s="56"/>
      <c r="O52" s="56"/>
      <c r="P52" s="56"/>
      <c r="Q52" s="56"/>
      <c r="R52" s="56"/>
      <c r="S52" s="56"/>
      <c r="T52" s="56"/>
      <c r="U52" s="57"/>
    </row>
    <row r="53" spans="2:21" ht="34.5" customHeight="1" thickBot="1">
      <c r="B53" s="58" t="s">
        <v>456</v>
      </c>
      <c r="C53" s="59"/>
      <c r="D53" s="59"/>
      <c r="E53" s="59"/>
      <c r="F53" s="59"/>
      <c r="G53" s="59"/>
      <c r="H53" s="59"/>
      <c r="I53" s="59"/>
      <c r="J53" s="59"/>
      <c r="K53" s="59"/>
      <c r="L53" s="59"/>
      <c r="M53" s="59"/>
      <c r="N53" s="59"/>
      <c r="O53" s="59"/>
      <c r="P53" s="59"/>
      <c r="Q53" s="59"/>
      <c r="R53" s="59"/>
      <c r="S53" s="59"/>
      <c r="T53" s="59"/>
      <c r="U53" s="60"/>
    </row>
  </sheetData>
  <mergeCells count="96">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C20:H20"/>
    <mergeCell ref="I20:K20"/>
    <mergeCell ref="L20:O20"/>
    <mergeCell ref="C21:H21"/>
    <mergeCell ref="I21:K21"/>
    <mergeCell ref="L21:O21"/>
    <mergeCell ref="C22:H22"/>
    <mergeCell ref="I22:K22"/>
    <mergeCell ref="L22:O22"/>
    <mergeCell ref="C23:H23"/>
    <mergeCell ref="I23:K23"/>
    <mergeCell ref="L23:O23"/>
    <mergeCell ref="C24:H24"/>
    <mergeCell ref="I24:K24"/>
    <mergeCell ref="L24:O24"/>
    <mergeCell ref="C25:H25"/>
    <mergeCell ref="I25:K25"/>
    <mergeCell ref="L25:O25"/>
    <mergeCell ref="C26:H26"/>
    <mergeCell ref="I26:K26"/>
    <mergeCell ref="L26:O26"/>
    <mergeCell ref="C27:H27"/>
    <mergeCell ref="I27:K27"/>
    <mergeCell ref="L27:O27"/>
    <mergeCell ref="B41:U41"/>
    <mergeCell ref="C28:H28"/>
    <mergeCell ref="I28:K28"/>
    <mergeCell ref="L28:O28"/>
    <mergeCell ref="B32:D32"/>
    <mergeCell ref="B33:D33"/>
    <mergeCell ref="B35:U35"/>
    <mergeCell ref="B36:U36"/>
    <mergeCell ref="B37:U37"/>
    <mergeCell ref="B38:U38"/>
    <mergeCell ref="B39:U39"/>
    <mergeCell ref="B40:U40"/>
    <mergeCell ref="B53:U53"/>
    <mergeCell ref="B42:U42"/>
    <mergeCell ref="B43:U43"/>
    <mergeCell ref="B44:U44"/>
    <mergeCell ref="B45:U45"/>
    <mergeCell ref="B46:U46"/>
    <mergeCell ref="B47:U47"/>
    <mergeCell ref="B48:U48"/>
    <mergeCell ref="B49:U49"/>
    <mergeCell ref="B50:U50"/>
    <mergeCell ref="B51:U51"/>
    <mergeCell ref="B52:U52"/>
  </mergeCells>
  <printOptions horizontalCentered="1"/>
  <pageMargins left="0.78740157480314965" right="0.78740157480314965" top="0.98425196850393704" bottom="0.98425196850393704" header="0" footer="0.39370078740157483"/>
  <pageSetup scale="54" fitToHeight="10" orientation="landscape" r:id="rId1"/>
  <headerFooter>
    <oddFooter>&amp;R&amp;P de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3"/>
  <sheetViews>
    <sheetView view="pageBreakPreview" zoomScale="80" zoomScaleNormal="80" zoomScaleSheetLayoutView="80" workbookViewId="0">
      <selection activeCell="V2" sqref="V2"/>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4.109375" style="1" customWidth="1"/>
    <col min="9" max="9" width="7.5546875" style="1" customWidth="1"/>
    <col min="10" max="10" width="9" style="1" customWidth="1"/>
    <col min="11" max="11" width="21.21875" style="1" customWidth="1"/>
    <col min="12" max="12" width="8.88671875" style="1" customWidth="1"/>
    <col min="13" max="13" width="7" style="1" customWidth="1"/>
    <col min="14" max="14" width="9.44140625" style="1" customWidth="1"/>
    <col min="15" max="15" width="28.777343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457</v>
      </c>
      <c r="D4" s="95" t="s">
        <v>458</v>
      </c>
      <c r="E4" s="95"/>
      <c r="F4" s="95"/>
      <c r="G4" s="95"/>
      <c r="H4" s="95"/>
      <c r="I4" s="14"/>
      <c r="J4" s="15" t="s">
        <v>6</v>
      </c>
      <c r="K4" s="16" t="s">
        <v>7</v>
      </c>
      <c r="L4" s="96" t="s">
        <v>8</v>
      </c>
      <c r="M4" s="96"/>
      <c r="N4" s="96"/>
      <c r="O4" s="96"/>
      <c r="P4" s="15" t="s">
        <v>9</v>
      </c>
      <c r="Q4" s="96" t="s">
        <v>371</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104.4" customHeight="1" thickTop="1">
      <c r="A11" s="25"/>
      <c r="B11" s="26" t="s">
        <v>36</v>
      </c>
      <c r="C11" s="69" t="s">
        <v>459</v>
      </c>
      <c r="D11" s="69"/>
      <c r="E11" s="69"/>
      <c r="F11" s="69"/>
      <c r="G11" s="69"/>
      <c r="H11" s="69"/>
      <c r="I11" s="69" t="s">
        <v>1538</v>
      </c>
      <c r="J11" s="69"/>
      <c r="K11" s="69"/>
      <c r="L11" s="69" t="s">
        <v>79</v>
      </c>
      <c r="M11" s="69"/>
      <c r="N11" s="69"/>
      <c r="O11" s="69"/>
      <c r="P11" s="27" t="s">
        <v>80</v>
      </c>
      <c r="Q11" s="27" t="s">
        <v>81</v>
      </c>
      <c r="R11" s="53">
        <v>61637</v>
      </c>
      <c r="S11" s="53" t="s">
        <v>82</v>
      </c>
      <c r="T11" s="53" t="s">
        <v>82</v>
      </c>
      <c r="U11" s="28" t="str">
        <f t="shared" ref="U11:U28" si="0">IF(ISERR(T11/S11*100),"N/A",T11/S11*100)</f>
        <v>N/A</v>
      </c>
    </row>
    <row r="12" spans="1:34" ht="75" customHeight="1" thickBot="1">
      <c r="A12" s="25"/>
      <c r="B12" s="29" t="s">
        <v>42</v>
      </c>
      <c r="C12" s="61" t="s">
        <v>42</v>
      </c>
      <c r="D12" s="61"/>
      <c r="E12" s="61"/>
      <c r="F12" s="61"/>
      <c r="G12" s="61"/>
      <c r="H12" s="61"/>
      <c r="I12" s="61" t="s">
        <v>391</v>
      </c>
      <c r="J12" s="61"/>
      <c r="K12" s="61"/>
      <c r="L12" s="61" t="s">
        <v>392</v>
      </c>
      <c r="M12" s="61"/>
      <c r="N12" s="61"/>
      <c r="O12" s="61"/>
      <c r="P12" s="30" t="s">
        <v>149</v>
      </c>
      <c r="Q12" s="30" t="s">
        <v>81</v>
      </c>
      <c r="R12" s="30">
        <v>57.5</v>
      </c>
      <c r="S12" s="30" t="s">
        <v>82</v>
      </c>
      <c r="T12" s="30" t="s">
        <v>82</v>
      </c>
      <c r="U12" s="31" t="str">
        <f t="shared" si="0"/>
        <v>N/A</v>
      </c>
    </row>
    <row r="13" spans="1:34" ht="75" customHeight="1" thickTop="1">
      <c r="A13" s="25"/>
      <c r="B13" s="26" t="s">
        <v>45</v>
      </c>
      <c r="C13" s="69" t="s">
        <v>460</v>
      </c>
      <c r="D13" s="69"/>
      <c r="E13" s="69"/>
      <c r="F13" s="69"/>
      <c r="G13" s="69"/>
      <c r="H13" s="69"/>
      <c r="I13" s="69" t="s">
        <v>394</v>
      </c>
      <c r="J13" s="69"/>
      <c r="K13" s="69"/>
      <c r="L13" s="69" t="s">
        <v>395</v>
      </c>
      <c r="M13" s="69"/>
      <c r="N13" s="69"/>
      <c r="O13" s="69"/>
      <c r="P13" s="27" t="s">
        <v>40</v>
      </c>
      <c r="Q13" s="27" t="s">
        <v>81</v>
      </c>
      <c r="R13" s="27">
        <v>79.989999999999995</v>
      </c>
      <c r="S13" s="27" t="s">
        <v>82</v>
      </c>
      <c r="T13" s="27" t="s">
        <v>82</v>
      </c>
      <c r="U13" s="28" t="str">
        <f t="shared" si="0"/>
        <v>N/A</v>
      </c>
    </row>
    <row r="14" spans="1:34" ht="75" customHeight="1">
      <c r="A14" s="25"/>
      <c r="B14" s="29" t="s">
        <v>42</v>
      </c>
      <c r="C14" s="61" t="s">
        <v>42</v>
      </c>
      <c r="D14" s="61"/>
      <c r="E14" s="61"/>
      <c r="F14" s="61"/>
      <c r="G14" s="61"/>
      <c r="H14" s="61"/>
      <c r="I14" s="61" t="s">
        <v>461</v>
      </c>
      <c r="J14" s="61"/>
      <c r="K14" s="61"/>
      <c r="L14" s="61" t="s">
        <v>397</v>
      </c>
      <c r="M14" s="61"/>
      <c r="N14" s="61"/>
      <c r="O14" s="61"/>
      <c r="P14" s="30" t="s">
        <v>40</v>
      </c>
      <c r="Q14" s="30" t="s">
        <v>81</v>
      </c>
      <c r="R14" s="30">
        <v>4.49</v>
      </c>
      <c r="S14" s="30" t="s">
        <v>82</v>
      </c>
      <c r="T14" s="30" t="s">
        <v>82</v>
      </c>
      <c r="U14" s="31" t="str">
        <f t="shared" si="0"/>
        <v>N/A</v>
      </c>
    </row>
    <row r="15" spans="1:34" ht="75" customHeight="1" thickBot="1">
      <c r="A15" s="25"/>
      <c r="B15" s="29" t="s">
        <v>42</v>
      </c>
      <c r="C15" s="61" t="s">
        <v>42</v>
      </c>
      <c r="D15" s="61"/>
      <c r="E15" s="61"/>
      <c r="F15" s="61"/>
      <c r="G15" s="61"/>
      <c r="H15" s="61"/>
      <c r="I15" s="61" t="s">
        <v>398</v>
      </c>
      <c r="J15" s="61"/>
      <c r="K15" s="61"/>
      <c r="L15" s="61" t="s">
        <v>399</v>
      </c>
      <c r="M15" s="61"/>
      <c r="N15" s="61"/>
      <c r="O15" s="61"/>
      <c r="P15" s="30" t="s">
        <v>40</v>
      </c>
      <c r="Q15" s="30" t="s">
        <v>81</v>
      </c>
      <c r="R15" s="30">
        <v>4</v>
      </c>
      <c r="S15" s="30" t="s">
        <v>82</v>
      </c>
      <c r="T15" s="30" t="s">
        <v>82</v>
      </c>
      <c r="U15" s="31" t="str">
        <f t="shared" si="0"/>
        <v>N/A</v>
      </c>
    </row>
    <row r="16" spans="1:34" ht="75" customHeight="1" thickTop="1">
      <c r="A16" s="25"/>
      <c r="B16" s="26" t="s">
        <v>49</v>
      </c>
      <c r="C16" s="69" t="s">
        <v>462</v>
      </c>
      <c r="D16" s="69"/>
      <c r="E16" s="69"/>
      <c r="F16" s="69"/>
      <c r="G16" s="69"/>
      <c r="H16" s="69"/>
      <c r="I16" s="69" t="s">
        <v>463</v>
      </c>
      <c r="J16" s="69"/>
      <c r="K16" s="69"/>
      <c r="L16" s="69" t="s">
        <v>464</v>
      </c>
      <c r="M16" s="69"/>
      <c r="N16" s="69"/>
      <c r="O16" s="69"/>
      <c r="P16" s="27" t="s">
        <v>40</v>
      </c>
      <c r="Q16" s="27" t="s">
        <v>105</v>
      </c>
      <c r="R16" s="27">
        <v>49.96</v>
      </c>
      <c r="S16" s="27">
        <v>10</v>
      </c>
      <c r="T16" s="27">
        <v>16.329999999999998</v>
      </c>
      <c r="U16" s="28">
        <f t="shared" si="0"/>
        <v>163.29999999999998</v>
      </c>
    </row>
    <row r="17" spans="1:22" ht="75" customHeight="1">
      <c r="A17" s="25"/>
      <c r="B17" s="29" t="s">
        <v>42</v>
      </c>
      <c r="C17" s="61" t="s">
        <v>465</v>
      </c>
      <c r="D17" s="61"/>
      <c r="E17" s="61"/>
      <c r="F17" s="61"/>
      <c r="G17" s="61"/>
      <c r="H17" s="61"/>
      <c r="I17" s="61" t="s">
        <v>407</v>
      </c>
      <c r="J17" s="61"/>
      <c r="K17" s="61"/>
      <c r="L17" s="61" t="s">
        <v>408</v>
      </c>
      <c r="M17" s="61"/>
      <c r="N17" s="61"/>
      <c r="O17" s="61"/>
      <c r="P17" s="30" t="s">
        <v>40</v>
      </c>
      <c r="Q17" s="30" t="s">
        <v>92</v>
      </c>
      <c r="R17" s="30">
        <v>1.01</v>
      </c>
      <c r="S17" s="30">
        <v>0.15</v>
      </c>
      <c r="T17" s="30">
        <v>0.22</v>
      </c>
      <c r="U17" s="31">
        <f t="shared" si="0"/>
        <v>146.66666666666669</v>
      </c>
    </row>
    <row r="18" spans="1:22" ht="75" customHeight="1">
      <c r="A18" s="25"/>
      <c r="B18" s="29" t="s">
        <v>42</v>
      </c>
      <c r="C18" s="61" t="s">
        <v>466</v>
      </c>
      <c r="D18" s="61"/>
      <c r="E18" s="61"/>
      <c r="F18" s="61"/>
      <c r="G18" s="61"/>
      <c r="H18" s="61"/>
      <c r="I18" s="61" t="s">
        <v>410</v>
      </c>
      <c r="J18" s="61"/>
      <c r="K18" s="61"/>
      <c r="L18" s="61" t="s">
        <v>411</v>
      </c>
      <c r="M18" s="61"/>
      <c r="N18" s="61"/>
      <c r="O18" s="61"/>
      <c r="P18" s="30" t="s">
        <v>40</v>
      </c>
      <c r="Q18" s="30" t="s">
        <v>92</v>
      </c>
      <c r="R18" s="30">
        <v>82.27</v>
      </c>
      <c r="S18" s="30">
        <v>15.33</v>
      </c>
      <c r="T18" s="30">
        <v>31.94</v>
      </c>
      <c r="U18" s="31">
        <f t="shared" si="0"/>
        <v>208.34964122635355</v>
      </c>
    </row>
    <row r="19" spans="1:22" ht="75" customHeight="1">
      <c r="A19" s="25"/>
      <c r="B19" s="29" t="s">
        <v>42</v>
      </c>
      <c r="C19" s="61" t="s">
        <v>467</v>
      </c>
      <c r="D19" s="61"/>
      <c r="E19" s="61"/>
      <c r="F19" s="61"/>
      <c r="G19" s="61"/>
      <c r="H19" s="61"/>
      <c r="I19" s="61" t="s">
        <v>468</v>
      </c>
      <c r="J19" s="61"/>
      <c r="K19" s="61"/>
      <c r="L19" s="61" t="s">
        <v>469</v>
      </c>
      <c r="M19" s="61"/>
      <c r="N19" s="61"/>
      <c r="O19" s="61"/>
      <c r="P19" s="30" t="s">
        <v>40</v>
      </c>
      <c r="Q19" s="30" t="s">
        <v>105</v>
      </c>
      <c r="R19" s="30">
        <v>40.03</v>
      </c>
      <c r="S19" s="30">
        <v>10</v>
      </c>
      <c r="T19" s="30">
        <v>10.27</v>
      </c>
      <c r="U19" s="31">
        <f t="shared" si="0"/>
        <v>102.69999999999999</v>
      </c>
    </row>
    <row r="20" spans="1:22" ht="75" customHeight="1">
      <c r="A20" s="25"/>
      <c r="B20" s="29" t="s">
        <v>42</v>
      </c>
      <c r="C20" s="61" t="s">
        <v>470</v>
      </c>
      <c r="D20" s="61"/>
      <c r="E20" s="61"/>
      <c r="F20" s="61"/>
      <c r="G20" s="61"/>
      <c r="H20" s="61"/>
      <c r="I20" s="61" t="s">
        <v>416</v>
      </c>
      <c r="J20" s="61"/>
      <c r="K20" s="61"/>
      <c r="L20" s="61" t="s">
        <v>417</v>
      </c>
      <c r="M20" s="61"/>
      <c r="N20" s="61"/>
      <c r="O20" s="61"/>
      <c r="P20" s="30" t="s">
        <v>40</v>
      </c>
      <c r="Q20" s="30" t="s">
        <v>188</v>
      </c>
      <c r="R20" s="30">
        <v>46</v>
      </c>
      <c r="S20" s="30">
        <v>11.41</v>
      </c>
      <c r="T20" s="30">
        <v>18.62</v>
      </c>
      <c r="U20" s="31">
        <f t="shared" si="0"/>
        <v>163.19018404907976</v>
      </c>
    </row>
    <row r="21" spans="1:22" ht="75" customHeight="1" thickBot="1">
      <c r="A21" s="25"/>
      <c r="B21" s="29" t="s">
        <v>42</v>
      </c>
      <c r="C21" s="61" t="s">
        <v>471</v>
      </c>
      <c r="D21" s="61"/>
      <c r="E21" s="61"/>
      <c r="F21" s="61"/>
      <c r="G21" s="61"/>
      <c r="H21" s="61"/>
      <c r="I21" s="61" t="s">
        <v>401</v>
      </c>
      <c r="J21" s="61"/>
      <c r="K21" s="61"/>
      <c r="L21" s="61" t="s">
        <v>472</v>
      </c>
      <c r="M21" s="61"/>
      <c r="N21" s="61"/>
      <c r="O21" s="61"/>
      <c r="P21" s="30" t="s">
        <v>40</v>
      </c>
      <c r="Q21" s="30" t="s">
        <v>188</v>
      </c>
      <c r="R21" s="30">
        <v>59.99</v>
      </c>
      <c r="S21" s="30">
        <v>15.33</v>
      </c>
      <c r="T21" s="30">
        <v>20.46</v>
      </c>
      <c r="U21" s="31">
        <f t="shared" si="0"/>
        <v>133.46379647749512</v>
      </c>
    </row>
    <row r="22" spans="1:22" ht="75" customHeight="1" thickTop="1">
      <c r="A22" s="25"/>
      <c r="B22" s="26" t="s">
        <v>93</v>
      </c>
      <c r="C22" s="69" t="s">
        <v>473</v>
      </c>
      <c r="D22" s="69"/>
      <c r="E22" s="69"/>
      <c r="F22" s="69"/>
      <c r="G22" s="69"/>
      <c r="H22" s="69"/>
      <c r="I22" s="69" t="s">
        <v>435</v>
      </c>
      <c r="J22" s="69"/>
      <c r="K22" s="69"/>
      <c r="L22" s="69" t="s">
        <v>436</v>
      </c>
      <c r="M22" s="69"/>
      <c r="N22" s="69"/>
      <c r="O22" s="69"/>
      <c r="P22" s="27" t="s">
        <v>40</v>
      </c>
      <c r="Q22" s="27" t="s">
        <v>128</v>
      </c>
      <c r="R22" s="27">
        <v>35.04</v>
      </c>
      <c r="S22" s="27">
        <v>5.04</v>
      </c>
      <c r="T22" s="27">
        <v>11.32</v>
      </c>
      <c r="U22" s="28">
        <f t="shared" si="0"/>
        <v>224.60317460317461</v>
      </c>
    </row>
    <row r="23" spans="1:22" ht="75" customHeight="1">
      <c r="A23" s="25"/>
      <c r="B23" s="29" t="s">
        <v>42</v>
      </c>
      <c r="C23" s="61" t="s">
        <v>474</v>
      </c>
      <c r="D23" s="61"/>
      <c r="E23" s="61"/>
      <c r="F23" s="61"/>
      <c r="G23" s="61"/>
      <c r="H23" s="61"/>
      <c r="I23" s="61" t="s">
        <v>426</v>
      </c>
      <c r="J23" s="61"/>
      <c r="K23" s="61"/>
      <c r="L23" s="61" t="s">
        <v>475</v>
      </c>
      <c r="M23" s="61"/>
      <c r="N23" s="61"/>
      <c r="O23" s="61"/>
      <c r="P23" s="30" t="s">
        <v>40</v>
      </c>
      <c r="Q23" s="30" t="s">
        <v>97</v>
      </c>
      <c r="R23" s="30">
        <v>100</v>
      </c>
      <c r="S23" s="30">
        <v>25</v>
      </c>
      <c r="T23" s="30">
        <v>44.1</v>
      </c>
      <c r="U23" s="31">
        <f t="shared" si="0"/>
        <v>176.4</v>
      </c>
    </row>
    <row r="24" spans="1:22" ht="75" customHeight="1">
      <c r="A24" s="25"/>
      <c r="B24" s="29" t="s">
        <v>42</v>
      </c>
      <c r="C24" s="61" t="s">
        <v>476</v>
      </c>
      <c r="D24" s="61"/>
      <c r="E24" s="61"/>
      <c r="F24" s="61"/>
      <c r="G24" s="61"/>
      <c r="H24" s="61"/>
      <c r="I24" s="61" t="s">
        <v>477</v>
      </c>
      <c r="J24" s="61"/>
      <c r="K24" s="61"/>
      <c r="L24" s="61" t="s">
        <v>478</v>
      </c>
      <c r="M24" s="61"/>
      <c r="N24" s="61"/>
      <c r="O24" s="61"/>
      <c r="P24" s="30" t="s">
        <v>40</v>
      </c>
      <c r="Q24" s="30" t="s">
        <v>128</v>
      </c>
      <c r="R24" s="30">
        <v>14.11</v>
      </c>
      <c r="S24" s="30">
        <v>2.64</v>
      </c>
      <c r="T24" s="30">
        <v>4.87</v>
      </c>
      <c r="U24" s="31">
        <f t="shared" si="0"/>
        <v>184.46969696969697</v>
      </c>
    </row>
    <row r="25" spans="1:22" ht="75" customHeight="1">
      <c r="A25" s="25"/>
      <c r="B25" s="29" t="s">
        <v>42</v>
      </c>
      <c r="C25" s="61" t="s">
        <v>479</v>
      </c>
      <c r="D25" s="61"/>
      <c r="E25" s="61"/>
      <c r="F25" s="61"/>
      <c r="G25" s="61"/>
      <c r="H25" s="61"/>
      <c r="I25" s="61" t="s">
        <v>480</v>
      </c>
      <c r="J25" s="61"/>
      <c r="K25" s="61"/>
      <c r="L25" s="61" t="s">
        <v>481</v>
      </c>
      <c r="M25" s="61"/>
      <c r="N25" s="61"/>
      <c r="O25" s="61"/>
      <c r="P25" s="30" t="s">
        <v>40</v>
      </c>
      <c r="Q25" s="30" t="s">
        <v>97</v>
      </c>
      <c r="R25" s="30">
        <v>90</v>
      </c>
      <c r="S25" s="30">
        <v>19.260000000000002</v>
      </c>
      <c r="T25" s="30">
        <v>13.24</v>
      </c>
      <c r="U25" s="31">
        <f t="shared" si="0"/>
        <v>68.743509865005194</v>
      </c>
    </row>
    <row r="26" spans="1:22" ht="75" customHeight="1">
      <c r="A26" s="25"/>
      <c r="B26" s="29" t="s">
        <v>42</v>
      </c>
      <c r="C26" s="61" t="s">
        <v>482</v>
      </c>
      <c r="D26" s="61"/>
      <c r="E26" s="61"/>
      <c r="F26" s="61"/>
      <c r="G26" s="61"/>
      <c r="H26" s="61"/>
      <c r="I26" s="61" t="s">
        <v>422</v>
      </c>
      <c r="J26" s="61"/>
      <c r="K26" s="61"/>
      <c r="L26" s="61" t="s">
        <v>483</v>
      </c>
      <c r="M26" s="61"/>
      <c r="N26" s="61"/>
      <c r="O26" s="61"/>
      <c r="P26" s="30" t="s">
        <v>424</v>
      </c>
      <c r="Q26" s="30" t="s">
        <v>97</v>
      </c>
      <c r="R26" s="30">
        <v>40</v>
      </c>
      <c r="S26" s="30" t="s">
        <v>82</v>
      </c>
      <c r="T26" s="30">
        <v>19.32</v>
      </c>
      <c r="U26" s="31" t="str">
        <f t="shared" si="0"/>
        <v>N/A</v>
      </c>
    </row>
    <row r="27" spans="1:22" ht="75" customHeight="1">
      <c r="A27" s="25"/>
      <c r="B27" s="29" t="s">
        <v>42</v>
      </c>
      <c r="C27" s="61" t="s">
        <v>484</v>
      </c>
      <c r="D27" s="61"/>
      <c r="E27" s="61"/>
      <c r="F27" s="61"/>
      <c r="G27" s="61"/>
      <c r="H27" s="61"/>
      <c r="I27" s="61" t="s">
        <v>485</v>
      </c>
      <c r="J27" s="61"/>
      <c r="K27" s="61"/>
      <c r="L27" s="61" t="s">
        <v>486</v>
      </c>
      <c r="M27" s="61"/>
      <c r="N27" s="61"/>
      <c r="O27" s="61"/>
      <c r="P27" s="30" t="s">
        <v>40</v>
      </c>
      <c r="Q27" s="30" t="s">
        <v>97</v>
      </c>
      <c r="R27" s="30">
        <v>5.53</v>
      </c>
      <c r="S27" s="30" t="s">
        <v>82</v>
      </c>
      <c r="T27" s="30">
        <v>0</v>
      </c>
      <c r="U27" s="31" t="str">
        <f t="shared" si="0"/>
        <v>N/A</v>
      </c>
    </row>
    <row r="28" spans="1:22" ht="75" customHeight="1" thickBot="1">
      <c r="A28" s="25"/>
      <c r="B28" s="29" t="s">
        <v>42</v>
      </c>
      <c r="C28" s="61" t="s">
        <v>487</v>
      </c>
      <c r="D28" s="61"/>
      <c r="E28" s="61"/>
      <c r="F28" s="61"/>
      <c r="G28" s="61"/>
      <c r="H28" s="61"/>
      <c r="I28" s="61" t="s">
        <v>419</v>
      </c>
      <c r="J28" s="61"/>
      <c r="K28" s="61"/>
      <c r="L28" s="61" t="s">
        <v>488</v>
      </c>
      <c r="M28" s="61"/>
      <c r="N28" s="61"/>
      <c r="O28" s="61"/>
      <c r="P28" s="30" t="s">
        <v>40</v>
      </c>
      <c r="Q28" s="30" t="s">
        <v>97</v>
      </c>
      <c r="R28" s="30">
        <v>39.92</v>
      </c>
      <c r="S28" s="30">
        <v>7.99</v>
      </c>
      <c r="T28" s="30">
        <v>5.45</v>
      </c>
      <c r="U28" s="31">
        <f t="shared" si="0"/>
        <v>68.210262828535676</v>
      </c>
    </row>
    <row r="29" spans="1:22" ht="22.5" customHeight="1" thickTop="1" thickBot="1">
      <c r="B29" s="8" t="s">
        <v>55</v>
      </c>
      <c r="C29" s="9"/>
      <c r="D29" s="9"/>
      <c r="E29" s="9"/>
      <c r="F29" s="9"/>
      <c r="G29" s="9"/>
      <c r="H29" s="10"/>
      <c r="I29" s="10"/>
      <c r="J29" s="10"/>
      <c r="K29" s="10"/>
      <c r="L29" s="10"/>
      <c r="M29" s="10"/>
      <c r="N29" s="10"/>
      <c r="O29" s="10"/>
      <c r="P29" s="10"/>
      <c r="Q29" s="10"/>
      <c r="R29" s="10"/>
      <c r="S29" s="10"/>
      <c r="T29" s="10"/>
      <c r="U29" s="11"/>
      <c r="V29" s="32"/>
    </row>
    <row r="30" spans="1:22" ht="26.25" customHeight="1" thickTop="1">
      <c r="B30" s="33"/>
      <c r="C30" s="34"/>
      <c r="D30" s="34"/>
      <c r="E30" s="34"/>
      <c r="F30" s="34"/>
      <c r="G30" s="34"/>
      <c r="H30" s="35"/>
      <c r="I30" s="35"/>
      <c r="J30" s="35"/>
      <c r="K30" s="35"/>
      <c r="L30" s="35"/>
      <c r="M30" s="35"/>
      <c r="N30" s="35"/>
      <c r="O30" s="35"/>
      <c r="P30" s="36"/>
      <c r="Q30" s="37"/>
      <c r="R30" s="38" t="s">
        <v>56</v>
      </c>
      <c r="S30" s="22" t="s">
        <v>57</v>
      </c>
      <c r="T30" s="38" t="s">
        <v>58</v>
      </c>
      <c r="U30" s="22" t="s">
        <v>59</v>
      </c>
    </row>
    <row r="31" spans="1:22" ht="26.25" customHeight="1" thickBot="1">
      <c r="B31" s="39"/>
      <c r="C31" s="40"/>
      <c r="D31" s="40"/>
      <c r="E31" s="40"/>
      <c r="F31" s="40"/>
      <c r="G31" s="40"/>
      <c r="H31" s="41"/>
      <c r="I31" s="41"/>
      <c r="J31" s="41"/>
      <c r="K31" s="41"/>
      <c r="L31" s="41"/>
      <c r="M31" s="41"/>
      <c r="N31" s="41"/>
      <c r="O31" s="41"/>
      <c r="P31" s="42"/>
      <c r="Q31" s="43"/>
      <c r="R31" s="44" t="s">
        <v>60</v>
      </c>
      <c r="S31" s="43" t="s">
        <v>60</v>
      </c>
      <c r="T31" s="43" t="s">
        <v>60</v>
      </c>
      <c r="U31" s="43" t="s">
        <v>61</v>
      </c>
    </row>
    <row r="32" spans="1:22" ht="13.5" customHeight="1" thickBot="1">
      <c r="B32" s="62" t="s">
        <v>62</v>
      </c>
      <c r="C32" s="63"/>
      <c r="D32" s="63"/>
      <c r="E32" s="45"/>
      <c r="F32" s="45"/>
      <c r="G32" s="45"/>
      <c r="H32" s="46"/>
      <c r="I32" s="46"/>
      <c r="J32" s="46"/>
      <c r="K32" s="46"/>
      <c r="L32" s="46"/>
      <c r="M32" s="46"/>
      <c r="N32" s="46"/>
      <c r="O32" s="46"/>
      <c r="P32" s="47"/>
      <c r="Q32" s="47"/>
      <c r="R32" s="48">
        <f>760</f>
        <v>760</v>
      </c>
      <c r="S32" s="48">
        <f>760</f>
        <v>760</v>
      </c>
      <c r="T32" s="48">
        <f>680.54279277</f>
        <v>680.54279277000001</v>
      </c>
      <c r="U32" s="49">
        <f>+IF(ISERR(T32/S32*100),"N/A",T32/S32*100)</f>
        <v>89.54510431184211</v>
      </c>
    </row>
    <row r="33" spans="2:21" ht="13.5" customHeight="1" thickBot="1">
      <c r="B33" s="64" t="s">
        <v>63</v>
      </c>
      <c r="C33" s="65"/>
      <c r="D33" s="65"/>
      <c r="E33" s="50"/>
      <c r="F33" s="50"/>
      <c r="G33" s="50"/>
      <c r="H33" s="51"/>
      <c r="I33" s="51"/>
      <c r="J33" s="51"/>
      <c r="K33" s="51"/>
      <c r="L33" s="51"/>
      <c r="M33" s="51"/>
      <c r="N33" s="51"/>
      <c r="O33" s="51"/>
      <c r="P33" s="52"/>
      <c r="Q33" s="52"/>
      <c r="R33" s="48">
        <f>680.755112279999</f>
        <v>680.75511227999903</v>
      </c>
      <c r="S33" s="48">
        <f>680.755112279999</f>
        <v>680.75511227999903</v>
      </c>
      <c r="T33" s="48">
        <f>680.54279277</f>
        <v>680.54279277000001</v>
      </c>
      <c r="U33" s="49">
        <f>+IF(ISERR(T33/S33*100),"N/A",T33/S33*100)</f>
        <v>99.968811176564216</v>
      </c>
    </row>
    <row r="34" spans="2:21" ht="14.85" customHeight="1" thickTop="1" thickBot="1">
      <c r="B34" s="8" t="s">
        <v>64</v>
      </c>
      <c r="C34" s="9"/>
      <c r="D34" s="9"/>
      <c r="E34" s="9"/>
      <c r="F34" s="9"/>
      <c r="G34" s="9"/>
      <c r="H34" s="10"/>
      <c r="I34" s="10"/>
      <c r="J34" s="10"/>
      <c r="K34" s="10"/>
      <c r="L34" s="10"/>
      <c r="M34" s="10"/>
      <c r="N34" s="10"/>
      <c r="O34" s="10"/>
      <c r="P34" s="10"/>
      <c r="Q34" s="10"/>
      <c r="R34" s="10"/>
      <c r="S34" s="10"/>
      <c r="T34" s="10"/>
      <c r="U34" s="11"/>
    </row>
    <row r="35" spans="2:21" ht="44.25" customHeight="1" thickTop="1">
      <c r="B35" s="66" t="s">
        <v>65</v>
      </c>
      <c r="C35" s="67"/>
      <c r="D35" s="67"/>
      <c r="E35" s="67"/>
      <c r="F35" s="67"/>
      <c r="G35" s="67"/>
      <c r="H35" s="67"/>
      <c r="I35" s="67"/>
      <c r="J35" s="67"/>
      <c r="K35" s="67"/>
      <c r="L35" s="67"/>
      <c r="M35" s="67"/>
      <c r="N35" s="67"/>
      <c r="O35" s="67"/>
      <c r="P35" s="67"/>
      <c r="Q35" s="67"/>
      <c r="R35" s="67"/>
      <c r="S35" s="67"/>
      <c r="T35" s="67"/>
      <c r="U35" s="68"/>
    </row>
    <row r="36" spans="2:21" ht="34.5" customHeight="1">
      <c r="B36" s="55" t="s">
        <v>106</v>
      </c>
      <c r="C36" s="56"/>
      <c r="D36" s="56"/>
      <c r="E36" s="56"/>
      <c r="F36" s="56"/>
      <c r="G36" s="56"/>
      <c r="H36" s="56"/>
      <c r="I36" s="56"/>
      <c r="J36" s="56"/>
      <c r="K36" s="56"/>
      <c r="L36" s="56"/>
      <c r="M36" s="56"/>
      <c r="N36" s="56"/>
      <c r="O36" s="56"/>
      <c r="P36" s="56"/>
      <c r="Q36" s="56"/>
      <c r="R36" s="56"/>
      <c r="S36" s="56"/>
      <c r="T36" s="56"/>
      <c r="U36" s="57"/>
    </row>
    <row r="37" spans="2:21" ht="34.5" customHeight="1">
      <c r="B37" s="55" t="s">
        <v>440</v>
      </c>
      <c r="C37" s="56"/>
      <c r="D37" s="56"/>
      <c r="E37" s="56"/>
      <c r="F37" s="56"/>
      <c r="G37" s="56"/>
      <c r="H37" s="56"/>
      <c r="I37" s="56"/>
      <c r="J37" s="56"/>
      <c r="K37" s="56"/>
      <c r="L37" s="56"/>
      <c r="M37" s="56"/>
      <c r="N37" s="56"/>
      <c r="O37" s="56"/>
      <c r="P37" s="56"/>
      <c r="Q37" s="56"/>
      <c r="R37" s="56"/>
      <c r="S37" s="56"/>
      <c r="T37" s="56"/>
      <c r="U37" s="57"/>
    </row>
    <row r="38" spans="2:21" ht="34.5" customHeight="1">
      <c r="B38" s="55" t="s">
        <v>441</v>
      </c>
      <c r="C38" s="56"/>
      <c r="D38" s="56"/>
      <c r="E38" s="56"/>
      <c r="F38" s="56"/>
      <c r="G38" s="56"/>
      <c r="H38" s="56"/>
      <c r="I38" s="56"/>
      <c r="J38" s="56"/>
      <c r="K38" s="56"/>
      <c r="L38" s="56"/>
      <c r="M38" s="56"/>
      <c r="N38" s="56"/>
      <c r="O38" s="56"/>
      <c r="P38" s="56"/>
      <c r="Q38" s="56"/>
      <c r="R38" s="56"/>
      <c r="S38" s="56"/>
      <c r="T38" s="56"/>
      <c r="U38" s="57"/>
    </row>
    <row r="39" spans="2:21" ht="34.5" customHeight="1">
      <c r="B39" s="55" t="s">
        <v>489</v>
      </c>
      <c r="C39" s="56"/>
      <c r="D39" s="56"/>
      <c r="E39" s="56"/>
      <c r="F39" s="56"/>
      <c r="G39" s="56"/>
      <c r="H39" s="56"/>
      <c r="I39" s="56"/>
      <c r="J39" s="56"/>
      <c r="K39" s="56"/>
      <c r="L39" s="56"/>
      <c r="M39" s="56"/>
      <c r="N39" s="56"/>
      <c r="O39" s="56"/>
      <c r="P39" s="56"/>
      <c r="Q39" s="56"/>
      <c r="R39" s="56"/>
      <c r="S39" s="56"/>
      <c r="T39" s="56"/>
      <c r="U39" s="57"/>
    </row>
    <row r="40" spans="2:21" ht="34.5" customHeight="1">
      <c r="B40" s="55" t="s">
        <v>443</v>
      </c>
      <c r="C40" s="56"/>
      <c r="D40" s="56"/>
      <c r="E40" s="56"/>
      <c r="F40" s="56"/>
      <c r="G40" s="56"/>
      <c r="H40" s="56"/>
      <c r="I40" s="56"/>
      <c r="J40" s="56"/>
      <c r="K40" s="56"/>
      <c r="L40" s="56"/>
      <c r="M40" s="56"/>
      <c r="N40" s="56"/>
      <c r="O40" s="56"/>
      <c r="P40" s="56"/>
      <c r="Q40" s="56"/>
      <c r="R40" s="56"/>
      <c r="S40" s="56"/>
      <c r="T40" s="56"/>
      <c r="U40" s="57"/>
    </row>
    <row r="41" spans="2:21" ht="42.6" customHeight="1">
      <c r="B41" s="55" t="s">
        <v>490</v>
      </c>
      <c r="C41" s="56"/>
      <c r="D41" s="56"/>
      <c r="E41" s="56"/>
      <c r="F41" s="56"/>
      <c r="G41" s="56"/>
      <c r="H41" s="56"/>
      <c r="I41" s="56"/>
      <c r="J41" s="56"/>
      <c r="K41" s="56"/>
      <c r="L41" s="56"/>
      <c r="M41" s="56"/>
      <c r="N41" s="56"/>
      <c r="O41" s="56"/>
      <c r="P41" s="56"/>
      <c r="Q41" s="56"/>
      <c r="R41" s="56"/>
      <c r="S41" s="56"/>
      <c r="T41" s="56"/>
      <c r="U41" s="57"/>
    </row>
    <row r="42" spans="2:21" ht="53.1" customHeight="1">
      <c r="B42" s="55" t="s">
        <v>491</v>
      </c>
      <c r="C42" s="56"/>
      <c r="D42" s="56"/>
      <c r="E42" s="56"/>
      <c r="F42" s="56"/>
      <c r="G42" s="56"/>
      <c r="H42" s="56"/>
      <c r="I42" s="56"/>
      <c r="J42" s="56"/>
      <c r="K42" s="56"/>
      <c r="L42" s="56"/>
      <c r="M42" s="56"/>
      <c r="N42" s="56"/>
      <c r="O42" s="56"/>
      <c r="P42" s="56"/>
      <c r="Q42" s="56"/>
      <c r="R42" s="56"/>
      <c r="S42" s="56"/>
      <c r="T42" s="56"/>
      <c r="U42" s="57"/>
    </row>
    <row r="43" spans="2:21" ht="50.4" customHeight="1">
      <c r="B43" s="55" t="s">
        <v>447</v>
      </c>
      <c r="C43" s="56"/>
      <c r="D43" s="56"/>
      <c r="E43" s="56"/>
      <c r="F43" s="56"/>
      <c r="G43" s="56"/>
      <c r="H43" s="56"/>
      <c r="I43" s="56"/>
      <c r="J43" s="56"/>
      <c r="K43" s="56"/>
      <c r="L43" s="56"/>
      <c r="M43" s="56"/>
      <c r="N43" s="56"/>
      <c r="O43" s="56"/>
      <c r="P43" s="56"/>
      <c r="Q43" s="56"/>
      <c r="R43" s="56"/>
      <c r="S43" s="56"/>
      <c r="T43" s="56"/>
      <c r="U43" s="57"/>
    </row>
    <row r="44" spans="2:21" ht="62.85" customHeight="1">
      <c r="B44" s="55" t="s">
        <v>492</v>
      </c>
      <c r="C44" s="56"/>
      <c r="D44" s="56"/>
      <c r="E44" s="56"/>
      <c r="F44" s="56"/>
      <c r="G44" s="56"/>
      <c r="H44" s="56"/>
      <c r="I44" s="56"/>
      <c r="J44" s="56"/>
      <c r="K44" s="56"/>
      <c r="L44" s="56"/>
      <c r="M44" s="56"/>
      <c r="N44" s="56"/>
      <c r="O44" s="56"/>
      <c r="P44" s="56"/>
      <c r="Q44" s="56"/>
      <c r="R44" s="56"/>
      <c r="S44" s="56"/>
      <c r="T44" s="56"/>
      <c r="U44" s="57"/>
    </row>
    <row r="45" spans="2:21" ht="42.15" customHeight="1">
      <c r="B45" s="55" t="s">
        <v>449</v>
      </c>
      <c r="C45" s="56"/>
      <c r="D45" s="56"/>
      <c r="E45" s="56"/>
      <c r="F45" s="56"/>
      <c r="G45" s="56"/>
      <c r="H45" s="56"/>
      <c r="I45" s="56"/>
      <c r="J45" s="56"/>
      <c r="K45" s="56"/>
      <c r="L45" s="56"/>
      <c r="M45" s="56"/>
      <c r="N45" s="56"/>
      <c r="O45" s="56"/>
      <c r="P45" s="56"/>
      <c r="Q45" s="56"/>
      <c r="R45" s="56"/>
      <c r="S45" s="56"/>
      <c r="T45" s="56"/>
      <c r="U45" s="57"/>
    </row>
    <row r="46" spans="2:21" ht="46.65" customHeight="1">
      <c r="B46" s="55" t="s">
        <v>493</v>
      </c>
      <c r="C46" s="56"/>
      <c r="D46" s="56"/>
      <c r="E46" s="56"/>
      <c r="F46" s="56"/>
      <c r="G46" s="56"/>
      <c r="H46" s="56"/>
      <c r="I46" s="56"/>
      <c r="J46" s="56"/>
      <c r="K46" s="56"/>
      <c r="L46" s="56"/>
      <c r="M46" s="56"/>
      <c r="N46" s="56"/>
      <c r="O46" s="56"/>
      <c r="P46" s="56"/>
      <c r="Q46" s="56"/>
      <c r="R46" s="56"/>
      <c r="S46" s="56"/>
      <c r="T46" s="56"/>
      <c r="U46" s="57"/>
    </row>
    <row r="47" spans="2:21" ht="43.65" customHeight="1">
      <c r="B47" s="55" t="s">
        <v>455</v>
      </c>
      <c r="C47" s="56"/>
      <c r="D47" s="56"/>
      <c r="E47" s="56"/>
      <c r="F47" s="56"/>
      <c r="G47" s="56"/>
      <c r="H47" s="56"/>
      <c r="I47" s="56"/>
      <c r="J47" s="56"/>
      <c r="K47" s="56"/>
      <c r="L47" s="56"/>
      <c r="M47" s="56"/>
      <c r="N47" s="56"/>
      <c r="O47" s="56"/>
      <c r="P47" s="56"/>
      <c r="Q47" s="56"/>
      <c r="R47" s="56"/>
      <c r="S47" s="56"/>
      <c r="T47" s="56"/>
      <c r="U47" s="57"/>
    </row>
    <row r="48" spans="2:21" ht="49.65" customHeight="1">
      <c r="B48" s="55" t="s">
        <v>452</v>
      </c>
      <c r="C48" s="56"/>
      <c r="D48" s="56"/>
      <c r="E48" s="56"/>
      <c r="F48" s="56"/>
      <c r="G48" s="56"/>
      <c r="H48" s="56"/>
      <c r="I48" s="56"/>
      <c r="J48" s="56"/>
      <c r="K48" s="56"/>
      <c r="L48" s="56"/>
      <c r="M48" s="56"/>
      <c r="N48" s="56"/>
      <c r="O48" s="56"/>
      <c r="P48" s="56"/>
      <c r="Q48" s="56"/>
      <c r="R48" s="56"/>
      <c r="S48" s="56"/>
      <c r="T48" s="56"/>
      <c r="U48" s="57"/>
    </row>
    <row r="49" spans="2:21" ht="48.15" customHeight="1">
      <c r="B49" s="55" t="s">
        <v>494</v>
      </c>
      <c r="C49" s="56"/>
      <c r="D49" s="56"/>
      <c r="E49" s="56"/>
      <c r="F49" s="56"/>
      <c r="G49" s="56"/>
      <c r="H49" s="56"/>
      <c r="I49" s="56"/>
      <c r="J49" s="56"/>
      <c r="K49" s="56"/>
      <c r="L49" s="56"/>
      <c r="M49" s="56"/>
      <c r="N49" s="56"/>
      <c r="O49" s="56"/>
      <c r="P49" s="56"/>
      <c r="Q49" s="56"/>
      <c r="R49" s="56"/>
      <c r="S49" s="56"/>
      <c r="T49" s="56"/>
      <c r="U49" s="57"/>
    </row>
    <row r="50" spans="2:21" ht="49.35" customHeight="1">
      <c r="B50" s="55" t="s">
        <v>495</v>
      </c>
      <c r="C50" s="56"/>
      <c r="D50" s="56"/>
      <c r="E50" s="56"/>
      <c r="F50" s="56"/>
      <c r="G50" s="56"/>
      <c r="H50" s="56"/>
      <c r="I50" s="56"/>
      <c r="J50" s="56"/>
      <c r="K50" s="56"/>
      <c r="L50" s="56"/>
      <c r="M50" s="56"/>
      <c r="N50" s="56"/>
      <c r="O50" s="56"/>
      <c r="P50" s="56"/>
      <c r="Q50" s="56"/>
      <c r="R50" s="56"/>
      <c r="S50" s="56"/>
      <c r="T50" s="56"/>
      <c r="U50" s="57"/>
    </row>
    <row r="51" spans="2:21" ht="61.5" customHeight="1">
      <c r="B51" s="55" t="s">
        <v>496</v>
      </c>
      <c r="C51" s="56"/>
      <c r="D51" s="56"/>
      <c r="E51" s="56"/>
      <c r="F51" s="56"/>
      <c r="G51" s="56"/>
      <c r="H51" s="56"/>
      <c r="I51" s="56"/>
      <c r="J51" s="56"/>
      <c r="K51" s="56"/>
      <c r="L51" s="56"/>
      <c r="M51" s="56"/>
      <c r="N51" s="56"/>
      <c r="O51" s="56"/>
      <c r="P51" s="56"/>
      <c r="Q51" s="56"/>
      <c r="R51" s="56"/>
      <c r="S51" s="56"/>
      <c r="T51" s="56"/>
      <c r="U51" s="57"/>
    </row>
    <row r="52" spans="2:21" ht="34.5" customHeight="1">
      <c r="B52" s="55" t="s">
        <v>497</v>
      </c>
      <c r="C52" s="56"/>
      <c r="D52" s="56"/>
      <c r="E52" s="56"/>
      <c r="F52" s="56"/>
      <c r="G52" s="56"/>
      <c r="H52" s="56"/>
      <c r="I52" s="56"/>
      <c r="J52" s="56"/>
      <c r="K52" s="56"/>
      <c r="L52" s="56"/>
      <c r="M52" s="56"/>
      <c r="N52" s="56"/>
      <c r="O52" s="56"/>
      <c r="P52" s="56"/>
      <c r="Q52" s="56"/>
      <c r="R52" s="56"/>
      <c r="S52" s="56"/>
      <c r="T52" s="56"/>
      <c r="U52" s="57"/>
    </row>
    <row r="53" spans="2:21" ht="60" customHeight="1" thickBot="1">
      <c r="B53" s="58" t="s">
        <v>450</v>
      </c>
      <c r="C53" s="59"/>
      <c r="D53" s="59"/>
      <c r="E53" s="59"/>
      <c r="F53" s="59"/>
      <c r="G53" s="59"/>
      <c r="H53" s="59"/>
      <c r="I53" s="59"/>
      <c r="J53" s="59"/>
      <c r="K53" s="59"/>
      <c r="L53" s="59"/>
      <c r="M53" s="59"/>
      <c r="N53" s="59"/>
      <c r="O53" s="59"/>
      <c r="P53" s="59"/>
      <c r="Q53" s="59"/>
      <c r="R53" s="59"/>
      <c r="S53" s="59"/>
      <c r="T53" s="59"/>
      <c r="U53" s="60"/>
    </row>
  </sheetData>
  <mergeCells count="96">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C20:H20"/>
    <mergeCell ref="I20:K20"/>
    <mergeCell ref="L20:O20"/>
    <mergeCell ref="C21:H21"/>
    <mergeCell ref="I21:K21"/>
    <mergeCell ref="L21:O21"/>
    <mergeCell ref="C22:H22"/>
    <mergeCell ref="I22:K22"/>
    <mergeCell ref="L22:O22"/>
    <mergeCell ref="C23:H23"/>
    <mergeCell ref="I23:K23"/>
    <mergeCell ref="L23:O23"/>
    <mergeCell ref="C24:H24"/>
    <mergeCell ref="I24:K24"/>
    <mergeCell ref="L24:O24"/>
    <mergeCell ref="C25:H25"/>
    <mergeCell ref="I25:K25"/>
    <mergeCell ref="L25:O25"/>
    <mergeCell ref="C26:H26"/>
    <mergeCell ref="I26:K26"/>
    <mergeCell ref="L26:O26"/>
    <mergeCell ref="C27:H27"/>
    <mergeCell ref="I27:K27"/>
    <mergeCell ref="L27:O27"/>
    <mergeCell ref="B41:U41"/>
    <mergeCell ref="C28:H28"/>
    <mergeCell ref="I28:K28"/>
    <mergeCell ref="L28:O28"/>
    <mergeCell ref="B32:D32"/>
    <mergeCell ref="B33:D33"/>
    <mergeCell ref="B35:U35"/>
    <mergeCell ref="B36:U36"/>
    <mergeCell ref="B37:U37"/>
    <mergeCell ref="B38:U38"/>
    <mergeCell ref="B39:U39"/>
    <mergeCell ref="B40:U40"/>
    <mergeCell ref="B53:U53"/>
    <mergeCell ref="B42:U42"/>
    <mergeCell ref="B43:U43"/>
    <mergeCell ref="B44:U44"/>
    <mergeCell ref="B45:U45"/>
    <mergeCell ref="B46:U46"/>
    <mergeCell ref="B47:U47"/>
    <mergeCell ref="B48:U48"/>
    <mergeCell ref="B49:U49"/>
    <mergeCell ref="B50:U50"/>
    <mergeCell ref="B51:U51"/>
    <mergeCell ref="B52:U52"/>
  </mergeCells>
  <printOptions horizontalCentered="1"/>
  <pageMargins left="0.78740157480314965" right="0.78740157480314965" top="0.98425196850393704" bottom="0.98425196850393704" header="0" footer="0.39370078740157483"/>
  <pageSetup scale="53" fitToHeight="10" orientation="landscape" r:id="rId1"/>
  <headerFooter>
    <oddFooter>&amp;R&amp;P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9"/>
  <sheetViews>
    <sheetView view="pageBreakPreview" zoomScale="80" zoomScaleNormal="80" zoomScaleSheetLayoutView="80" workbookViewId="0">
      <selection activeCell="Q13" sqref="Q13"/>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3.44140625" style="1" customWidth="1"/>
    <col min="9" max="9" width="7.5546875" style="1" customWidth="1"/>
    <col min="10" max="10" width="9" style="1" customWidth="1"/>
    <col min="11" max="11" width="10.88671875" style="1" customWidth="1"/>
    <col min="12" max="12" width="8.88671875" style="1" customWidth="1"/>
    <col min="13" max="13" width="7" style="1" customWidth="1"/>
    <col min="14" max="14" width="9.44140625" style="1" customWidth="1"/>
    <col min="15" max="15" width="12.664062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498</v>
      </c>
      <c r="D4" s="95" t="s">
        <v>499</v>
      </c>
      <c r="E4" s="95"/>
      <c r="F4" s="95"/>
      <c r="G4" s="95"/>
      <c r="H4" s="95"/>
      <c r="I4" s="14"/>
      <c r="J4" s="15" t="s">
        <v>6</v>
      </c>
      <c r="K4" s="16" t="s">
        <v>7</v>
      </c>
      <c r="L4" s="96" t="s">
        <v>8</v>
      </c>
      <c r="M4" s="96"/>
      <c r="N4" s="96"/>
      <c r="O4" s="96"/>
      <c r="P4" s="15" t="s">
        <v>9</v>
      </c>
      <c r="Q4" s="96" t="s">
        <v>500</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thickBot="1">
      <c r="A11" s="25"/>
      <c r="B11" s="26" t="s">
        <v>36</v>
      </c>
      <c r="C11" s="69" t="s">
        <v>501</v>
      </c>
      <c r="D11" s="69"/>
      <c r="E11" s="69"/>
      <c r="F11" s="69"/>
      <c r="G11" s="69"/>
      <c r="H11" s="69"/>
      <c r="I11" s="69" t="s">
        <v>502</v>
      </c>
      <c r="J11" s="69"/>
      <c r="K11" s="69"/>
      <c r="L11" s="69" t="s">
        <v>503</v>
      </c>
      <c r="M11" s="69"/>
      <c r="N11" s="69"/>
      <c r="O11" s="69"/>
      <c r="P11" s="27" t="s">
        <v>40</v>
      </c>
      <c r="Q11" s="27" t="s">
        <v>288</v>
      </c>
      <c r="R11" s="27">
        <v>100</v>
      </c>
      <c r="S11" s="27">
        <v>50</v>
      </c>
      <c r="T11" s="27">
        <v>7.43</v>
      </c>
      <c r="U11" s="28">
        <f t="shared" ref="U11:U16" si="0">IF(ISERR(T11/S11*100),"N/A",T11/S11*100)</f>
        <v>14.859999999999998</v>
      </c>
    </row>
    <row r="12" spans="1:34" ht="75" customHeight="1" thickTop="1" thickBot="1">
      <c r="A12" s="25"/>
      <c r="B12" s="26" t="s">
        <v>45</v>
      </c>
      <c r="C12" s="69" t="s">
        <v>504</v>
      </c>
      <c r="D12" s="69"/>
      <c r="E12" s="69"/>
      <c r="F12" s="69"/>
      <c r="G12" s="69"/>
      <c r="H12" s="69"/>
      <c r="I12" s="69" t="s">
        <v>505</v>
      </c>
      <c r="J12" s="69"/>
      <c r="K12" s="69"/>
      <c r="L12" s="69" t="s">
        <v>506</v>
      </c>
      <c r="M12" s="69"/>
      <c r="N12" s="69"/>
      <c r="O12" s="69"/>
      <c r="P12" s="27" t="s">
        <v>40</v>
      </c>
      <c r="Q12" s="27" t="s">
        <v>288</v>
      </c>
      <c r="R12" s="27">
        <v>100</v>
      </c>
      <c r="S12" s="27">
        <v>50</v>
      </c>
      <c r="T12" s="27">
        <v>76.8</v>
      </c>
      <c r="U12" s="28">
        <f t="shared" si="0"/>
        <v>153.6</v>
      </c>
    </row>
    <row r="13" spans="1:34" ht="75" customHeight="1" thickTop="1" thickBot="1">
      <c r="A13" s="25"/>
      <c r="B13" s="26" t="s">
        <v>49</v>
      </c>
      <c r="C13" s="69" t="s">
        <v>507</v>
      </c>
      <c r="D13" s="69"/>
      <c r="E13" s="69"/>
      <c r="F13" s="69"/>
      <c r="G13" s="69"/>
      <c r="H13" s="69"/>
      <c r="I13" s="69" t="s">
        <v>508</v>
      </c>
      <c r="J13" s="69"/>
      <c r="K13" s="69"/>
      <c r="L13" s="69" t="s">
        <v>509</v>
      </c>
      <c r="M13" s="69"/>
      <c r="N13" s="69"/>
      <c r="O13" s="69"/>
      <c r="P13" s="27" t="s">
        <v>40</v>
      </c>
      <c r="Q13" s="27" t="s">
        <v>288</v>
      </c>
      <c r="R13" s="27">
        <v>100</v>
      </c>
      <c r="S13" s="27">
        <v>50.01</v>
      </c>
      <c r="T13" s="27">
        <v>9.0500000000000007</v>
      </c>
      <c r="U13" s="28">
        <f t="shared" si="0"/>
        <v>18.096380723855233</v>
      </c>
    </row>
    <row r="14" spans="1:34" ht="75" customHeight="1" thickTop="1">
      <c r="A14" s="25"/>
      <c r="B14" s="26" t="s">
        <v>93</v>
      </c>
      <c r="C14" s="69" t="s">
        <v>510</v>
      </c>
      <c r="D14" s="69"/>
      <c r="E14" s="69"/>
      <c r="F14" s="69"/>
      <c r="G14" s="69"/>
      <c r="H14" s="69"/>
      <c r="I14" s="69" t="s">
        <v>511</v>
      </c>
      <c r="J14" s="69"/>
      <c r="K14" s="69"/>
      <c r="L14" s="69" t="s">
        <v>512</v>
      </c>
      <c r="M14" s="69"/>
      <c r="N14" s="69"/>
      <c r="O14" s="69"/>
      <c r="P14" s="27" t="s">
        <v>40</v>
      </c>
      <c r="Q14" s="27" t="s">
        <v>128</v>
      </c>
      <c r="R14" s="27">
        <v>100</v>
      </c>
      <c r="S14" s="27">
        <v>50.01</v>
      </c>
      <c r="T14" s="27">
        <v>39.86</v>
      </c>
      <c r="U14" s="28">
        <f t="shared" si="0"/>
        <v>79.704059188162375</v>
      </c>
    </row>
    <row r="15" spans="1:34" ht="75" customHeight="1">
      <c r="A15" s="25"/>
      <c r="B15" s="29" t="s">
        <v>42</v>
      </c>
      <c r="C15" s="61" t="s">
        <v>513</v>
      </c>
      <c r="D15" s="61"/>
      <c r="E15" s="61"/>
      <c r="F15" s="61"/>
      <c r="G15" s="61"/>
      <c r="H15" s="61"/>
      <c r="I15" s="61" t="s">
        <v>514</v>
      </c>
      <c r="J15" s="61"/>
      <c r="K15" s="61"/>
      <c r="L15" s="61" t="s">
        <v>515</v>
      </c>
      <c r="M15" s="61"/>
      <c r="N15" s="61"/>
      <c r="O15" s="61"/>
      <c r="P15" s="30" t="s">
        <v>40</v>
      </c>
      <c r="Q15" s="30" t="s">
        <v>128</v>
      </c>
      <c r="R15" s="30">
        <v>0</v>
      </c>
      <c r="S15" s="30" t="s">
        <v>82</v>
      </c>
      <c r="T15" s="30">
        <v>2.4500000000000002</v>
      </c>
      <c r="U15" s="31" t="str">
        <f t="shared" si="0"/>
        <v>N/A</v>
      </c>
    </row>
    <row r="16" spans="1:34" ht="75" customHeight="1" thickBot="1">
      <c r="A16" s="25"/>
      <c r="B16" s="29" t="s">
        <v>42</v>
      </c>
      <c r="C16" s="61" t="s">
        <v>42</v>
      </c>
      <c r="D16" s="61"/>
      <c r="E16" s="61"/>
      <c r="F16" s="61"/>
      <c r="G16" s="61"/>
      <c r="H16" s="61"/>
      <c r="I16" s="61" t="s">
        <v>516</v>
      </c>
      <c r="J16" s="61"/>
      <c r="K16" s="61"/>
      <c r="L16" s="61" t="s">
        <v>517</v>
      </c>
      <c r="M16" s="61"/>
      <c r="N16" s="61"/>
      <c r="O16" s="61"/>
      <c r="P16" s="30" t="s">
        <v>40</v>
      </c>
      <c r="Q16" s="30" t="s">
        <v>128</v>
      </c>
      <c r="R16" s="30">
        <v>100</v>
      </c>
      <c r="S16" s="30">
        <v>50.01</v>
      </c>
      <c r="T16" s="30">
        <v>22.1</v>
      </c>
      <c r="U16" s="31">
        <f t="shared" si="0"/>
        <v>44.191161767646477</v>
      </c>
    </row>
    <row r="17" spans="2:22" ht="22.5" customHeight="1" thickTop="1" thickBot="1">
      <c r="B17" s="8" t="s">
        <v>55</v>
      </c>
      <c r="C17" s="9"/>
      <c r="D17" s="9"/>
      <c r="E17" s="9"/>
      <c r="F17" s="9"/>
      <c r="G17" s="9"/>
      <c r="H17" s="10"/>
      <c r="I17" s="10"/>
      <c r="J17" s="10"/>
      <c r="K17" s="10"/>
      <c r="L17" s="10"/>
      <c r="M17" s="10"/>
      <c r="N17" s="10"/>
      <c r="O17" s="10"/>
      <c r="P17" s="10"/>
      <c r="Q17" s="10"/>
      <c r="R17" s="10"/>
      <c r="S17" s="10"/>
      <c r="T17" s="10"/>
      <c r="U17" s="11"/>
      <c r="V17" s="32"/>
    </row>
    <row r="18" spans="2:22" ht="26.25" customHeight="1" thickTop="1">
      <c r="B18" s="33"/>
      <c r="C18" s="34"/>
      <c r="D18" s="34"/>
      <c r="E18" s="34"/>
      <c r="F18" s="34"/>
      <c r="G18" s="34"/>
      <c r="H18" s="35"/>
      <c r="I18" s="35"/>
      <c r="J18" s="35"/>
      <c r="K18" s="35"/>
      <c r="L18" s="35"/>
      <c r="M18" s="35"/>
      <c r="N18" s="35"/>
      <c r="O18" s="35"/>
      <c r="P18" s="36"/>
      <c r="Q18" s="37"/>
      <c r="R18" s="38" t="s">
        <v>56</v>
      </c>
      <c r="S18" s="22" t="s">
        <v>57</v>
      </c>
      <c r="T18" s="38" t="s">
        <v>58</v>
      </c>
      <c r="U18" s="22" t="s">
        <v>59</v>
      </c>
    </row>
    <row r="19" spans="2:22" ht="26.25" customHeight="1" thickBot="1">
      <c r="B19" s="39"/>
      <c r="C19" s="40"/>
      <c r="D19" s="40"/>
      <c r="E19" s="40"/>
      <c r="F19" s="40"/>
      <c r="G19" s="40"/>
      <c r="H19" s="41"/>
      <c r="I19" s="41"/>
      <c r="J19" s="41"/>
      <c r="K19" s="41"/>
      <c r="L19" s="41"/>
      <c r="M19" s="41"/>
      <c r="N19" s="41"/>
      <c r="O19" s="41"/>
      <c r="P19" s="42"/>
      <c r="Q19" s="43"/>
      <c r="R19" s="44" t="s">
        <v>60</v>
      </c>
      <c r="S19" s="43" t="s">
        <v>60</v>
      </c>
      <c r="T19" s="43" t="s">
        <v>60</v>
      </c>
      <c r="U19" s="43" t="s">
        <v>61</v>
      </c>
    </row>
    <row r="20" spans="2:22" ht="13.5" customHeight="1" thickBot="1">
      <c r="B20" s="62" t="s">
        <v>62</v>
      </c>
      <c r="C20" s="63"/>
      <c r="D20" s="63"/>
      <c r="E20" s="45"/>
      <c r="F20" s="45"/>
      <c r="G20" s="45"/>
      <c r="H20" s="46"/>
      <c r="I20" s="46"/>
      <c r="J20" s="46"/>
      <c r="K20" s="46"/>
      <c r="L20" s="46"/>
      <c r="M20" s="46"/>
      <c r="N20" s="46"/>
      <c r="O20" s="46"/>
      <c r="P20" s="47"/>
      <c r="Q20" s="47"/>
      <c r="R20" s="48">
        <f>4743.343341</f>
        <v>4743.3433409999998</v>
      </c>
      <c r="S20" s="48">
        <f>4743.343341</f>
        <v>4743.3433409999998</v>
      </c>
      <c r="T20" s="48">
        <f>4157.58425372</f>
        <v>4157.5842537199997</v>
      </c>
      <c r="U20" s="49">
        <f>+IF(ISERR(T20/S20*100),"N/A",T20/S20*100)</f>
        <v>87.650923722580259</v>
      </c>
    </row>
    <row r="21" spans="2:22" ht="13.5" customHeight="1" thickBot="1">
      <c r="B21" s="64" t="s">
        <v>63</v>
      </c>
      <c r="C21" s="65"/>
      <c r="D21" s="65"/>
      <c r="E21" s="50"/>
      <c r="F21" s="50"/>
      <c r="G21" s="50"/>
      <c r="H21" s="51"/>
      <c r="I21" s="51"/>
      <c r="J21" s="51"/>
      <c r="K21" s="51"/>
      <c r="L21" s="51"/>
      <c r="M21" s="51"/>
      <c r="N21" s="51"/>
      <c r="O21" s="51"/>
      <c r="P21" s="52"/>
      <c r="Q21" s="52"/>
      <c r="R21" s="48">
        <f>4157.584254</f>
        <v>4157.5842540000003</v>
      </c>
      <c r="S21" s="48">
        <f>4157.584254</f>
        <v>4157.5842540000003</v>
      </c>
      <c r="T21" s="48">
        <f>4157.58425372</f>
        <v>4157.5842537199997</v>
      </c>
      <c r="U21" s="49">
        <f>+IF(ISERR(T21/S21*100),"N/A",T21/S21*100)</f>
        <v>99.999999993265305</v>
      </c>
    </row>
    <row r="22" spans="2:22" ht="14.85" customHeight="1" thickTop="1" thickBot="1">
      <c r="B22" s="8" t="s">
        <v>64</v>
      </c>
      <c r="C22" s="9"/>
      <c r="D22" s="9"/>
      <c r="E22" s="9"/>
      <c r="F22" s="9"/>
      <c r="G22" s="9"/>
      <c r="H22" s="10"/>
      <c r="I22" s="10"/>
      <c r="J22" s="10"/>
      <c r="K22" s="10"/>
      <c r="L22" s="10"/>
      <c r="M22" s="10"/>
      <c r="N22" s="10"/>
      <c r="O22" s="10"/>
      <c r="P22" s="10"/>
      <c r="Q22" s="10"/>
      <c r="R22" s="10"/>
      <c r="S22" s="10"/>
      <c r="T22" s="10"/>
      <c r="U22" s="11"/>
    </row>
    <row r="23" spans="2:22" ht="44.25" customHeight="1" thickTop="1">
      <c r="B23" s="66" t="s">
        <v>65</v>
      </c>
      <c r="C23" s="67"/>
      <c r="D23" s="67"/>
      <c r="E23" s="67"/>
      <c r="F23" s="67"/>
      <c r="G23" s="67"/>
      <c r="H23" s="67"/>
      <c r="I23" s="67"/>
      <c r="J23" s="67"/>
      <c r="K23" s="67"/>
      <c r="L23" s="67"/>
      <c r="M23" s="67"/>
      <c r="N23" s="67"/>
      <c r="O23" s="67"/>
      <c r="P23" s="67"/>
      <c r="Q23" s="67"/>
      <c r="R23" s="67"/>
      <c r="S23" s="67"/>
      <c r="T23" s="67"/>
      <c r="U23" s="68"/>
    </row>
    <row r="24" spans="2:22" ht="17.25" customHeight="1">
      <c r="B24" s="55" t="s">
        <v>518</v>
      </c>
      <c r="C24" s="56"/>
      <c r="D24" s="56"/>
      <c r="E24" s="56"/>
      <c r="F24" s="56"/>
      <c r="G24" s="56"/>
      <c r="H24" s="56"/>
      <c r="I24" s="56"/>
      <c r="J24" s="56"/>
      <c r="K24" s="56"/>
      <c r="L24" s="56"/>
      <c r="M24" s="56"/>
      <c r="N24" s="56"/>
      <c r="O24" s="56"/>
      <c r="P24" s="56"/>
      <c r="Q24" s="56"/>
      <c r="R24" s="56"/>
      <c r="S24" s="56"/>
      <c r="T24" s="56"/>
      <c r="U24" s="57"/>
    </row>
    <row r="25" spans="2:22" ht="24.75" customHeight="1">
      <c r="B25" s="55" t="s">
        <v>519</v>
      </c>
      <c r="C25" s="56"/>
      <c r="D25" s="56"/>
      <c r="E25" s="56"/>
      <c r="F25" s="56"/>
      <c r="G25" s="56"/>
      <c r="H25" s="56"/>
      <c r="I25" s="56"/>
      <c r="J25" s="56"/>
      <c r="K25" s="56"/>
      <c r="L25" s="56"/>
      <c r="M25" s="56"/>
      <c r="N25" s="56"/>
      <c r="O25" s="56"/>
      <c r="P25" s="56"/>
      <c r="Q25" s="56"/>
      <c r="R25" s="56"/>
      <c r="S25" s="56"/>
      <c r="T25" s="56"/>
      <c r="U25" s="57"/>
    </row>
    <row r="26" spans="2:22" ht="39.9" customHeight="1">
      <c r="B26" s="55" t="s">
        <v>520</v>
      </c>
      <c r="C26" s="56"/>
      <c r="D26" s="56"/>
      <c r="E26" s="56"/>
      <c r="F26" s="56"/>
      <c r="G26" s="56"/>
      <c r="H26" s="56"/>
      <c r="I26" s="56"/>
      <c r="J26" s="56"/>
      <c r="K26" s="56"/>
      <c r="L26" s="56"/>
      <c r="M26" s="56"/>
      <c r="N26" s="56"/>
      <c r="O26" s="56"/>
      <c r="P26" s="56"/>
      <c r="Q26" s="56"/>
      <c r="R26" s="56"/>
      <c r="S26" s="56"/>
      <c r="T26" s="56"/>
      <c r="U26" s="57"/>
    </row>
    <row r="27" spans="2:22" ht="40.65" customHeight="1">
      <c r="B27" s="55" t="s">
        <v>521</v>
      </c>
      <c r="C27" s="56"/>
      <c r="D27" s="56"/>
      <c r="E27" s="56"/>
      <c r="F27" s="56"/>
      <c r="G27" s="56"/>
      <c r="H27" s="56"/>
      <c r="I27" s="56"/>
      <c r="J27" s="56"/>
      <c r="K27" s="56"/>
      <c r="L27" s="56"/>
      <c r="M27" s="56"/>
      <c r="N27" s="56"/>
      <c r="O27" s="56"/>
      <c r="P27" s="56"/>
      <c r="Q27" s="56"/>
      <c r="R27" s="56"/>
      <c r="S27" s="56"/>
      <c r="T27" s="56"/>
      <c r="U27" s="57"/>
    </row>
    <row r="28" spans="2:22" ht="38.85" customHeight="1">
      <c r="B28" s="55" t="s">
        <v>522</v>
      </c>
      <c r="C28" s="56"/>
      <c r="D28" s="56"/>
      <c r="E28" s="56"/>
      <c r="F28" s="56"/>
      <c r="G28" s="56"/>
      <c r="H28" s="56"/>
      <c r="I28" s="56"/>
      <c r="J28" s="56"/>
      <c r="K28" s="56"/>
      <c r="L28" s="56"/>
      <c r="M28" s="56"/>
      <c r="N28" s="56"/>
      <c r="O28" s="56"/>
      <c r="P28" s="56"/>
      <c r="Q28" s="56"/>
      <c r="R28" s="56"/>
      <c r="S28" s="56"/>
      <c r="T28" s="56"/>
      <c r="U28" s="57"/>
    </row>
    <row r="29" spans="2:22" ht="39.75" customHeight="1" thickBot="1">
      <c r="B29" s="58" t="s">
        <v>523</v>
      </c>
      <c r="C29" s="59"/>
      <c r="D29" s="59"/>
      <c r="E29" s="59"/>
      <c r="F29" s="59"/>
      <c r="G29" s="59"/>
      <c r="H29" s="59"/>
      <c r="I29" s="59"/>
      <c r="J29" s="59"/>
      <c r="K29" s="59"/>
      <c r="L29" s="59"/>
      <c r="M29" s="59"/>
      <c r="N29" s="59"/>
      <c r="O29" s="59"/>
      <c r="P29" s="59"/>
      <c r="Q29" s="59"/>
      <c r="R29" s="59"/>
      <c r="S29" s="59"/>
      <c r="T29" s="59"/>
      <c r="U29" s="60"/>
    </row>
  </sheetData>
  <mergeCells count="48">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B29:U29"/>
    <mergeCell ref="C16:H16"/>
    <mergeCell ref="I16:K16"/>
    <mergeCell ref="L16:O16"/>
    <mergeCell ref="B20:D20"/>
    <mergeCell ref="B21:D21"/>
    <mergeCell ref="B23:U23"/>
    <mergeCell ref="B24:U24"/>
    <mergeCell ref="B25:U25"/>
    <mergeCell ref="B26:U26"/>
    <mergeCell ref="B27:U27"/>
    <mergeCell ref="B28:U28"/>
  </mergeCells>
  <printOptions horizontalCentered="1"/>
  <pageMargins left="0.78740157480314965" right="0.78740157480314965" top="0.98425196850393704" bottom="0.98425196850393704" header="0" footer="0.39370078740157483"/>
  <pageSetup scale="60" fitToHeight="10" orientation="landscape" r:id="rId1"/>
  <headerFooter>
    <oddFooter>&amp;R&amp;P de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1"/>
  <sheetViews>
    <sheetView view="pageBreakPreview" zoomScale="80" zoomScaleNormal="80" zoomScaleSheetLayoutView="80" workbookViewId="0">
      <selection activeCell="W5" sqref="W5:W6"/>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6.21875" style="1" customWidth="1"/>
    <col min="9" max="9" width="7.5546875" style="1" customWidth="1"/>
    <col min="10" max="10" width="9" style="1" customWidth="1"/>
    <col min="11" max="11" width="10.88671875" style="1" customWidth="1"/>
    <col min="12" max="12" width="8.88671875" style="1" customWidth="1"/>
    <col min="13" max="13" width="7" style="1" customWidth="1"/>
    <col min="14" max="14" width="9.44140625" style="1" customWidth="1"/>
    <col min="15" max="15" width="26.4414062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524</v>
      </c>
      <c r="D4" s="95" t="s">
        <v>525</v>
      </c>
      <c r="E4" s="95"/>
      <c r="F4" s="95"/>
      <c r="G4" s="95"/>
      <c r="H4" s="95"/>
      <c r="I4" s="14"/>
      <c r="J4" s="15" t="s">
        <v>6</v>
      </c>
      <c r="K4" s="16" t="s">
        <v>7</v>
      </c>
      <c r="L4" s="96" t="s">
        <v>8</v>
      </c>
      <c r="M4" s="96"/>
      <c r="N4" s="96"/>
      <c r="O4" s="96"/>
      <c r="P4" s="15" t="s">
        <v>9</v>
      </c>
      <c r="Q4" s="96" t="s">
        <v>526</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372</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thickBot="1">
      <c r="A11" s="25"/>
      <c r="B11" s="26" t="s">
        <v>36</v>
      </c>
      <c r="C11" s="69" t="s">
        <v>527</v>
      </c>
      <c r="D11" s="69"/>
      <c r="E11" s="69"/>
      <c r="F11" s="69"/>
      <c r="G11" s="69"/>
      <c r="H11" s="69"/>
      <c r="I11" s="69" t="s">
        <v>1538</v>
      </c>
      <c r="J11" s="69"/>
      <c r="K11" s="69"/>
      <c r="L11" s="69" t="s">
        <v>79</v>
      </c>
      <c r="M11" s="69"/>
      <c r="N11" s="69"/>
      <c r="O11" s="69"/>
      <c r="P11" s="27" t="s">
        <v>80</v>
      </c>
      <c r="Q11" s="27" t="s">
        <v>81</v>
      </c>
      <c r="R11" s="53">
        <v>61637</v>
      </c>
      <c r="S11" s="53" t="s">
        <v>82</v>
      </c>
      <c r="T11" s="53" t="s">
        <v>82</v>
      </c>
      <c r="U11" s="28" t="str">
        <f t="shared" ref="U11:U16" si="0">IF(ISERR(T11/S11*100),"N/A",T11/S11*100)</f>
        <v>N/A</v>
      </c>
    </row>
    <row r="12" spans="1:34" ht="75" customHeight="1" thickTop="1" thickBot="1">
      <c r="A12" s="25"/>
      <c r="B12" s="26" t="s">
        <v>45</v>
      </c>
      <c r="C12" s="69" t="s">
        <v>528</v>
      </c>
      <c r="D12" s="69"/>
      <c r="E12" s="69"/>
      <c r="F12" s="69"/>
      <c r="G12" s="69"/>
      <c r="H12" s="69"/>
      <c r="I12" s="69" t="s">
        <v>529</v>
      </c>
      <c r="J12" s="69"/>
      <c r="K12" s="69"/>
      <c r="L12" s="69" t="s">
        <v>530</v>
      </c>
      <c r="M12" s="69"/>
      <c r="N12" s="69"/>
      <c r="O12" s="69"/>
      <c r="P12" s="27" t="s">
        <v>40</v>
      </c>
      <c r="Q12" s="27" t="s">
        <v>81</v>
      </c>
      <c r="R12" s="27">
        <v>4.3899999999999997</v>
      </c>
      <c r="S12" s="27" t="s">
        <v>82</v>
      </c>
      <c r="T12" s="27" t="s">
        <v>82</v>
      </c>
      <c r="U12" s="28" t="str">
        <f t="shared" si="0"/>
        <v>N/A</v>
      </c>
    </row>
    <row r="13" spans="1:34" ht="107.4" customHeight="1" thickTop="1">
      <c r="A13" s="25"/>
      <c r="B13" s="26" t="s">
        <v>49</v>
      </c>
      <c r="C13" s="69" t="s">
        <v>531</v>
      </c>
      <c r="D13" s="69"/>
      <c r="E13" s="69"/>
      <c r="F13" s="69"/>
      <c r="G13" s="69"/>
      <c r="H13" s="69"/>
      <c r="I13" s="69" t="s">
        <v>532</v>
      </c>
      <c r="J13" s="69"/>
      <c r="K13" s="69"/>
      <c r="L13" s="69" t="s">
        <v>533</v>
      </c>
      <c r="M13" s="69"/>
      <c r="N13" s="69"/>
      <c r="O13" s="69"/>
      <c r="P13" s="27" t="s">
        <v>40</v>
      </c>
      <c r="Q13" s="27" t="s">
        <v>352</v>
      </c>
      <c r="R13" s="27">
        <v>172.43</v>
      </c>
      <c r="S13" s="27">
        <v>92.74</v>
      </c>
      <c r="T13" s="27">
        <v>66.69</v>
      </c>
      <c r="U13" s="28">
        <f t="shared" si="0"/>
        <v>71.910718136726331</v>
      </c>
    </row>
    <row r="14" spans="1:34" ht="111" customHeight="1">
      <c r="A14" s="25"/>
      <c r="B14" s="29" t="s">
        <v>42</v>
      </c>
      <c r="C14" s="61" t="s">
        <v>42</v>
      </c>
      <c r="D14" s="61"/>
      <c r="E14" s="61"/>
      <c r="F14" s="61"/>
      <c r="G14" s="61"/>
      <c r="H14" s="61"/>
      <c r="I14" s="61" t="s">
        <v>534</v>
      </c>
      <c r="J14" s="61"/>
      <c r="K14" s="61"/>
      <c r="L14" s="61" t="s">
        <v>535</v>
      </c>
      <c r="M14" s="61"/>
      <c r="N14" s="61"/>
      <c r="O14" s="61"/>
      <c r="P14" s="30" t="s">
        <v>40</v>
      </c>
      <c r="Q14" s="30" t="s">
        <v>352</v>
      </c>
      <c r="R14" s="30">
        <v>166.16</v>
      </c>
      <c r="S14" s="30">
        <v>78.709999999999994</v>
      </c>
      <c r="T14" s="30">
        <v>76.900000000000006</v>
      </c>
      <c r="U14" s="31">
        <f t="shared" si="0"/>
        <v>97.700419260576822</v>
      </c>
    </row>
    <row r="15" spans="1:34" ht="75" customHeight="1">
      <c r="A15" s="25"/>
      <c r="B15" s="29" t="s">
        <v>42</v>
      </c>
      <c r="C15" s="61" t="s">
        <v>536</v>
      </c>
      <c r="D15" s="61"/>
      <c r="E15" s="61"/>
      <c r="F15" s="61"/>
      <c r="G15" s="61"/>
      <c r="H15" s="61"/>
      <c r="I15" s="61" t="s">
        <v>537</v>
      </c>
      <c r="J15" s="61"/>
      <c r="K15" s="61"/>
      <c r="L15" s="61" t="s">
        <v>538</v>
      </c>
      <c r="M15" s="61"/>
      <c r="N15" s="61"/>
      <c r="O15" s="61"/>
      <c r="P15" s="30" t="s">
        <v>539</v>
      </c>
      <c r="Q15" s="30" t="s">
        <v>278</v>
      </c>
      <c r="R15" s="30">
        <v>1.5</v>
      </c>
      <c r="S15" s="30" t="s">
        <v>82</v>
      </c>
      <c r="T15" s="30" t="s">
        <v>82</v>
      </c>
      <c r="U15" s="31" t="str">
        <f t="shared" si="0"/>
        <v>N/A</v>
      </c>
    </row>
    <row r="16" spans="1:34" ht="75" customHeight="1">
      <c r="A16" s="25"/>
      <c r="B16" s="29" t="s">
        <v>42</v>
      </c>
      <c r="C16" s="61" t="s">
        <v>540</v>
      </c>
      <c r="D16" s="61"/>
      <c r="E16" s="61"/>
      <c r="F16" s="61"/>
      <c r="G16" s="61"/>
      <c r="H16" s="61"/>
      <c r="I16" s="61" t="s">
        <v>541</v>
      </c>
      <c r="J16" s="61"/>
      <c r="K16" s="61"/>
      <c r="L16" s="61" t="s">
        <v>542</v>
      </c>
      <c r="M16" s="61"/>
      <c r="N16" s="61"/>
      <c r="O16" s="61"/>
      <c r="P16" s="30" t="s">
        <v>543</v>
      </c>
      <c r="Q16" s="30" t="s">
        <v>81</v>
      </c>
      <c r="R16" s="30">
        <v>200</v>
      </c>
      <c r="S16" s="30" t="s">
        <v>82</v>
      </c>
      <c r="T16" s="30" t="s">
        <v>82</v>
      </c>
      <c r="U16" s="31" t="str">
        <f t="shared" si="0"/>
        <v>N/A</v>
      </c>
    </row>
    <row r="17" spans="1:21" ht="75" customHeight="1">
      <c r="A17" s="25"/>
      <c r="B17" s="29" t="s">
        <v>42</v>
      </c>
      <c r="C17" s="61" t="s">
        <v>544</v>
      </c>
      <c r="D17" s="61"/>
      <c r="E17" s="61"/>
      <c r="F17" s="61"/>
      <c r="G17" s="61"/>
      <c r="H17" s="61"/>
      <c r="I17" s="61" t="s">
        <v>545</v>
      </c>
      <c r="J17" s="61"/>
      <c r="K17" s="61"/>
      <c r="L17" s="61" t="s">
        <v>546</v>
      </c>
      <c r="M17" s="61"/>
      <c r="N17" s="61"/>
      <c r="O17" s="61"/>
      <c r="P17" s="30" t="s">
        <v>40</v>
      </c>
      <c r="Q17" s="30" t="s">
        <v>278</v>
      </c>
      <c r="R17" s="30">
        <v>33.299999999999997</v>
      </c>
      <c r="S17" s="30" t="s">
        <v>82</v>
      </c>
      <c r="T17" s="30" t="s">
        <v>82</v>
      </c>
      <c r="U17" s="31" t="str">
        <f>IF(ISERR((S17-T17)*100/S17+100),"N/A",(S17-T17)*100/S17+100)</f>
        <v>N/A</v>
      </c>
    </row>
    <row r="18" spans="1:21" ht="75" customHeight="1">
      <c r="A18" s="25"/>
      <c r="B18" s="29" t="s">
        <v>42</v>
      </c>
      <c r="C18" s="61" t="s">
        <v>547</v>
      </c>
      <c r="D18" s="61"/>
      <c r="E18" s="61"/>
      <c r="F18" s="61"/>
      <c r="G18" s="61"/>
      <c r="H18" s="61"/>
      <c r="I18" s="61" t="s">
        <v>548</v>
      </c>
      <c r="J18" s="61"/>
      <c r="K18" s="61"/>
      <c r="L18" s="61" t="s">
        <v>549</v>
      </c>
      <c r="M18" s="61"/>
      <c r="N18" s="61"/>
      <c r="O18" s="61"/>
      <c r="P18" s="30" t="s">
        <v>40</v>
      </c>
      <c r="Q18" s="30" t="s">
        <v>92</v>
      </c>
      <c r="R18" s="30">
        <v>105.28</v>
      </c>
      <c r="S18" s="30">
        <v>23.4</v>
      </c>
      <c r="T18" s="30">
        <v>6.46</v>
      </c>
      <c r="U18" s="31">
        <f t="shared" ref="U18:U32" si="1">IF(ISERR(T18/S18*100),"N/A",T18/S18*100)</f>
        <v>27.606837606837608</v>
      </c>
    </row>
    <row r="19" spans="1:21" ht="75" customHeight="1">
      <c r="A19" s="25"/>
      <c r="B19" s="29" t="s">
        <v>42</v>
      </c>
      <c r="C19" s="61" t="s">
        <v>550</v>
      </c>
      <c r="D19" s="61"/>
      <c r="E19" s="61"/>
      <c r="F19" s="61"/>
      <c r="G19" s="61"/>
      <c r="H19" s="61"/>
      <c r="I19" s="61" t="s">
        <v>551</v>
      </c>
      <c r="J19" s="61"/>
      <c r="K19" s="61"/>
      <c r="L19" s="61" t="s">
        <v>552</v>
      </c>
      <c r="M19" s="61"/>
      <c r="N19" s="61"/>
      <c r="O19" s="61"/>
      <c r="P19" s="30" t="s">
        <v>40</v>
      </c>
      <c r="Q19" s="30" t="s">
        <v>81</v>
      </c>
      <c r="R19" s="30">
        <v>102.04</v>
      </c>
      <c r="S19" s="30" t="s">
        <v>82</v>
      </c>
      <c r="T19" s="30" t="s">
        <v>82</v>
      </c>
      <c r="U19" s="31" t="str">
        <f t="shared" si="1"/>
        <v>N/A</v>
      </c>
    </row>
    <row r="20" spans="1:21" ht="75" customHeight="1">
      <c r="A20" s="25"/>
      <c r="B20" s="29" t="s">
        <v>42</v>
      </c>
      <c r="C20" s="61" t="s">
        <v>553</v>
      </c>
      <c r="D20" s="61"/>
      <c r="E20" s="61"/>
      <c r="F20" s="61"/>
      <c r="G20" s="61"/>
      <c r="H20" s="61"/>
      <c r="I20" s="61" t="s">
        <v>554</v>
      </c>
      <c r="J20" s="61"/>
      <c r="K20" s="61"/>
      <c r="L20" s="61" t="s">
        <v>555</v>
      </c>
      <c r="M20" s="61"/>
      <c r="N20" s="61"/>
      <c r="O20" s="61"/>
      <c r="P20" s="30" t="s">
        <v>40</v>
      </c>
      <c r="Q20" s="30" t="s">
        <v>81</v>
      </c>
      <c r="R20" s="30">
        <v>76.34</v>
      </c>
      <c r="S20" s="30" t="s">
        <v>82</v>
      </c>
      <c r="T20" s="30" t="s">
        <v>82</v>
      </c>
      <c r="U20" s="31" t="str">
        <f t="shared" si="1"/>
        <v>N/A</v>
      </c>
    </row>
    <row r="21" spans="1:21" ht="75" customHeight="1" thickBot="1">
      <c r="A21" s="25"/>
      <c r="B21" s="29" t="s">
        <v>42</v>
      </c>
      <c r="C21" s="61" t="s">
        <v>556</v>
      </c>
      <c r="D21" s="61"/>
      <c r="E21" s="61"/>
      <c r="F21" s="61"/>
      <c r="G21" s="61"/>
      <c r="H21" s="61"/>
      <c r="I21" s="61" t="s">
        <v>557</v>
      </c>
      <c r="J21" s="61"/>
      <c r="K21" s="61"/>
      <c r="L21" s="61" t="s">
        <v>558</v>
      </c>
      <c r="M21" s="61"/>
      <c r="N21" s="61"/>
      <c r="O21" s="61"/>
      <c r="P21" s="30" t="s">
        <v>149</v>
      </c>
      <c r="Q21" s="30" t="s">
        <v>92</v>
      </c>
      <c r="R21" s="30">
        <v>80</v>
      </c>
      <c r="S21" s="30">
        <v>40</v>
      </c>
      <c r="T21" s="30">
        <v>40</v>
      </c>
      <c r="U21" s="31">
        <f t="shared" si="1"/>
        <v>100</v>
      </c>
    </row>
    <row r="22" spans="1:21" ht="75" customHeight="1" thickTop="1">
      <c r="A22" s="25"/>
      <c r="B22" s="26" t="s">
        <v>93</v>
      </c>
      <c r="C22" s="69" t="s">
        <v>559</v>
      </c>
      <c r="D22" s="69"/>
      <c r="E22" s="69"/>
      <c r="F22" s="69"/>
      <c r="G22" s="69"/>
      <c r="H22" s="69"/>
      <c r="I22" s="69" t="s">
        <v>560</v>
      </c>
      <c r="J22" s="69"/>
      <c r="K22" s="69"/>
      <c r="L22" s="69" t="s">
        <v>561</v>
      </c>
      <c r="M22" s="69"/>
      <c r="N22" s="69"/>
      <c r="O22" s="69"/>
      <c r="P22" s="27" t="s">
        <v>543</v>
      </c>
      <c r="Q22" s="27" t="s">
        <v>97</v>
      </c>
      <c r="R22" s="27">
        <v>1.69</v>
      </c>
      <c r="S22" s="27">
        <v>1.71</v>
      </c>
      <c r="T22" s="27">
        <v>1.53</v>
      </c>
      <c r="U22" s="28">
        <f t="shared" si="1"/>
        <v>89.473684210526315</v>
      </c>
    </row>
    <row r="23" spans="1:21" ht="75" customHeight="1">
      <c r="A23" s="25"/>
      <c r="B23" s="29" t="s">
        <v>42</v>
      </c>
      <c r="C23" s="61" t="s">
        <v>562</v>
      </c>
      <c r="D23" s="61"/>
      <c r="E23" s="61"/>
      <c r="F23" s="61"/>
      <c r="G23" s="61"/>
      <c r="H23" s="61"/>
      <c r="I23" s="61" t="s">
        <v>563</v>
      </c>
      <c r="J23" s="61"/>
      <c r="K23" s="61"/>
      <c r="L23" s="61" t="s">
        <v>564</v>
      </c>
      <c r="M23" s="61"/>
      <c r="N23" s="61"/>
      <c r="O23" s="61"/>
      <c r="P23" s="30" t="s">
        <v>149</v>
      </c>
      <c r="Q23" s="30" t="s">
        <v>188</v>
      </c>
      <c r="R23" s="30">
        <v>1</v>
      </c>
      <c r="S23" s="30">
        <v>1</v>
      </c>
      <c r="T23" s="30">
        <v>257</v>
      </c>
      <c r="U23" s="31">
        <f t="shared" si="1"/>
        <v>25700</v>
      </c>
    </row>
    <row r="24" spans="1:21" ht="75" customHeight="1">
      <c r="A24" s="25"/>
      <c r="B24" s="29" t="s">
        <v>42</v>
      </c>
      <c r="C24" s="61" t="s">
        <v>565</v>
      </c>
      <c r="D24" s="61"/>
      <c r="E24" s="61"/>
      <c r="F24" s="61"/>
      <c r="G24" s="61"/>
      <c r="H24" s="61"/>
      <c r="I24" s="61" t="s">
        <v>566</v>
      </c>
      <c r="J24" s="61"/>
      <c r="K24" s="61"/>
      <c r="L24" s="61" t="s">
        <v>567</v>
      </c>
      <c r="M24" s="61"/>
      <c r="N24" s="61"/>
      <c r="O24" s="61"/>
      <c r="P24" s="30" t="s">
        <v>40</v>
      </c>
      <c r="Q24" s="30" t="s">
        <v>105</v>
      </c>
      <c r="R24" s="30">
        <v>1</v>
      </c>
      <c r="S24" s="30">
        <v>1</v>
      </c>
      <c r="T24" s="30">
        <v>2.95</v>
      </c>
      <c r="U24" s="31">
        <f t="shared" si="1"/>
        <v>295</v>
      </c>
    </row>
    <row r="25" spans="1:21" ht="75" customHeight="1">
      <c r="A25" s="25"/>
      <c r="B25" s="29" t="s">
        <v>42</v>
      </c>
      <c r="C25" s="61" t="s">
        <v>568</v>
      </c>
      <c r="D25" s="61"/>
      <c r="E25" s="61"/>
      <c r="F25" s="61"/>
      <c r="G25" s="61"/>
      <c r="H25" s="61"/>
      <c r="I25" s="61" t="s">
        <v>569</v>
      </c>
      <c r="J25" s="61"/>
      <c r="K25" s="61"/>
      <c r="L25" s="61" t="s">
        <v>570</v>
      </c>
      <c r="M25" s="61"/>
      <c r="N25" s="61"/>
      <c r="O25" s="61"/>
      <c r="P25" s="30" t="s">
        <v>40</v>
      </c>
      <c r="Q25" s="30" t="s">
        <v>101</v>
      </c>
      <c r="R25" s="30">
        <v>25.53</v>
      </c>
      <c r="S25" s="30" t="s">
        <v>82</v>
      </c>
      <c r="T25" s="30" t="s">
        <v>82</v>
      </c>
      <c r="U25" s="31" t="str">
        <f t="shared" si="1"/>
        <v>N/A</v>
      </c>
    </row>
    <row r="26" spans="1:21" ht="75" customHeight="1">
      <c r="A26" s="25"/>
      <c r="B26" s="29" t="s">
        <v>42</v>
      </c>
      <c r="C26" s="61" t="s">
        <v>571</v>
      </c>
      <c r="D26" s="61"/>
      <c r="E26" s="61"/>
      <c r="F26" s="61"/>
      <c r="G26" s="61"/>
      <c r="H26" s="61"/>
      <c r="I26" s="61" t="s">
        <v>572</v>
      </c>
      <c r="J26" s="61"/>
      <c r="K26" s="61"/>
      <c r="L26" s="61" t="s">
        <v>573</v>
      </c>
      <c r="M26" s="61"/>
      <c r="N26" s="61"/>
      <c r="O26" s="61"/>
      <c r="P26" s="30" t="s">
        <v>40</v>
      </c>
      <c r="Q26" s="30" t="s">
        <v>130</v>
      </c>
      <c r="R26" s="30">
        <v>43.23</v>
      </c>
      <c r="S26" s="30" t="s">
        <v>82</v>
      </c>
      <c r="T26" s="30" t="s">
        <v>82</v>
      </c>
      <c r="U26" s="31" t="str">
        <f t="shared" si="1"/>
        <v>N/A</v>
      </c>
    </row>
    <row r="27" spans="1:21" ht="75" customHeight="1">
      <c r="A27" s="25"/>
      <c r="B27" s="29" t="s">
        <v>42</v>
      </c>
      <c r="C27" s="61" t="s">
        <v>574</v>
      </c>
      <c r="D27" s="61"/>
      <c r="E27" s="61"/>
      <c r="F27" s="61"/>
      <c r="G27" s="61"/>
      <c r="H27" s="61"/>
      <c r="I27" s="61" t="s">
        <v>575</v>
      </c>
      <c r="J27" s="61"/>
      <c r="K27" s="61"/>
      <c r="L27" s="61" t="s">
        <v>576</v>
      </c>
      <c r="M27" s="61"/>
      <c r="N27" s="61"/>
      <c r="O27" s="61"/>
      <c r="P27" s="30" t="s">
        <v>40</v>
      </c>
      <c r="Q27" s="30" t="s">
        <v>97</v>
      </c>
      <c r="R27" s="30">
        <v>100</v>
      </c>
      <c r="S27" s="30">
        <v>100</v>
      </c>
      <c r="T27" s="30">
        <v>100</v>
      </c>
      <c r="U27" s="31">
        <f t="shared" si="1"/>
        <v>100</v>
      </c>
    </row>
    <row r="28" spans="1:21" ht="75" customHeight="1">
      <c r="A28" s="25"/>
      <c r="B28" s="29" t="s">
        <v>42</v>
      </c>
      <c r="C28" s="61" t="s">
        <v>577</v>
      </c>
      <c r="D28" s="61"/>
      <c r="E28" s="61"/>
      <c r="F28" s="61"/>
      <c r="G28" s="61"/>
      <c r="H28" s="61"/>
      <c r="I28" s="61" t="s">
        <v>578</v>
      </c>
      <c r="J28" s="61"/>
      <c r="K28" s="61"/>
      <c r="L28" s="61" t="s">
        <v>579</v>
      </c>
      <c r="M28" s="61"/>
      <c r="N28" s="61"/>
      <c r="O28" s="61"/>
      <c r="P28" s="30" t="s">
        <v>40</v>
      </c>
      <c r="Q28" s="30" t="s">
        <v>105</v>
      </c>
      <c r="R28" s="30">
        <v>100</v>
      </c>
      <c r="S28" s="30">
        <v>89.94</v>
      </c>
      <c r="T28" s="30">
        <v>127.68</v>
      </c>
      <c r="U28" s="31">
        <f t="shared" si="1"/>
        <v>141.96130753835891</v>
      </c>
    </row>
    <row r="29" spans="1:21" ht="75" customHeight="1">
      <c r="A29" s="25"/>
      <c r="B29" s="29" t="s">
        <v>42</v>
      </c>
      <c r="C29" s="61" t="s">
        <v>580</v>
      </c>
      <c r="D29" s="61"/>
      <c r="E29" s="61"/>
      <c r="F29" s="61"/>
      <c r="G29" s="61"/>
      <c r="H29" s="61"/>
      <c r="I29" s="61" t="s">
        <v>581</v>
      </c>
      <c r="J29" s="61"/>
      <c r="K29" s="61"/>
      <c r="L29" s="61" t="s">
        <v>582</v>
      </c>
      <c r="M29" s="61"/>
      <c r="N29" s="61"/>
      <c r="O29" s="61"/>
      <c r="P29" s="30" t="s">
        <v>40</v>
      </c>
      <c r="Q29" s="30" t="s">
        <v>105</v>
      </c>
      <c r="R29" s="30">
        <v>214.84</v>
      </c>
      <c r="S29" s="30">
        <v>39.06</v>
      </c>
      <c r="T29" s="30">
        <v>0</v>
      </c>
      <c r="U29" s="31">
        <f t="shared" si="1"/>
        <v>0</v>
      </c>
    </row>
    <row r="30" spans="1:21" ht="75" customHeight="1">
      <c r="A30" s="25"/>
      <c r="B30" s="29" t="s">
        <v>42</v>
      </c>
      <c r="C30" s="61" t="s">
        <v>583</v>
      </c>
      <c r="D30" s="61"/>
      <c r="E30" s="61"/>
      <c r="F30" s="61"/>
      <c r="G30" s="61"/>
      <c r="H30" s="61"/>
      <c r="I30" s="61" t="s">
        <v>584</v>
      </c>
      <c r="J30" s="61"/>
      <c r="K30" s="61"/>
      <c r="L30" s="61" t="s">
        <v>585</v>
      </c>
      <c r="M30" s="61"/>
      <c r="N30" s="61"/>
      <c r="O30" s="61"/>
      <c r="P30" s="30" t="s">
        <v>40</v>
      </c>
      <c r="Q30" s="30" t="s">
        <v>130</v>
      </c>
      <c r="R30" s="30">
        <v>50</v>
      </c>
      <c r="S30" s="30" t="s">
        <v>82</v>
      </c>
      <c r="T30" s="30" t="s">
        <v>82</v>
      </c>
      <c r="U30" s="31" t="str">
        <f t="shared" si="1"/>
        <v>N/A</v>
      </c>
    </row>
    <row r="31" spans="1:21" ht="75" customHeight="1">
      <c r="A31" s="25"/>
      <c r="B31" s="29" t="s">
        <v>42</v>
      </c>
      <c r="C31" s="61" t="s">
        <v>586</v>
      </c>
      <c r="D31" s="61"/>
      <c r="E31" s="61"/>
      <c r="F31" s="61"/>
      <c r="G31" s="61"/>
      <c r="H31" s="61"/>
      <c r="I31" s="61" t="s">
        <v>587</v>
      </c>
      <c r="J31" s="61"/>
      <c r="K31" s="61"/>
      <c r="L31" s="61" t="s">
        <v>588</v>
      </c>
      <c r="M31" s="61"/>
      <c r="N31" s="61"/>
      <c r="O31" s="61"/>
      <c r="P31" s="30" t="s">
        <v>40</v>
      </c>
      <c r="Q31" s="30" t="s">
        <v>130</v>
      </c>
      <c r="R31" s="30">
        <v>50</v>
      </c>
      <c r="S31" s="30" t="s">
        <v>82</v>
      </c>
      <c r="T31" s="30" t="s">
        <v>82</v>
      </c>
      <c r="U31" s="31" t="str">
        <f t="shared" si="1"/>
        <v>N/A</v>
      </c>
    </row>
    <row r="32" spans="1:21" ht="75" customHeight="1" thickBot="1">
      <c r="A32" s="25"/>
      <c r="B32" s="29" t="s">
        <v>42</v>
      </c>
      <c r="C32" s="61" t="s">
        <v>589</v>
      </c>
      <c r="D32" s="61"/>
      <c r="E32" s="61"/>
      <c r="F32" s="61"/>
      <c r="G32" s="61"/>
      <c r="H32" s="61"/>
      <c r="I32" s="61" t="s">
        <v>590</v>
      </c>
      <c r="J32" s="61"/>
      <c r="K32" s="61"/>
      <c r="L32" s="61" t="s">
        <v>591</v>
      </c>
      <c r="M32" s="61"/>
      <c r="N32" s="61"/>
      <c r="O32" s="61"/>
      <c r="P32" s="30" t="s">
        <v>40</v>
      </c>
      <c r="Q32" s="30" t="s">
        <v>97</v>
      </c>
      <c r="R32" s="30">
        <v>80</v>
      </c>
      <c r="S32" s="30">
        <v>40</v>
      </c>
      <c r="T32" s="30">
        <v>60.76</v>
      </c>
      <c r="U32" s="31">
        <f t="shared" si="1"/>
        <v>151.89999999999998</v>
      </c>
    </row>
    <row r="33" spans="2:22" ht="22.5" customHeight="1" thickTop="1" thickBot="1">
      <c r="B33" s="8" t="s">
        <v>55</v>
      </c>
      <c r="C33" s="9"/>
      <c r="D33" s="9"/>
      <c r="E33" s="9"/>
      <c r="F33" s="9"/>
      <c r="G33" s="9"/>
      <c r="H33" s="10"/>
      <c r="I33" s="10"/>
      <c r="J33" s="10"/>
      <c r="K33" s="10"/>
      <c r="L33" s="10"/>
      <c r="M33" s="10"/>
      <c r="N33" s="10"/>
      <c r="O33" s="10"/>
      <c r="P33" s="10"/>
      <c r="Q33" s="10"/>
      <c r="R33" s="10"/>
      <c r="S33" s="10"/>
      <c r="T33" s="10"/>
      <c r="U33" s="11"/>
      <c r="V33" s="32"/>
    </row>
    <row r="34" spans="2:22" ht="26.25" customHeight="1" thickTop="1">
      <c r="B34" s="33"/>
      <c r="C34" s="34"/>
      <c r="D34" s="34"/>
      <c r="E34" s="34"/>
      <c r="F34" s="34"/>
      <c r="G34" s="34"/>
      <c r="H34" s="35"/>
      <c r="I34" s="35"/>
      <c r="J34" s="35"/>
      <c r="K34" s="35"/>
      <c r="L34" s="35"/>
      <c r="M34" s="35"/>
      <c r="N34" s="35"/>
      <c r="O34" s="35"/>
      <c r="P34" s="36"/>
      <c r="Q34" s="37"/>
      <c r="R34" s="38" t="s">
        <v>56</v>
      </c>
      <c r="S34" s="22" t="s">
        <v>57</v>
      </c>
      <c r="T34" s="38" t="s">
        <v>58</v>
      </c>
      <c r="U34" s="22" t="s">
        <v>59</v>
      </c>
    </row>
    <row r="35" spans="2:22" ht="26.25" customHeight="1" thickBot="1">
      <c r="B35" s="39"/>
      <c r="C35" s="40"/>
      <c r="D35" s="40"/>
      <c r="E35" s="40"/>
      <c r="F35" s="40"/>
      <c r="G35" s="40"/>
      <c r="H35" s="41"/>
      <c r="I35" s="41"/>
      <c r="J35" s="41"/>
      <c r="K35" s="41"/>
      <c r="L35" s="41"/>
      <c r="M35" s="41"/>
      <c r="N35" s="41"/>
      <c r="O35" s="41"/>
      <c r="P35" s="42"/>
      <c r="Q35" s="43"/>
      <c r="R35" s="44" t="s">
        <v>60</v>
      </c>
      <c r="S35" s="43" t="s">
        <v>60</v>
      </c>
      <c r="T35" s="43" t="s">
        <v>60</v>
      </c>
      <c r="U35" s="43" t="s">
        <v>61</v>
      </c>
    </row>
    <row r="36" spans="2:22" ht="13.5" customHeight="1" thickBot="1">
      <c r="B36" s="62" t="s">
        <v>62</v>
      </c>
      <c r="C36" s="63"/>
      <c r="D36" s="63"/>
      <c r="E36" s="45"/>
      <c r="F36" s="45"/>
      <c r="G36" s="45"/>
      <c r="H36" s="46"/>
      <c r="I36" s="46"/>
      <c r="J36" s="46"/>
      <c r="K36" s="46"/>
      <c r="L36" s="46"/>
      <c r="M36" s="46"/>
      <c r="N36" s="46"/>
      <c r="O36" s="46"/>
      <c r="P36" s="47"/>
      <c r="Q36" s="47"/>
      <c r="R36" s="48">
        <f>6444.12767</f>
        <v>6444.1276699999999</v>
      </c>
      <c r="S36" s="48">
        <f>6444.12767</f>
        <v>6444.1276699999999</v>
      </c>
      <c r="T36" s="48">
        <f>5166.80604925</f>
        <v>5166.8060492499999</v>
      </c>
      <c r="U36" s="49">
        <f>+IF(ISERR(T36/S36*100),"N/A",T36/S36*100)</f>
        <v>80.178517773686508</v>
      </c>
    </row>
    <row r="37" spans="2:22" ht="13.5" customHeight="1" thickBot="1">
      <c r="B37" s="64" t="s">
        <v>63</v>
      </c>
      <c r="C37" s="65"/>
      <c r="D37" s="65"/>
      <c r="E37" s="50"/>
      <c r="F37" s="50"/>
      <c r="G37" s="50"/>
      <c r="H37" s="51"/>
      <c r="I37" s="51"/>
      <c r="J37" s="51"/>
      <c r="K37" s="51"/>
      <c r="L37" s="51"/>
      <c r="M37" s="51"/>
      <c r="N37" s="51"/>
      <c r="O37" s="51"/>
      <c r="P37" s="52"/>
      <c r="Q37" s="52"/>
      <c r="R37" s="48">
        <f>5167.25292219999</f>
        <v>5167.2529221999903</v>
      </c>
      <c r="S37" s="48">
        <f>5167.25292219999</f>
        <v>5167.2529221999903</v>
      </c>
      <c r="T37" s="48">
        <f>5166.80604925</f>
        <v>5166.8060492499999</v>
      </c>
      <c r="U37" s="49">
        <f>+IF(ISERR(T37/S37*100),"N/A",T37/S37*100)</f>
        <v>99.991351827427081</v>
      </c>
    </row>
    <row r="38" spans="2:22" ht="14.85" customHeight="1" thickTop="1" thickBot="1">
      <c r="B38" s="8" t="s">
        <v>64</v>
      </c>
      <c r="C38" s="9"/>
      <c r="D38" s="9"/>
      <c r="E38" s="9"/>
      <c r="F38" s="9"/>
      <c r="G38" s="9"/>
      <c r="H38" s="10"/>
      <c r="I38" s="10"/>
      <c r="J38" s="10"/>
      <c r="K38" s="10"/>
      <c r="L38" s="10"/>
      <c r="M38" s="10"/>
      <c r="N38" s="10"/>
      <c r="O38" s="10"/>
      <c r="P38" s="10"/>
      <c r="Q38" s="10"/>
      <c r="R38" s="10"/>
      <c r="S38" s="10"/>
      <c r="T38" s="10"/>
      <c r="U38" s="11"/>
    </row>
    <row r="39" spans="2:22" ht="44.25" customHeight="1" thickTop="1">
      <c r="B39" s="66" t="s">
        <v>65</v>
      </c>
      <c r="C39" s="67"/>
      <c r="D39" s="67"/>
      <c r="E39" s="67"/>
      <c r="F39" s="67"/>
      <c r="G39" s="67"/>
      <c r="H39" s="67"/>
      <c r="I39" s="67"/>
      <c r="J39" s="67"/>
      <c r="K39" s="67"/>
      <c r="L39" s="67"/>
      <c r="M39" s="67"/>
      <c r="N39" s="67"/>
      <c r="O39" s="67"/>
      <c r="P39" s="67"/>
      <c r="Q39" s="67"/>
      <c r="R39" s="67"/>
      <c r="S39" s="67"/>
      <c r="T39" s="67"/>
      <c r="U39" s="68"/>
    </row>
    <row r="40" spans="2:22" ht="34.5" customHeight="1">
      <c r="B40" s="55" t="s">
        <v>106</v>
      </c>
      <c r="C40" s="56"/>
      <c r="D40" s="56"/>
      <c r="E40" s="56"/>
      <c r="F40" s="56"/>
      <c r="G40" s="56"/>
      <c r="H40" s="56"/>
      <c r="I40" s="56"/>
      <c r="J40" s="56"/>
      <c r="K40" s="56"/>
      <c r="L40" s="56"/>
      <c r="M40" s="56"/>
      <c r="N40" s="56"/>
      <c r="O40" s="56"/>
      <c r="P40" s="56"/>
      <c r="Q40" s="56"/>
      <c r="R40" s="56"/>
      <c r="S40" s="56"/>
      <c r="T40" s="56"/>
      <c r="U40" s="57"/>
    </row>
    <row r="41" spans="2:22" ht="34.5" customHeight="1">
      <c r="B41" s="55" t="s">
        <v>592</v>
      </c>
      <c r="C41" s="56"/>
      <c r="D41" s="56"/>
      <c r="E41" s="56"/>
      <c r="F41" s="56"/>
      <c r="G41" s="56"/>
      <c r="H41" s="56"/>
      <c r="I41" s="56"/>
      <c r="J41" s="56"/>
      <c r="K41" s="56"/>
      <c r="L41" s="56"/>
      <c r="M41" s="56"/>
      <c r="N41" s="56"/>
      <c r="O41" s="56"/>
      <c r="P41" s="56"/>
      <c r="Q41" s="56"/>
      <c r="R41" s="56"/>
      <c r="S41" s="56"/>
      <c r="T41" s="56"/>
      <c r="U41" s="57"/>
    </row>
    <row r="42" spans="2:22" ht="60.15" customHeight="1">
      <c r="B42" s="55" t="s">
        <v>593</v>
      </c>
      <c r="C42" s="56"/>
      <c r="D42" s="56"/>
      <c r="E42" s="56"/>
      <c r="F42" s="56"/>
      <c r="G42" s="56"/>
      <c r="H42" s="56"/>
      <c r="I42" s="56"/>
      <c r="J42" s="56"/>
      <c r="K42" s="56"/>
      <c r="L42" s="56"/>
      <c r="M42" s="56"/>
      <c r="N42" s="56"/>
      <c r="O42" s="56"/>
      <c r="P42" s="56"/>
      <c r="Q42" s="56"/>
      <c r="R42" s="56"/>
      <c r="S42" s="56"/>
      <c r="T42" s="56"/>
      <c r="U42" s="57"/>
    </row>
    <row r="43" spans="2:22" ht="90.15" customHeight="1">
      <c r="B43" s="55" t="s">
        <v>594</v>
      </c>
      <c r="C43" s="56"/>
      <c r="D43" s="56"/>
      <c r="E43" s="56"/>
      <c r="F43" s="56"/>
      <c r="G43" s="56"/>
      <c r="H43" s="56"/>
      <c r="I43" s="56"/>
      <c r="J43" s="56"/>
      <c r="K43" s="56"/>
      <c r="L43" s="56"/>
      <c r="M43" s="56"/>
      <c r="N43" s="56"/>
      <c r="O43" s="56"/>
      <c r="P43" s="56"/>
      <c r="Q43" s="56"/>
      <c r="R43" s="56"/>
      <c r="S43" s="56"/>
      <c r="T43" s="56"/>
      <c r="U43" s="57"/>
    </row>
    <row r="44" spans="2:22" ht="34.5" customHeight="1">
      <c r="B44" s="55" t="s">
        <v>595</v>
      </c>
      <c r="C44" s="56"/>
      <c r="D44" s="56"/>
      <c r="E44" s="56"/>
      <c r="F44" s="56"/>
      <c r="G44" s="56"/>
      <c r="H44" s="56"/>
      <c r="I44" s="56"/>
      <c r="J44" s="56"/>
      <c r="K44" s="56"/>
      <c r="L44" s="56"/>
      <c r="M44" s="56"/>
      <c r="N44" s="56"/>
      <c r="O44" s="56"/>
      <c r="P44" s="56"/>
      <c r="Q44" s="56"/>
      <c r="R44" s="56"/>
      <c r="S44" s="56"/>
      <c r="T44" s="56"/>
      <c r="U44" s="57"/>
    </row>
    <row r="45" spans="2:22" ht="34.5" customHeight="1">
      <c r="B45" s="55" t="s">
        <v>596</v>
      </c>
      <c r="C45" s="56"/>
      <c r="D45" s="56"/>
      <c r="E45" s="56"/>
      <c r="F45" s="56"/>
      <c r="G45" s="56"/>
      <c r="H45" s="56"/>
      <c r="I45" s="56"/>
      <c r="J45" s="56"/>
      <c r="K45" s="56"/>
      <c r="L45" s="56"/>
      <c r="M45" s="56"/>
      <c r="N45" s="56"/>
      <c r="O45" s="56"/>
      <c r="P45" s="56"/>
      <c r="Q45" s="56"/>
      <c r="R45" s="56"/>
      <c r="S45" s="56"/>
      <c r="T45" s="56"/>
      <c r="U45" s="57"/>
    </row>
    <row r="46" spans="2:22" ht="34.5" customHeight="1">
      <c r="B46" s="55" t="s">
        <v>597</v>
      </c>
      <c r="C46" s="56"/>
      <c r="D46" s="56"/>
      <c r="E46" s="56"/>
      <c r="F46" s="56"/>
      <c r="G46" s="56"/>
      <c r="H46" s="56"/>
      <c r="I46" s="56"/>
      <c r="J46" s="56"/>
      <c r="K46" s="56"/>
      <c r="L46" s="56"/>
      <c r="M46" s="56"/>
      <c r="N46" s="56"/>
      <c r="O46" s="56"/>
      <c r="P46" s="56"/>
      <c r="Q46" s="56"/>
      <c r="R46" s="56"/>
      <c r="S46" s="56"/>
      <c r="T46" s="56"/>
      <c r="U46" s="57"/>
    </row>
    <row r="47" spans="2:22" ht="68.400000000000006" customHeight="1">
      <c r="B47" s="55" t="s">
        <v>598</v>
      </c>
      <c r="C47" s="56"/>
      <c r="D47" s="56"/>
      <c r="E47" s="56"/>
      <c r="F47" s="56"/>
      <c r="G47" s="56"/>
      <c r="H47" s="56"/>
      <c r="I47" s="56"/>
      <c r="J47" s="56"/>
      <c r="K47" s="56"/>
      <c r="L47" s="56"/>
      <c r="M47" s="56"/>
      <c r="N47" s="56"/>
      <c r="O47" s="56"/>
      <c r="P47" s="56"/>
      <c r="Q47" s="56"/>
      <c r="R47" s="56"/>
      <c r="S47" s="56"/>
      <c r="T47" s="56"/>
      <c r="U47" s="57"/>
    </row>
    <row r="48" spans="2:22" ht="34.5" customHeight="1">
      <c r="B48" s="55" t="s">
        <v>599</v>
      </c>
      <c r="C48" s="56"/>
      <c r="D48" s="56"/>
      <c r="E48" s="56"/>
      <c r="F48" s="56"/>
      <c r="G48" s="56"/>
      <c r="H48" s="56"/>
      <c r="I48" s="56"/>
      <c r="J48" s="56"/>
      <c r="K48" s="56"/>
      <c r="L48" s="56"/>
      <c r="M48" s="56"/>
      <c r="N48" s="56"/>
      <c r="O48" s="56"/>
      <c r="P48" s="56"/>
      <c r="Q48" s="56"/>
      <c r="R48" s="56"/>
      <c r="S48" s="56"/>
      <c r="T48" s="56"/>
      <c r="U48" s="57"/>
    </row>
    <row r="49" spans="2:21" ht="34.5" customHeight="1">
      <c r="B49" s="55" t="s">
        <v>600</v>
      </c>
      <c r="C49" s="56"/>
      <c r="D49" s="56"/>
      <c r="E49" s="56"/>
      <c r="F49" s="56"/>
      <c r="G49" s="56"/>
      <c r="H49" s="56"/>
      <c r="I49" s="56"/>
      <c r="J49" s="56"/>
      <c r="K49" s="56"/>
      <c r="L49" s="56"/>
      <c r="M49" s="56"/>
      <c r="N49" s="56"/>
      <c r="O49" s="56"/>
      <c r="P49" s="56"/>
      <c r="Q49" s="56"/>
      <c r="R49" s="56"/>
      <c r="S49" s="56"/>
      <c r="T49" s="56"/>
      <c r="U49" s="57"/>
    </row>
    <row r="50" spans="2:21" ht="34.5" customHeight="1">
      <c r="B50" s="55" t="s">
        <v>601</v>
      </c>
      <c r="C50" s="56"/>
      <c r="D50" s="56"/>
      <c r="E50" s="56"/>
      <c r="F50" s="56"/>
      <c r="G50" s="56"/>
      <c r="H50" s="56"/>
      <c r="I50" s="56"/>
      <c r="J50" s="56"/>
      <c r="K50" s="56"/>
      <c r="L50" s="56"/>
      <c r="M50" s="56"/>
      <c r="N50" s="56"/>
      <c r="O50" s="56"/>
      <c r="P50" s="56"/>
      <c r="Q50" s="56"/>
      <c r="R50" s="56"/>
      <c r="S50" s="56"/>
      <c r="T50" s="56"/>
      <c r="U50" s="57"/>
    </row>
    <row r="51" spans="2:21" ht="35.1" customHeight="1">
      <c r="B51" s="55" t="s">
        <v>602</v>
      </c>
      <c r="C51" s="56"/>
      <c r="D51" s="56"/>
      <c r="E51" s="56"/>
      <c r="F51" s="56"/>
      <c r="G51" s="56"/>
      <c r="H51" s="56"/>
      <c r="I51" s="56"/>
      <c r="J51" s="56"/>
      <c r="K51" s="56"/>
      <c r="L51" s="56"/>
      <c r="M51" s="56"/>
      <c r="N51" s="56"/>
      <c r="O51" s="56"/>
      <c r="P51" s="56"/>
      <c r="Q51" s="56"/>
      <c r="R51" s="56"/>
      <c r="S51" s="56"/>
      <c r="T51" s="56"/>
      <c r="U51" s="57"/>
    </row>
    <row r="52" spans="2:21" ht="31.35" customHeight="1">
      <c r="B52" s="55" t="s">
        <v>603</v>
      </c>
      <c r="C52" s="56"/>
      <c r="D52" s="56"/>
      <c r="E52" s="56"/>
      <c r="F52" s="56"/>
      <c r="G52" s="56"/>
      <c r="H52" s="56"/>
      <c r="I52" s="56"/>
      <c r="J52" s="56"/>
      <c r="K52" s="56"/>
      <c r="L52" s="56"/>
      <c r="M52" s="56"/>
      <c r="N52" s="56"/>
      <c r="O52" s="56"/>
      <c r="P52" s="56"/>
      <c r="Q52" s="56"/>
      <c r="R52" s="56"/>
      <c r="S52" s="56"/>
      <c r="T52" s="56"/>
      <c r="U52" s="57"/>
    </row>
    <row r="53" spans="2:21" ht="32.1" customHeight="1">
      <c r="B53" s="55" t="s">
        <v>604</v>
      </c>
      <c r="C53" s="56"/>
      <c r="D53" s="56"/>
      <c r="E53" s="56"/>
      <c r="F53" s="56"/>
      <c r="G53" s="56"/>
      <c r="H53" s="56"/>
      <c r="I53" s="56"/>
      <c r="J53" s="56"/>
      <c r="K53" s="56"/>
      <c r="L53" s="56"/>
      <c r="M53" s="56"/>
      <c r="N53" s="56"/>
      <c r="O53" s="56"/>
      <c r="P53" s="56"/>
      <c r="Q53" s="56"/>
      <c r="R53" s="56"/>
      <c r="S53" s="56"/>
      <c r="T53" s="56"/>
      <c r="U53" s="57"/>
    </row>
    <row r="54" spans="2:21" ht="34.5" customHeight="1">
      <c r="B54" s="55" t="s">
        <v>605</v>
      </c>
      <c r="C54" s="56"/>
      <c r="D54" s="56"/>
      <c r="E54" s="56"/>
      <c r="F54" s="56"/>
      <c r="G54" s="56"/>
      <c r="H54" s="56"/>
      <c r="I54" s="56"/>
      <c r="J54" s="56"/>
      <c r="K54" s="56"/>
      <c r="L54" s="56"/>
      <c r="M54" s="56"/>
      <c r="N54" s="56"/>
      <c r="O54" s="56"/>
      <c r="P54" s="56"/>
      <c r="Q54" s="56"/>
      <c r="R54" s="56"/>
      <c r="S54" s="56"/>
      <c r="T54" s="56"/>
      <c r="U54" s="57"/>
    </row>
    <row r="55" spans="2:21" ht="34.5" customHeight="1">
      <c r="B55" s="55" t="s">
        <v>606</v>
      </c>
      <c r="C55" s="56"/>
      <c r="D55" s="56"/>
      <c r="E55" s="56"/>
      <c r="F55" s="56"/>
      <c r="G55" s="56"/>
      <c r="H55" s="56"/>
      <c r="I55" s="56"/>
      <c r="J55" s="56"/>
      <c r="K55" s="56"/>
      <c r="L55" s="56"/>
      <c r="M55" s="56"/>
      <c r="N55" s="56"/>
      <c r="O55" s="56"/>
      <c r="P55" s="56"/>
      <c r="Q55" s="56"/>
      <c r="R55" s="56"/>
      <c r="S55" s="56"/>
      <c r="T55" s="56"/>
      <c r="U55" s="57"/>
    </row>
    <row r="56" spans="2:21" ht="34.5" customHeight="1">
      <c r="B56" s="55" t="s">
        <v>607</v>
      </c>
      <c r="C56" s="56"/>
      <c r="D56" s="56"/>
      <c r="E56" s="56"/>
      <c r="F56" s="56"/>
      <c r="G56" s="56"/>
      <c r="H56" s="56"/>
      <c r="I56" s="56"/>
      <c r="J56" s="56"/>
      <c r="K56" s="56"/>
      <c r="L56" s="56"/>
      <c r="M56" s="56"/>
      <c r="N56" s="56"/>
      <c r="O56" s="56"/>
      <c r="P56" s="56"/>
      <c r="Q56" s="56"/>
      <c r="R56" s="56"/>
      <c r="S56" s="56"/>
      <c r="T56" s="56"/>
      <c r="U56" s="57"/>
    </row>
    <row r="57" spans="2:21" ht="23.4" customHeight="1">
      <c r="B57" s="55" t="s">
        <v>608</v>
      </c>
      <c r="C57" s="56"/>
      <c r="D57" s="56"/>
      <c r="E57" s="56"/>
      <c r="F57" s="56"/>
      <c r="G57" s="56"/>
      <c r="H57" s="56"/>
      <c r="I57" s="56"/>
      <c r="J57" s="56"/>
      <c r="K57" s="56"/>
      <c r="L57" s="56"/>
      <c r="M57" s="56"/>
      <c r="N57" s="56"/>
      <c r="O57" s="56"/>
      <c r="P57" s="56"/>
      <c r="Q57" s="56"/>
      <c r="R57" s="56"/>
      <c r="S57" s="56"/>
      <c r="T57" s="56"/>
      <c r="U57" s="57"/>
    </row>
    <row r="58" spans="2:21" ht="55.35" customHeight="1">
      <c r="B58" s="55" t="s">
        <v>609</v>
      </c>
      <c r="C58" s="56"/>
      <c r="D58" s="56"/>
      <c r="E58" s="56"/>
      <c r="F58" s="56"/>
      <c r="G58" s="56"/>
      <c r="H58" s="56"/>
      <c r="I58" s="56"/>
      <c r="J58" s="56"/>
      <c r="K58" s="56"/>
      <c r="L58" s="56"/>
      <c r="M58" s="56"/>
      <c r="N58" s="56"/>
      <c r="O58" s="56"/>
      <c r="P58" s="56"/>
      <c r="Q58" s="56"/>
      <c r="R58" s="56"/>
      <c r="S58" s="56"/>
      <c r="T58" s="56"/>
      <c r="U58" s="57"/>
    </row>
    <row r="59" spans="2:21" ht="34.5" customHeight="1">
      <c r="B59" s="55" t="s">
        <v>610</v>
      </c>
      <c r="C59" s="56"/>
      <c r="D59" s="56"/>
      <c r="E59" s="56"/>
      <c r="F59" s="56"/>
      <c r="G59" s="56"/>
      <c r="H59" s="56"/>
      <c r="I59" s="56"/>
      <c r="J59" s="56"/>
      <c r="K59" s="56"/>
      <c r="L59" s="56"/>
      <c r="M59" s="56"/>
      <c r="N59" s="56"/>
      <c r="O59" s="56"/>
      <c r="P59" s="56"/>
      <c r="Q59" s="56"/>
      <c r="R59" s="56"/>
      <c r="S59" s="56"/>
      <c r="T59" s="56"/>
      <c r="U59" s="57"/>
    </row>
    <row r="60" spans="2:21" ht="34.5" customHeight="1">
      <c r="B60" s="55" t="s">
        <v>611</v>
      </c>
      <c r="C60" s="56"/>
      <c r="D60" s="56"/>
      <c r="E60" s="56"/>
      <c r="F60" s="56"/>
      <c r="G60" s="56"/>
      <c r="H60" s="56"/>
      <c r="I60" s="56"/>
      <c r="J60" s="56"/>
      <c r="K60" s="56"/>
      <c r="L60" s="56"/>
      <c r="M60" s="56"/>
      <c r="N60" s="56"/>
      <c r="O60" s="56"/>
      <c r="P60" s="56"/>
      <c r="Q60" s="56"/>
      <c r="R60" s="56"/>
      <c r="S60" s="56"/>
      <c r="T60" s="56"/>
      <c r="U60" s="57"/>
    </row>
    <row r="61" spans="2:21" ht="21.6" customHeight="1" thickBot="1">
      <c r="B61" s="58" t="s">
        <v>612</v>
      </c>
      <c r="C61" s="59"/>
      <c r="D61" s="59"/>
      <c r="E61" s="59"/>
      <c r="F61" s="59"/>
      <c r="G61" s="59"/>
      <c r="H61" s="59"/>
      <c r="I61" s="59"/>
      <c r="J61" s="59"/>
      <c r="K61" s="59"/>
      <c r="L61" s="59"/>
      <c r="M61" s="59"/>
      <c r="N61" s="59"/>
      <c r="O61" s="59"/>
      <c r="P61" s="59"/>
      <c r="Q61" s="59"/>
      <c r="R61" s="59"/>
      <c r="S61" s="59"/>
      <c r="T61" s="59"/>
      <c r="U61" s="60"/>
    </row>
  </sheetData>
  <mergeCells count="112">
    <mergeCell ref="B8:B10"/>
    <mergeCell ref="C8:H10"/>
    <mergeCell ref="I8:S8"/>
    <mergeCell ref="T8:U8"/>
    <mergeCell ref="I9:K10"/>
    <mergeCell ref="L9:O10"/>
    <mergeCell ref="B1:L1"/>
    <mergeCell ref="D4:H4"/>
    <mergeCell ref="L4:O4"/>
    <mergeCell ref="Q4:R4"/>
    <mergeCell ref="T4:U4"/>
    <mergeCell ref="B5:U5"/>
    <mergeCell ref="T9:T10"/>
    <mergeCell ref="U9:U10"/>
    <mergeCell ref="C11:H11"/>
    <mergeCell ref="I11:K11"/>
    <mergeCell ref="L11:O11"/>
    <mergeCell ref="C6:G6"/>
    <mergeCell ref="K6:M6"/>
    <mergeCell ref="P6:Q6"/>
    <mergeCell ref="T6:U6"/>
    <mergeCell ref="C12:H12"/>
    <mergeCell ref="I12:K12"/>
    <mergeCell ref="L12:O12"/>
    <mergeCell ref="C13:H13"/>
    <mergeCell ref="I13:K13"/>
    <mergeCell ref="L13:O13"/>
    <mergeCell ref="P9:P10"/>
    <mergeCell ref="Q9:Q10"/>
    <mergeCell ref="R9:S9"/>
    <mergeCell ref="C16:H16"/>
    <mergeCell ref="I16:K16"/>
    <mergeCell ref="L16:O16"/>
    <mergeCell ref="C17:H17"/>
    <mergeCell ref="I17:K17"/>
    <mergeCell ref="L17:O17"/>
    <mergeCell ref="C14:H14"/>
    <mergeCell ref="I14:K14"/>
    <mergeCell ref="L14:O14"/>
    <mergeCell ref="C15:H15"/>
    <mergeCell ref="I15:K15"/>
    <mergeCell ref="L15:O15"/>
    <mergeCell ref="C20:H20"/>
    <mergeCell ref="I20:K20"/>
    <mergeCell ref="L20:O20"/>
    <mergeCell ref="C21:H21"/>
    <mergeCell ref="I21:K21"/>
    <mergeCell ref="L21:O21"/>
    <mergeCell ref="C18:H18"/>
    <mergeCell ref="I18:K18"/>
    <mergeCell ref="L18:O18"/>
    <mergeCell ref="C19:H19"/>
    <mergeCell ref="I19:K19"/>
    <mergeCell ref="L19:O19"/>
    <mergeCell ref="C24:H24"/>
    <mergeCell ref="I24:K24"/>
    <mergeCell ref="L24:O24"/>
    <mergeCell ref="C25:H25"/>
    <mergeCell ref="I25:K25"/>
    <mergeCell ref="L25:O25"/>
    <mergeCell ref="C22:H22"/>
    <mergeCell ref="I22:K22"/>
    <mergeCell ref="L22:O22"/>
    <mergeCell ref="C23:H23"/>
    <mergeCell ref="I23:K23"/>
    <mergeCell ref="L23:O23"/>
    <mergeCell ref="C28:H28"/>
    <mergeCell ref="I28:K28"/>
    <mergeCell ref="L28:O28"/>
    <mergeCell ref="C29:H29"/>
    <mergeCell ref="I29:K29"/>
    <mergeCell ref="L29:O29"/>
    <mergeCell ref="C26:H26"/>
    <mergeCell ref="I26:K26"/>
    <mergeCell ref="L26:O26"/>
    <mergeCell ref="C27:H27"/>
    <mergeCell ref="I27:K27"/>
    <mergeCell ref="L27:O27"/>
    <mergeCell ref="C32:H32"/>
    <mergeCell ref="I32:K32"/>
    <mergeCell ref="L32:O32"/>
    <mergeCell ref="B36:D36"/>
    <mergeCell ref="B37:D37"/>
    <mergeCell ref="B39:U39"/>
    <mergeCell ref="C30:H30"/>
    <mergeCell ref="I30:K30"/>
    <mergeCell ref="L30:O30"/>
    <mergeCell ref="C31:H31"/>
    <mergeCell ref="I31:K31"/>
    <mergeCell ref="L31:O31"/>
    <mergeCell ref="B46:U46"/>
    <mergeCell ref="B47:U47"/>
    <mergeCell ref="B48:U48"/>
    <mergeCell ref="B49:U49"/>
    <mergeCell ref="B50:U50"/>
    <mergeCell ref="B51:U51"/>
    <mergeCell ref="B40:U40"/>
    <mergeCell ref="B41:U41"/>
    <mergeCell ref="B42:U42"/>
    <mergeCell ref="B43:U43"/>
    <mergeCell ref="B44:U44"/>
    <mergeCell ref="B45:U45"/>
    <mergeCell ref="B58:U58"/>
    <mergeCell ref="B59:U59"/>
    <mergeCell ref="B60:U60"/>
    <mergeCell ref="B61:U61"/>
    <mergeCell ref="B52:U52"/>
    <mergeCell ref="B53:U53"/>
    <mergeCell ref="B54:U54"/>
    <mergeCell ref="B55:U55"/>
    <mergeCell ref="B56:U56"/>
    <mergeCell ref="B57:U57"/>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75"/>
  <sheetViews>
    <sheetView view="pageBreakPreview" zoomScale="80" zoomScaleNormal="80" zoomScaleSheetLayoutView="80" workbookViewId="0">
      <selection activeCell="R36" sqref="R36"/>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2.5546875" style="1" customWidth="1"/>
    <col min="9" max="9" width="7.5546875" style="1" customWidth="1"/>
    <col min="10" max="10" width="9" style="1" customWidth="1"/>
    <col min="11" max="11" width="20.21875" style="1" customWidth="1"/>
    <col min="12" max="12" width="8.88671875" style="1" customWidth="1"/>
    <col min="13" max="13" width="7" style="1" customWidth="1"/>
    <col min="14" max="14" width="9.44140625" style="1" customWidth="1"/>
    <col min="15" max="15" width="20.88671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613</v>
      </c>
      <c r="D4" s="95" t="s">
        <v>614</v>
      </c>
      <c r="E4" s="95"/>
      <c r="F4" s="95"/>
      <c r="G4" s="95"/>
      <c r="H4" s="95"/>
      <c r="I4" s="14"/>
      <c r="J4" s="15" t="s">
        <v>6</v>
      </c>
      <c r="K4" s="16" t="s">
        <v>7</v>
      </c>
      <c r="L4" s="96" t="s">
        <v>8</v>
      </c>
      <c r="M4" s="96"/>
      <c r="N4" s="96"/>
      <c r="O4" s="96"/>
      <c r="P4" s="15" t="s">
        <v>9</v>
      </c>
      <c r="Q4" s="96" t="s">
        <v>615</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372</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c r="A11" s="25"/>
      <c r="B11" s="26" t="s">
        <v>36</v>
      </c>
      <c r="C11" s="69" t="s">
        <v>616</v>
      </c>
      <c r="D11" s="69"/>
      <c r="E11" s="69"/>
      <c r="F11" s="69"/>
      <c r="G11" s="69"/>
      <c r="H11" s="69"/>
      <c r="I11" s="69" t="s">
        <v>617</v>
      </c>
      <c r="J11" s="69"/>
      <c r="K11" s="69"/>
      <c r="L11" s="69" t="s">
        <v>618</v>
      </c>
      <c r="M11" s="69"/>
      <c r="N11" s="69"/>
      <c r="O11" s="69"/>
      <c r="P11" s="27" t="s">
        <v>40</v>
      </c>
      <c r="Q11" s="27" t="s">
        <v>81</v>
      </c>
      <c r="R11" s="27">
        <v>7.78</v>
      </c>
      <c r="S11" s="27" t="s">
        <v>82</v>
      </c>
      <c r="T11" s="27" t="s">
        <v>82</v>
      </c>
      <c r="U11" s="28" t="str">
        <f>IF(ISERR((S11-T11)*100/S11+100),"N/A",(S11-T11)*100/S11+100)</f>
        <v>N/A</v>
      </c>
    </row>
    <row r="12" spans="1:34" ht="75" customHeight="1" thickBot="1">
      <c r="A12" s="25"/>
      <c r="B12" s="29" t="s">
        <v>42</v>
      </c>
      <c r="C12" s="61" t="s">
        <v>42</v>
      </c>
      <c r="D12" s="61"/>
      <c r="E12" s="61"/>
      <c r="F12" s="61"/>
      <c r="G12" s="61"/>
      <c r="H12" s="61"/>
      <c r="I12" s="61" t="s">
        <v>1540</v>
      </c>
      <c r="J12" s="61"/>
      <c r="K12" s="61"/>
      <c r="L12" s="61" t="s">
        <v>619</v>
      </c>
      <c r="M12" s="61"/>
      <c r="N12" s="61"/>
      <c r="O12" s="61"/>
      <c r="P12" s="30" t="s">
        <v>620</v>
      </c>
      <c r="Q12" s="30" t="s">
        <v>81</v>
      </c>
      <c r="R12" s="54">
        <v>2.5</v>
      </c>
      <c r="S12" s="54" t="s">
        <v>82</v>
      </c>
      <c r="T12" s="54" t="s">
        <v>82</v>
      </c>
      <c r="U12" s="31" t="str">
        <f t="shared" ref="U12:U39" si="0">IF(ISERR(T12/S12*100),"N/A",T12/S12*100)</f>
        <v>N/A</v>
      </c>
    </row>
    <row r="13" spans="1:34" ht="75" customHeight="1" thickTop="1" thickBot="1">
      <c r="A13" s="25"/>
      <c r="B13" s="26" t="s">
        <v>45</v>
      </c>
      <c r="C13" s="69" t="s">
        <v>621</v>
      </c>
      <c r="D13" s="69"/>
      <c r="E13" s="69"/>
      <c r="F13" s="69"/>
      <c r="G13" s="69"/>
      <c r="H13" s="69"/>
      <c r="I13" s="69" t="s">
        <v>622</v>
      </c>
      <c r="J13" s="69"/>
      <c r="K13" s="69"/>
      <c r="L13" s="69" t="s">
        <v>623</v>
      </c>
      <c r="M13" s="69"/>
      <c r="N13" s="69"/>
      <c r="O13" s="69"/>
      <c r="P13" s="27" t="s">
        <v>40</v>
      </c>
      <c r="Q13" s="27" t="s">
        <v>81</v>
      </c>
      <c r="R13" s="27">
        <v>52.89</v>
      </c>
      <c r="S13" s="27" t="s">
        <v>82</v>
      </c>
      <c r="T13" s="27" t="s">
        <v>82</v>
      </c>
      <c r="U13" s="28" t="str">
        <f t="shared" si="0"/>
        <v>N/A</v>
      </c>
    </row>
    <row r="14" spans="1:34" ht="75" customHeight="1" thickTop="1">
      <c r="A14" s="25"/>
      <c r="B14" s="26" t="s">
        <v>49</v>
      </c>
      <c r="C14" s="69" t="s">
        <v>624</v>
      </c>
      <c r="D14" s="69"/>
      <c r="E14" s="69"/>
      <c r="F14" s="69"/>
      <c r="G14" s="69"/>
      <c r="H14" s="69"/>
      <c r="I14" s="69" t="s">
        <v>625</v>
      </c>
      <c r="J14" s="69"/>
      <c r="K14" s="69"/>
      <c r="L14" s="69" t="s">
        <v>626</v>
      </c>
      <c r="M14" s="69"/>
      <c r="N14" s="69"/>
      <c r="O14" s="69"/>
      <c r="P14" s="27" t="s">
        <v>40</v>
      </c>
      <c r="Q14" s="27" t="s">
        <v>81</v>
      </c>
      <c r="R14" s="27">
        <v>30.03</v>
      </c>
      <c r="S14" s="27" t="s">
        <v>82</v>
      </c>
      <c r="T14" s="27" t="s">
        <v>82</v>
      </c>
      <c r="U14" s="28" t="str">
        <f t="shared" si="0"/>
        <v>N/A</v>
      </c>
    </row>
    <row r="15" spans="1:34" ht="75" customHeight="1">
      <c r="A15" s="25"/>
      <c r="B15" s="29" t="s">
        <v>42</v>
      </c>
      <c r="C15" s="61" t="s">
        <v>627</v>
      </c>
      <c r="D15" s="61"/>
      <c r="E15" s="61"/>
      <c r="F15" s="61"/>
      <c r="G15" s="61"/>
      <c r="H15" s="61"/>
      <c r="I15" s="61" t="s">
        <v>628</v>
      </c>
      <c r="J15" s="61"/>
      <c r="K15" s="61"/>
      <c r="L15" s="61" t="s">
        <v>629</v>
      </c>
      <c r="M15" s="61"/>
      <c r="N15" s="61"/>
      <c r="O15" s="61"/>
      <c r="P15" s="30" t="s">
        <v>40</v>
      </c>
      <c r="Q15" s="30" t="s">
        <v>81</v>
      </c>
      <c r="R15" s="30">
        <v>20</v>
      </c>
      <c r="S15" s="30" t="s">
        <v>82</v>
      </c>
      <c r="T15" s="30" t="s">
        <v>82</v>
      </c>
      <c r="U15" s="31" t="str">
        <f t="shared" si="0"/>
        <v>N/A</v>
      </c>
    </row>
    <row r="16" spans="1:34" ht="102.6" customHeight="1">
      <c r="A16" s="25"/>
      <c r="B16" s="29" t="s">
        <v>42</v>
      </c>
      <c r="C16" s="61" t="s">
        <v>630</v>
      </c>
      <c r="D16" s="61"/>
      <c r="E16" s="61"/>
      <c r="F16" s="61"/>
      <c r="G16" s="61"/>
      <c r="H16" s="61"/>
      <c r="I16" s="61" t="s">
        <v>631</v>
      </c>
      <c r="J16" s="61"/>
      <c r="K16" s="61"/>
      <c r="L16" s="61" t="s">
        <v>632</v>
      </c>
      <c r="M16" s="61"/>
      <c r="N16" s="61"/>
      <c r="O16" s="61"/>
      <c r="P16" s="30" t="s">
        <v>40</v>
      </c>
      <c r="Q16" s="30" t="s">
        <v>101</v>
      </c>
      <c r="R16" s="30">
        <v>0.61</v>
      </c>
      <c r="S16" s="30" t="s">
        <v>82</v>
      </c>
      <c r="T16" s="30" t="s">
        <v>82</v>
      </c>
      <c r="U16" s="31" t="str">
        <f t="shared" si="0"/>
        <v>N/A</v>
      </c>
    </row>
    <row r="17" spans="1:21" ht="75" customHeight="1">
      <c r="A17" s="25"/>
      <c r="B17" s="29" t="s">
        <v>42</v>
      </c>
      <c r="C17" s="61" t="s">
        <v>633</v>
      </c>
      <c r="D17" s="61"/>
      <c r="E17" s="61"/>
      <c r="F17" s="61"/>
      <c r="G17" s="61"/>
      <c r="H17" s="61"/>
      <c r="I17" s="61" t="s">
        <v>634</v>
      </c>
      <c r="J17" s="61"/>
      <c r="K17" s="61"/>
      <c r="L17" s="61" t="s">
        <v>635</v>
      </c>
      <c r="M17" s="61"/>
      <c r="N17" s="61"/>
      <c r="O17" s="61"/>
      <c r="P17" s="30" t="s">
        <v>40</v>
      </c>
      <c r="Q17" s="30" t="s">
        <v>81</v>
      </c>
      <c r="R17" s="30">
        <v>105.03</v>
      </c>
      <c r="S17" s="30" t="s">
        <v>82</v>
      </c>
      <c r="T17" s="30" t="s">
        <v>82</v>
      </c>
      <c r="U17" s="31" t="str">
        <f t="shared" si="0"/>
        <v>N/A</v>
      </c>
    </row>
    <row r="18" spans="1:21" ht="75" customHeight="1">
      <c r="A18" s="25"/>
      <c r="B18" s="29" t="s">
        <v>42</v>
      </c>
      <c r="C18" s="61" t="s">
        <v>636</v>
      </c>
      <c r="D18" s="61"/>
      <c r="E18" s="61"/>
      <c r="F18" s="61"/>
      <c r="G18" s="61"/>
      <c r="H18" s="61"/>
      <c r="I18" s="61" t="s">
        <v>637</v>
      </c>
      <c r="J18" s="61"/>
      <c r="K18" s="61"/>
      <c r="L18" s="61" t="s">
        <v>638</v>
      </c>
      <c r="M18" s="61"/>
      <c r="N18" s="61"/>
      <c r="O18" s="61"/>
      <c r="P18" s="30" t="s">
        <v>40</v>
      </c>
      <c r="Q18" s="30" t="s">
        <v>81</v>
      </c>
      <c r="R18" s="30">
        <v>76</v>
      </c>
      <c r="S18" s="30" t="s">
        <v>82</v>
      </c>
      <c r="T18" s="30" t="s">
        <v>82</v>
      </c>
      <c r="U18" s="31" t="str">
        <f t="shared" si="0"/>
        <v>N/A</v>
      </c>
    </row>
    <row r="19" spans="1:21" ht="75" customHeight="1">
      <c r="A19" s="25"/>
      <c r="B19" s="29" t="s">
        <v>42</v>
      </c>
      <c r="C19" s="61" t="s">
        <v>639</v>
      </c>
      <c r="D19" s="61"/>
      <c r="E19" s="61"/>
      <c r="F19" s="61"/>
      <c r="G19" s="61"/>
      <c r="H19" s="61"/>
      <c r="I19" s="61" t="s">
        <v>640</v>
      </c>
      <c r="J19" s="61"/>
      <c r="K19" s="61"/>
      <c r="L19" s="61" t="s">
        <v>641</v>
      </c>
      <c r="M19" s="61"/>
      <c r="N19" s="61"/>
      <c r="O19" s="61"/>
      <c r="P19" s="30" t="s">
        <v>40</v>
      </c>
      <c r="Q19" s="30" t="s">
        <v>642</v>
      </c>
      <c r="R19" s="30">
        <v>30</v>
      </c>
      <c r="S19" s="30" t="s">
        <v>82</v>
      </c>
      <c r="T19" s="30" t="s">
        <v>82</v>
      </c>
      <c r="U19" s="31" t="str">
        <f t="shared" si="0"/>
        <v>N/A</v>
      </c>
    </row>
    <row r="20" spans="1:21" ht="75" customHeight="1">
      <c r="A20" s="25"/>
      <c r="B20" s="29" t="s">
        <v>42</v>
      </c>
      <c r="C20" s="61" t="s">
        <v>42</v>
      </c>
      <c r="D20" s="61"/>
      <c r="E20" s="61"/>
      <c r="F20" s="61"/>
      <c r="G20" s="61"/>
      <c r="H20" s="61"/>
      <c r="I20" s="61" t="s">
        <v>643</v>
      </c>
      <c r="J20" s="61"/>
      <c r="K20" s="61"/>
      <c r="L20" s="61" t="s">
        <v>644</v>
      </c>
      <c r="M20" s="61"/>
      <c r="N20" s="61"/>
      <c r="O20" s="61"/>
      <c r="P20" s="30" t="s">
        <v>543</v>
      </c>
      <c r="Q20" s="30" t="s">
        <v>81</v>
      </c>
      <c r="R20" s="30">
        <v>7.3</v>
      </c>
      <c r="S20" s="30" t="s">
        <v>82</v>
      </c>
      <c r="T20" s="30" t="s">
        <v>82</v>
      </c>
      <c r="U20" s="31" t="str">
        <f t="shared" si="0"/>
        <v>N/A</v>
      </c>
    </row>
    <row r="21" spans="1:21" ht="97.8" customHeight="1">
      <c r="A21" s="25"/>
      <c r="B21" s="29" t="s">
        <v>42</v>
      </c>
      <c r="C21" s="61" t="s">
        <v>645</v>
      </c>
      <c r="D21" s="61"/>
      <c r="E21" s="61"/>
      <c r="F21" s="61"/>
      <c r="G21" s="61"/>
      <c r="H21" s="61"/>
      <c r="I21" s="61" t="s">
        <v>646</v>
      </c>
      <c r="J21" s="61"/>
      <c r="K21" s="61"/>
      <c r="L21" s="61" t="s">
        <v>647</v>
      </c>
      <c r="M21" s="61"/>
      <c r="N21" s="61"/>
      <c r="O21" s="61"/>
      <c r="P21" s="30" t="s">
        <v>40</v>
      </c>
      <c r="Q21" s="30" t="s">
        <v>92</v>
      </c>
      <c r="R21" s="30">
        <v>32.26</v>
      </c>
      <c r="S21" s="30" t="s">
        <v>82</v>
      </c>
      <c r="T21" s="30">
        <v>0</v>
      </c>
      <c r="U21" s="31" t="str">
        <f t="shared" si="0"/>
        <v>N/A</v>
      </c>
    </row>
    <row r="22" spans="1:21" ht="117.6" customHeight="1">
      <c r="A22" s="25"/>
      <c r="B22" s="29" t="s">
        <v>42</v>
      </c>
      <c r="C22" s="61" t="s">
        <v>42</v>
      </c>
      <c r="D22" s="61"/>
      <c r="E22" s="61"/>
      <c r="F22" s="61"/>
      <c r="G22" s="61"/>
      <c r="H22" s="61"/>
      <c r="I22" s="61" t="s">
        <v>648</v>
      </c>
      <c r="J22" s="61"/>
      <c r="K22" s="61"/>
      <c r="L22" s="61" t="s">
        <v>649</v>
      </c>
      <c r="M22" s="61"/>
      <c r="N22" s="61"/>
      <c r="O22" s="61"/>
      <c r="P22" s="30" t="s">
        <v>40</v>
      </c>
      <c r="Q22" s="30" t="s">
        <v>81</v>
      </c>
      <c r="R22" s="30">
        <v>90</v>
      </c>
      <c r="S22" s="30" t="s">
        <v>82</v>
      </c>
      <c r="T22" s="30" t="s">
        <v>82</v>
      </c>
      <c r="U22" s="31" t="str">
        <f t="shared" si="0"/>
        <v>N/A</v>
      </c>
    </row>
    <row r="23" spans="1:21" ht="109.8" customHeight="1">
      <c r="A23" s="25"/>
      <c r="B23" s="29" t="s">
        <v>42</v>
      </c>
      <c r="C23" s="61" t="s">
        <v>650</v>
      </c>
      <c r="D23" s="61"/>
      <c r="E23" s="61"/>
      <c r="F23" s="61"/>
      <c r="G23" s="61"/>
      <c r="H23" s="61"/>
      <c r="I23" s="61" t="s">
        <v>651</v>
      </c>
      <c r="J23" s="61"/>
      <c r="K23" s="61"/>
      <c r="L23" s="61" t="s">
        <v>652</v>
      </c>
      <c r="M23" s="61"/>
      <c r="N23" s="61"/>
      <c r="O23" s="61"/>
      <c r="P23" s="30" t="s">
        <v>40</v>
      </c>
      <c r="Q23" s="30" t="s">
        <v>653</v>
      </c>
      <c r="R23" s="30">
        <v>98.7</v>
      </c>
      <c r="S23" s="30" t="s">
        <v>82</v>
      </c>
      <c r="T23" s="30" t="s">
        <v>82</v>
      </c>
      <c r="U23" s="31" t="str">
        <f t="shared" si="0"/>
        <v>N/A</v>
      </c>
    </row>
    <row r="24" spans="1:21" ht="109.8" customHeight="1">
      <c r="A24" s="25"/>
      <c r="B24" s="29" t="s">
        <v>42</v>
      </c>
      <c r="C24" s="61" t="s">
        <v>654</v>
      </c>
      <c r="D24" s="61"/>
      <c r="E24" s="61"/>
      <c r="F24" s="61"/>
      <c r="G24" s="61"/>
      <c r="H24" s="61"/>
      <c r="I24" s="61" t="s">
        <v>655</v>
      </c>
      <c r="J24" s="61"/>
      <c r="K24" s="61"/>
      <c r="L24" s="61" t="s">
        <v>656</v>
      </c>
      <c r="M24" s="61"/>
      <c r="N24" s="61"/>
      <c r="O24" s="61"/>
      <c r="P24" s="30" t="s">
        <v>40</v>
      </c>
      <c r="Q24" s="30" t="s">
        <v>101</v>
      </c>
      <c r="R24" s="30">
        <v>7.0000000000000007E-2</v>
      </c>
      <c r="S24" s="30" t="s">
        <v>82</v>
      </c>
      <c r="T24" s="30" t="s">
        <v>82</v>
      </c>
      <c r="U24" s="31" t="str">
        <f t="shared" si="0"/>
        <v>N/A</v>
      </c>
    </row>
    <row r="25" spans="1:21" ht="96.6" customHeight="1">
      <c r="A25" s="25"/>
      <c r="B25" s="29" t="s">
        <v>42</v>
      </c>
      <c r="C25" s="61" t="s">
        <v>657</v>
      </c>
      <c r="D25" s="61"/>
      <c r="E25" s="61"/>
      <c r="F25" s="61"/>
      <c r="G25" s="61"/>
      <c r="H25" s="61"/>
      <c r="I25" s="61" t="s">
        <v>658</v>
      </c>
      <c r="J25" s="61"/>
      <c r="K25" s="61"/>
      <c r="L25" s="61" t="s">
        <v>659</v>
      </c>
      <c r="M25" s="61"/>
      <c r="N25" s="61"/>
      <c r="O25" s="61"/>
      <c r="P25" s="30" t="s">
        <v>40</v>
      </c>
      <c r="Q25" s="30" t="s">
        <v>81</v>
      </c>
      <c r="R25" s="30">
        <v>103.85</v>
      </c>
      <c r="S25" s="30" t="s">
        <v>82</v>
      </c>
      <c r="T25" s="30" t="s">
        <v>82</v>
      </c>
      <c r="U25" s="31" t="str">
        <f t="shared" si="0"/>
        <v>N/A</v>
      </c>
    </row>
    <row r="26" spans="1:21" ht="75" customHeight="1" thickBot="1">
      <c r="A26" s="25"/>
      <c r="B26" s="29" t="s">
        <v>42</v>
      </c>
      <c r="C26" s="61" t="s">
        <v>42</v>
      </c>
      <c r="D26" s="61"/>
      <c r="E26" s="61"/>
      <c r="F26" s="61"/>
      <c r="G26" s="61"/>
      <c r="H26" s="61"/>
      <c r="I26" s="61" t="s">
        <v>660</v>
      </c>
      <c r="J26" s="61"/>
      <c r="K26" s="61"/>
      <c r="L26" s="61" t="s">
        <v>661</v>
      </c>
      <c r="M26" s="61"/>
      <c r="N26" s="61"/>
      <c r="O26" s="61"/>
      <c r="P26" s="30" t="s">
        <v>40</v>
      </c>
      <c r="Q26" s="30" t="s">
        <v>81</v>
      </c>
      <c r="R26" s="30">
        <v>103.7</v>
      </c>
      <c r="S26" s="30" t="s">
        <v>82</v>
      </c>
      <c r="T26" s="30" t="s">
        <v>82</v>
      </c>
      <c r="U26" s="31" t="str">
        <f t="shared" si="0"/>
        <v>N/A</v>
      </c>
    </row>
    <row r="27" spans="1:21" ht="75" customHeight="1" thickTop="1">
      <c r="A27" s="25"/>
      <c r="B27" s="26" t="s">
        <v>93</v>
      </c>
      <c r="C27" s="69" t="s">
        <v>662</v>
      </c>
      <c r="D27" s="69"/>
      <c r="E27" s="69"/>
      <c r="F27" s="69"/>
      <c r="G27" s="69"/>
      <c r="H27" s="69"/>
      <c r="I27" s="69" t="s">
        <v>663</v>
      </c>
      <c r="J27" s="69"/>
      <c r="K27" s="69"/>
      <c r="L27" s="69" t="s">
        <v>664</v>
      </c>
      <c r="M27" s="69"/>
      <c r="N27" s="69"/>
      <c r="O27" s="69"/>
      <c r="P27" s="27" t="s">
        <v>40</v>
      </c>
      <c r="Q27" s="27" t="s">
        <v>101</v>
      </c>
      <c r="R27" s="27">
        <v>20</v>
      </c>
      <c r="S27" s="27" t="s">
        <v>82</v>
      </c>
      <c r="T27" s="27" t="s">
        <v>82</v>
      </c>
      <c r="U27" s="28" t="str">
        <f t="shared" si="0"/>
        <v>N/A</v>
      </c>
    </row>
    <row r="28" spans="1:21" ht="75" customHeight="1">
      <c r="A28" s="25"/>
      <c r="B28" s="29" t="s">
        <v>42</v>
      </c>
      <c r="C28" s="61" t="s">
        <v>665</v>
      </c>
      <c r="D28" s="61"/>
      <c r="E28" s="61"/>
      <c r="F28" s="61"/>
      <c r="G28" s="61"/>
      <c r="H28" s="61"/>
      <c r="I28" s="61" t="s">
        <v>666</v>
      </c>
      <c r="J28" s="61"/>
      <c r="K28" s="61"/>
      <c r="L28" s="61" t="s">
        <v>667</v>
      </c>
      <c r="M28" s="61"/>
      <c r="N28" s="61"/>
      <c r="O28" s="61"/>
      <c r="P28" s="30" t="s">
        <v>40</v>
      </c>
      <c r="Q28" s="30" t="s">
        <v>101</v>
      </c>
      <c r="R28" s="30">
        <v>0</v>
      </c>
      <c r="S28" s="30" t="s">
        <v>82</v>
      </c>
      <c r="T28" s="30" t="s">
        <v>82</v>
      </c>
      <c r="U28" s="31" t="str">
        <f t="shared" si="0"/>
        <v>N/A</v>
      </c>
    </row>
    <row r="29" spans="1:21" ht="75" customHeight="1">
      <c r="A29" s="25"/>
      <c r="B29" s="29" t="s">
        <v>42</v>
      </c>
      <c r="C29" s="61" t="s">
        <v>668</v>
      </c>
      <c r="D29" s="61"/>
      <c r="E29" s="61"/>
      <c r="F29" s="61"/>
      <c r="G29" s="61"/>
      <c r="H29" s="61"/>
      <c r="I29" s="61" t="s">
        <v>669</v>
      </c>
      <c r="J29" s="61"/>
      <c r="K29" s="61"/>
      <c r="L29" s="61" t="s">
        <v>670</v>
      </c>
      <c r="M29" s="61"/>
      <c r="N29" s="61"/>
      <c r="O29" s="61"/>
      <c r="P29" s="30" t="s">
        <v>40</v>
      </c>
      <c r="Q29" s="30" t="s">
        <v>97</v>
      </c>
      <c r="R29" s="30">
        <v>100</v>
      </c>
      <c r="S29" s="30">
        <v>50</v>
      </c>
      <c r="T29" s="30">
        <v>100</v>
      </c>
      <c r="U29" s="31">
        <f t="shared" si="0"/>
        <v>200</v>
      </c>
    </row>
    <row r="30" spans="1:21" ht="75" customHeight="1">
      <c r="A30" s="25"/>
      <c r="B30" s="29" t="s">
        <v>42</v>
      </c>
      <c r="C30" s="61" t="s">
        <v>671</v>
      </c>
      <c r="D30" s="61"/>
      <c r="E30" s="61"/>
      <c r="F30" s="61"/>
      <c r="G30" s="61"/>
      <c r="H30" s="61"/>
      <c r="I30" s="61" t="s">
        <v>634</v>
      </c>
      <c r="J30" s="61"/>
      <c r="K30" s="61"/>
      <c r="L30" s="61" t="s">
        <v>635</v>
      </c>
      <c r="M30" s="61"/>
      <c r="N30" s="61"/>
      <c r="O30" s="61"/>
      <c r="P30" s="30" t="s">
        <v>40</v>
      </c>
      <c r="Q30" s="30" t="s">
        <v>101</v>
      </c>
      <c r="R30" s="30">
        <v>105.03</v>
      </c>
      <c r="S30" s="30" t="s">
        <v>82</v>
      </c>
      <c r="T30" s="30" t="s">
        <v>82</v>
      </c>
      <c r="U30" s="31" t="str">
        <f t="shared" si="0"/>
        <v>N/A</v>
      </c>
    </row>
    <row r="31" spans="1:21" ht="75" customHeight="1">
      <c r="A31" s="25"/>
      <c r="B31" s="29" t="s">
        <v>42</v>
      </c>
      <c r="C31" s="61" t="s">
        <v>672</v>
      </c>
      <c r="D31" s="61"/>
      <c r="E31" s="61"/>
      <c r="F31" s="61"/>
      <c r="G31" s="61"/>
      <c r="H31" s="61"/>
      <c r="I31" s="61" t="s">
        <v>673</v>
      </c>
      <c r="J31" s="61"/>
      <c r="K31" s="61"/>
      <c r="L31" s="61" t="s">
        <v>674</v>
      </c>
      <c r="M31" s="61"/>
      <c r="N31" s="61"/>
      <c r="O31" s="61"/>
      <c r="P31" s="30" t="s">
        <v>40</v>
      </c>
      <c r="Q31" s="30" t="s">
        <v>101</v>
      </c>
      <c r="R31" s="30">
        <v>100</v>
      </c>
      <c r="S31" s="30" t="s">
        <v>82</v>
      </c>
      <c r="T31" s="30" t="s">
        <v>82</v>
      </c>
      <c r="U31" s="31" t="str">
        <f t="shared" si="0"/>
        <v>N/A</v>
      </c>
    </row>
    <row r="32" spans="1:21" ht="75" customHeight="1">
      <c r="A32" s="25"/>
      <c r="B32" s="29" t="s">
        <v>42</v>
      </c>
      <c r="C32" s="61" t="s">
        <v>675</v>
      </c>
      <c r="D32" s="61"/>
      <c r="E32" s="61"/>
      <c r="F32" s="61"/>
      <c r="G32" s="61"/>
      <c r="H32" s="61"/>
      <c r="I32" s="61" t="s">
        <v>676</v>
      </c>
      <c r="J32" s="61"/>
      <c r="K32" s="61"/>
      <c r="L32" s="61" t="s">
        <v>677</v>
      </c>
      <c r="M32" s="61"/>
      <c r="N32" s="61"/>
      <c r="O32" s="61"/>
      <c r="P32" s="30" t="s">
        <v>40</v>
      </c>
      <c r="Q32" s="30" t="s">
        <v>97</v>
      </c>
      <c r="R32" s="30">
        <v>100</v>
      </c>
      <c r="S32" s="30">
        <v>100</v>
      </c>
      <c r="T32" s="30">
        <v>100</v>
      </c>
      <c r="U32" s="31">
        <f t="shared" si="0"/>
        <v>100</v>
      </c>
    </row>
    <row r="33" spans="1:22" ht="75" customHeight="1">
      <c r="A33" s="25"/>
      <c r="B33" s="29" t="s">
        <v>42</v>
      </c>
      <c r="C33" s="61" t="s">
        <v>678</v>
      </c>
      <c r="D33" s="61"/>
      <c r="E33" s="61"/>
      <c r="F33" s="61"/>
      <c r="G33" s="61"/>
      <c r="H33" s="61"/>
      <c r="I33" s="61" t="s">
        <v>679</v>
      </c>
      <c r="J33" s="61"/>
      <c r="K33" s="61"/>
      <c r="L33" s="61" t="s">
        <v>680</v>
      </c>
      <c r="M33" s="61"/>
      <c r="N33" s="61"/>
      <c r="O33" s="61"/>
      <c r="P33" s="30" t="s">
        <v>40</v>
      </c>
      <c r="Q33" s="30" t="s">
        <v>105</v>
      </c>
      <c r="R33" s="30">
        <v>90</v>
      </c>
      <c r="S33" s="30">
        <v>10</v>
      </c>
      <c r="T33" s="30">
        <v>7.01</v>
      </c>
      <c r="U33" s="31">
        <f t="shared" si="0"/>
        <v>70.099999999999994</v>
      </c>
    </row>
    <row r="34" spans="1:22" ht="75" customHeight="1">
      <c r="A34" s="25"/>
      <c r="B34" s="29" t="s">
        <v>42</v>
      </c>
      <c r="C34" s="61" t="s">
        <v>681</v>
      </c>
      <c r="D34" s="61"/>
      <c r="E34" s="61"/>
      <c r="F34" s="61"/>
      <c r="G34" s="61"/>
      <c r="H34" s="61"/>
      <c r="I34" s="61" t="s">
        <v>682</v>
      </c>
      <c r="J34" s="61"/>
      <c r="K34" s="61"/>
      <c r="L34" s="61" t="s">
        <v>683</v>
      </c>
      <c r="M34" s="61"/>
      <c r="N34" s="61"/>
      <c r="O34" s="61"/>
      <c r="P34" s="30" t="s">
        <v>40</v>
      </c>
      <c r="Q34" s="30" t="s">
        <v>105</v>
      </c>
      <c r="R34" s="30">
        <v>76.92</v>
      </c>
      <c r="S34" s="30">
        <v>76.92</v>
      </c>
      <c r="T34" s="30">
        <v>62.38</v>
      </c>
      <c r="U34" s="31">
        <f t="shared" si="0"/>
        <v>81.097243889755589</v>
      </c>
    </row>
    <row r="35" spans="1:22" ht="75" customHeight="1">
      <c r="A35" s="25"/>
      <c r="B35" s="29" t="s">
        <v>42</v>
      </c>
      <c r="C35" s="61" t="s">
        <v>42</v>
      </c>
      <c r="D35" s="61"/>
      <c r="E35" s="61"/>
      <c r="F35" s="61"/>
      <c r="G35" s="61"/>
      <c r="H35" s="61"/>
      <c r="I35" s="61" t="s">
        <v>684</v>
      </c>
      <c r="J35" s="61"/>
      <c r="K35" s="61"/>
      <c r="L35" s="61" t="s">
        <v>685</v>
      </c>
      <c r="M35" s="61"/>
      <c r="N35" s="61"/>
      <c r="O35" s="61"/>
      <c r="P35" s="30" t="s">
        <v>40</v>
      </c>
      <c r="Q35" s="30" t="s">
        <v>105</v>
      </c>
      <c r="R35" s="30">
        <v>72</v>
      </c>
      <c r="S35" s="30">
        <v>72</v>
      </c>
      <c r="T35" s="30">
        <v>57.36</v>
      </c>
      <c r="U35" s="31">
        <f t="shared" si="0"/>
        <v>79.666666666666657</v>
      </c>
    </row>
    <row r="36" spans="1:22" ht="103.8" customHeight="1">
      <c r="A36" s="25"/>
      <c r="B36" s="29" t="s">
        <v>42</v>
      </c>
      <c r="C36" s="61" t="s">
        <v>686</v>
      </c>
      <c r="D36" s="61"/>
      <c r="E36" s="61"/>
      <c r="F36" s="61"/>
      <c r="G36" s="61"/>
      <c r="H36" s="61"/>
      <c r="I36" s="61" t="s">
        <v>687</v>
      </c>
      <c r="J36" s="61"/>
      <c r="K36" s="61"/>
      <c r="L36" s="61" t="s">
        <v>688</v>
      </c>
      <c r="M36" s="61"/>
      <c r="N36" s="61"/>
      <c r="O36" s="61"/>
      <c r="P36" s="30" t="s">
        <v>40</v>
      </c>
      <c r="Q36" s="30" t="s">
        <v>97</v>
      </c>
      <c r="R36" s="30">
        <v>100</v>
      </c>
      <c r="S36" s="30" t="s">
        <v>82</v>
      </c>
      <c r="T36" s="30" t="s">
        <v>82</v>
      </c>
      <c r="U36" s="31" t="str">
        <f t="shared" si="0"/>
        <v>N/A</v>
      </c>
    </row>
    <row r="37" spans="1:22" ht="75" customHeight="1">
      <c r="A37" s="25"/>
      <c r="B37" s="29" t="s">
        <v>42</v>
      </c>
      <c r="C37" s="61" t="s">
        <v>689</v>
      </c>
      <c r="D37" s="61"/>
      <c r="E37" s="61"/>
      <c r="F37" s="61"/>
      <c r="G37" s="61"/>
      <c r="H37" s="61"/>
      <c r="I37" s="61" t="s">
        <v>690</v>
      </c>
      <c r="J37" s="61"/>
      <c r="K37" s="61"/>
      <c r="L37" s="61" t="s">
        <v>691</v>
      </c>
      <c r="M37" s="61"/>
      <c r="N37" s="61"/>
      <c r="O37" s="61"/>
      <c r="P37" s="30" t="s">
        <v>40</v>
      </c>
      <c r="Q37" s="30" t="s">
        <v>97</v>
      </c>
      <c r="R37" s="30">
        <v>39.299999999999997</v>
      </c>
      <c r="S37" s="30" t="s">
        <v>82</v>
      </c>
      <c r="T37" s="30">
        <v>30.53</v>
      </c>
      <c r="U37" s="31" t="str">
        <f t="shared" si="0"/>
        <v>N/A</v>
      </c>
    </row>
    <row r="38" spans="1:22" ht="75" customHeight="1">
      <c r="A38" s="25"/>
      <c r="B38" s="29" t="s">
        <v>42</v>
      </c>
      <c r="C38" s="61" t="s">
        <v>692</v>
      </c>
      <c r="D38" s="61"/>
      <c r="E38" s="61"/>
      <c r="F38" s="61"/>
      <c r="G38" s="61"/>
      <c r="H38" s="61"/>
      <c r="I38" s="61" t="s">
        <v>693</v>
      </c>
      <c r="J38" s="61"/>
      <c r="K38" s="61"/>
      <c r="L38" s="61" t="s">
        <v>694</v>
      </c>
      <c r="M38" s="61"/>
      <c r="N38" s="61"/>
      <c r="O38" s="61"/>
      <c r="P38" s="30" t="s">
        <v>40</v>
      </c>
      <c r="Q38" s="30" t="s">
        <v>105</v>
      </c>
      <c r="R38" s="30">
        <v>93.75</v>
      </c>
      <c r="S38" s="30" t="s">
        <v>82</v>
      </c>
      <c r="T38" s="30">
        <v>43.75</v>
      </c>
      <c r="U38" s="31" t="str">
        <f t="shared" si="0"/>
        <v>N/A</v>
      </c>
    </row>
    <row r="39" spans="1:22" ht="102.6" customHeight="1" thickBot="1">
      <c r="A39" s="25"/>
      <c r="B39" s="29" t="s">
        <v>42</v>
      </c>
      <c r="C39" s="61" t="s">
        <v>695</v>
      </c>
      <c r="D39" s="61"/>
      <c r="E39" s="61"/>
      <c r="F39" s="61"/>
      <c r="G39" s="61"/>
      <c r="H39" s="61"/>
      <c r="I39" s="61" t="s">
        <v>696</v>
      </c>
      <c r="J39" s="61"/>
      <c r="K39" s="61"/>
      <c r="L39" s="61" t="s">
        <v>697</v>
      </c>
      <c r="M39" s="61"/>
      <c r="N39" s="61"/>
      <c r="O39" s="61"/>
      <c r="P39" s="30" t="s">
        <v>40</v>
      </c>
      <c r="Q39" s="30" t="s">
        <v>128</v>
      </c>
      <c r="R39" s="30">
        <v>0</v>
      </c>
      <c r="S39" s="30" t="s">
        <v>82</v>
      </c>
      <c r="T39" s="30">
        <v>0</v>
      </c>
      <c r="U39" s="31" t="str">
        <f t="shared" si="0"/>
        <v>N/A</v>
      </c>
    </row>
    <row r="40" spans="1:22" ht="22.5" customHeight="1" thickTop="1" thickBot="1">
      <c r="B40" s="8" t="s">
        <v>55</v>
      </c>
      <c r="C40" s="9"/>
      <c r="D40" s="9"/>
      <c r="E40" s="9"/>
      <c r="F40" s="9"/>
      <c r="G40" s="9"/>
      <c r="H40" s="10"/>
      <c r="I40" s="10"/>
      <c r="J40" s="10"/>
      <c r="K40" s="10"/>
      <c r="L40" s="10"/>
      <c r="M40" s="10"/>
      <c r="N40" s="10"/>
      <c r="O40" s="10"/>
      <c r="P40" s="10"/>
      <c r="Q40" s="10"/>
      <c r="R40" s="10"/>
      <c r="S40" s="10"/>
      <c r="T40" s="10"/>
      <c r="U40" s="11"/>
      <c r="V40" s="32"/>
    </row>
    <row r="41" spans="1:22" ht="26.25" customHeight="1" thickTop="1">
      <c r="B41" s="33"/>
      <c r="C41" s="34"/>
      <c r="D41" s="34"/>
      <c r="E41" s="34"/>
      <c r="F41" s="34"/>
      <c r="G41" s="34"/>
      <c r="H41" s="35"/>
      <c r="I41" s="35"/>
      <c r="J41" s="35"/>
      <c r="K41" s="35"/>
      <c r="L41" s="35"/>
      <c r="M41" s="35"/>
      <c r="N41" s="35"/>
      <c r="O41" s="35"/>
      <c r="P41" s="36"/>
      <c r="Q41" s="37"/>
      <c r="R41" s="38" t="s">
        <v>56</v>
      </c>
      <c r="S41" s="22" t="s">
        <v>57</v>
      </c>
      <c r="T41" s="38" t="s">
        <v>58</v>
      </c>
      <c r="U41" s="22" t="s">
        <v>59</v>
      </c>
    </row>
    <row r="42" spans="1:22" ht="26.25" customHeight="1" thickBot="1">
      <c r="B42" s="39"/>
      <c r="C42" s="40"/>
      <c r="D42" s="40"/>
      <c r="E42" s="40"/>
      <c r="F42" s="40"/>
      <c r="G42" s="40"/>
      <c r="H42" s="41"/>
      <c r="I42" s="41"/>
      <c r="J42" s="41"/>
      <c r="K42" s="41"/>
      <c r="L42" s="41"/>
      <c r="M42" s="41"/>
      <c r="N42" s="41"/>
      <c r="O42" s="41"/>
      <c r="P42" s="42"/>
      <c r="Q42" s="43"/>
      <c r="R42" s="44" t="s">
        <v>60</v>
      </c>
      <c r="S42" s="43" t="s">
        <v>60</v>
      </c>
      <c r="T42" s="43" t="s">
        <v>60</v>
      </c>
      <c r="U42" s="43" t="s">
        <v>61</v>
      </c>
    </row>
    <row r="43" spans="1:22" ht="13.5" customHeight="1" thickBot="1">
      <c r="B43" s="62" t="s">
        <v>62</v>
      </c>
      <c r="C43" s="63"/>
      <c r="D43" s="63"/>
      <c r="E43" s="45"/>
      <c r="F43" s="45"/>
      <c r="G43" s="45"/>
      <c r="H43" s="46"/>
      <c r="I43" s="46"/>
      <c r="J43" s="46"/>
      <c r="K43" s="46"/>
      <c r="L43" s="46"/>
      <c r="M43" s="46"/>
      <c r="N43" s="46"/>
      <c r="O43" s="46"/>
      <c r="P43" s="47"/>
      <c r="Q43" s="47"/>
      <c r="R43" s="48">
        <f>13654.183339</f>
        <v>13654.183338999999</v>
      </c>
      <c r="S43" s="48">
        <f>13654.183339</f>
        <v>13654.183338999999</v>
      </c>
      <c r="T43" s="48">
        <f>8651.3785232</f>
        <v>8651.3785231999991</v>
      </c>
      <c r="U43" s="49">
        <f>+IF(ISERR(T43/S43*100),"N/A",T43/S43*100)</f>
        <v>63.360644195316674</v>
      </c>
    </row>
    <row r="44" spans="1:22" ht="13.5" customHeight="1" thickBot="1">
      <c r="B44" s="64" t="s">
        <v>63</v>
      </c>
      <c r="C44" s="65"/>
      <c r="D44" s="65"/>
      <c r="E44" s="50"/>
      <c r="F44" s="50"/>
      <c r="G44" s="50"/>
      <c r="H44" s="51"/>
      <c r="I44" s="51"/>
      <c r="J44" s="51"/>
      <c r="K44" s="51"/>
      <c r="L44" s="51"/>
      <c r="M44" s="51"/>
      <c r="N44" s="51"/>
      <c r="O44" s="51"/>
      <c r="P44" s="52"/>
      <c r="Q44" s="52"/>
      <c r="R44" s="48">
        <f>8661.78307377</f>
        <v>8661.7830737700006</v>
      </c>
      <c r="S44" s="48">
        <f>8661.78307377</f>
        <v>8661.7830737700006</v>
      </c>
      <c r="T44" s="48">
        <f>8651.3785232</f>
        <v>8651.3785231999991</v>
      </c>
      <c r="U44" s="49">
        <f>+IF(ISERR(T44/S44*100),"N/A",T44/S44*100)</f>
        <v>99.879879806716602</v>
      </c>
    </row>
    <row r="45" spans="1:22" ht="14.85" customHeight="1" thickTop="1" thickBot="1">
      <c r="B45" s="8" t="s">
        <v>64</v>
      </c>
      <c r="C45" s="9"/>
      <c r="D45" s="9"/>
      <c r="E45" s="9"/>
      <c r="F45" s="9"/>
      <c r="G45" s="9"/>
      <c r="H45" s="10"/>
      <c r="I45" s="10"/>
      <c r="J45" s="10"/>
      <c r="K45" s="10"/>
      <c r="L45" s="10"/>
      <c r="M45" s="10"/>
      <c r="N45" s="10"/>
      <c r="O45" s="10"/>
      <c r="P45" s="10"/>
      <c r="Q45" s="10"/>
      <c r="R45" s="10"/>
      <c r="S45" s="10"/>
      <c r="T45" s="10"/>
      <c r="U45" s="11"/>
    </row>
    <row r="46" spans="1:22" ht="44.25" customHeight="1" thickTop="1">
      <c r="B46" s="66" t="s">
        <v>65</v>
      </c>
      <c r="C46" s="67"/>
      <c r="D46" s="67"/>
      <c r="E46" s="67"/>
      <c r="F46" s="67"/>
      <c r="G46" s="67"/>
      <c r="H46" s="67"/>
      <c r="I46" s="67"/>
      <c r="J46" s="67"/>
      <c r="K46" s="67"/>
      <c r="L46" s="67"/>
      <c r="M46" s="67"/>
      <c r="N46" s="67"/>
      <c r="O46" s="67"/>
      <c r="P46" s="67"/>
      <c r="Q46" s="67"/>
      <c r="R46" s="67"/>
      <c r="S46" s="67"/>
      <c r="T46" s="67"/>
      <c r="U46" s="68"/>
    </row>
    <row r="47" spans="1:22" ht="34.5" customHeight="1">
      <c r="B47" s="55" t="s">
        <v>698</v>
      </c>
      <c r="C47" s="56"/>
      <c r="D47" s="56"/>
      <c r="E47" s="56"/>
      <c r="F47" s="56"/>
      <c r="G47" s="56"/>
      <c r="H47" s="56"/>
      <c r="I47" s="56"/>
      <c r="J47" s="56"/>
      <c r="K47" s="56"/>
      <c r="L47" s="56"/>
      <c r="M47" s="56"/>
      <c r="N47" s="56"/>
      <c r="O47" s="56"/>
      <c r="P47" s="56"/>
      <c r="Q47" s="56"/>
      <c r="R47" s="56"/>
      <c r="S47" s="56"/>
      <c r="T47" s="56"/>
      <c r="U47" s="57"/>
    </row>
    <row r="48" spans="1:22" ht="34.5" customHeight="1">
      <c r="B48" s="55" t="s">
        <v>699</v>
      </c>
      <c r="C48" s="56"/>
      <c r="D48" s="56"/>
      <c r="E48" s="56"/>
      <c r="F48" s="56"/>
      <c r="G48" s="56"/>
      <c r="H48" s="56"/>
      <c r="I48" s="56"/>
      <c r="J48" s="56"/>
      <c r="K48" s="56"/>
      <c r="L48" s="56"/>
      <c r="M48" s="56"/>
      <c r="N48" s="56"/>
      <c r="O48" s="56"/>
      <c r="P48" s="56"/>
      <c r="Q48" s="56"/>
      <c r="R48" s="56"/>
      <c r="S48" s="56"/>
      <c r="T48" s="56"/>
      <c r="U48" s="57"/>
    </row>
    <row r="49" spans="2:21" ht="34.5" customHeight="1">
      <c r="B49" s="55" t="s">
        <v>700</v>
      </c>
      <c r="C49" s="56"/>
      <c r="D49" s="56"/>
      <c r="E49" s="56"/>
      <c r="F49" s="56"/>
      <c r="G49" s="56"/>
      <c r="H49" s="56"/>
      <c r="I49" s="56"/>
      <c r="J49" s="56"/>
      <c r="K49" s="56"/>
      <c r="L49" s="56"/>
      <c r="M49" s="56"/>
      <c r="N49" s="56"/>
      <c r="O49" s="56"/>
      <c r="P49" s="56"/>
      <c r="Q49" s="56"/>
      <c r="R49" s="56"/>
      <c r="S49" s="56"/>
      <c r="T49" s="56"/>
      <c r="U49" s="57"/>
    </row>
    <row r="50" spans="2:21" ht="34.5" customHeight="1">
      <c r="B50" s="55" t="s">
        <v>701</v>
      </c>
      <c r="C50" s="56"/>
      <c r="D50" s="56"/>
      <c r="E50" s="56"/>
      <c r="F50" s="56"/>
      <c r="G50" s="56"/>
      <c r="H50" s="56"/>
      <c r="I50" s="56"/>
      <c r="J50" s="56"/>
      <c r="K50" s="56"/>
      <c r="L50" s="56"/>
      <c r="M50" s="56"/>
      <c r="N50" s="56"/>
      <c r="O50" s="56"/>
      <c r="P50" s="56"/>
      <c r="Q50" s="56"/>
      <c r="R50" s="56"/>
      <c r="S50" s="56"/>
      <c r="T50" s="56"/>
      <c r="U50" s="57"/>
    </row>
    <row r="51" spans="2:21" ht="34.5" customHeight="1">
      <c r="B51" s="55" t="s">
        <v>702</v>
      </c>
      <c r="C51" s="56"/>
      <c r="D51" s="56"/>
      <c r="E51" s="56"/>
      <c r="F51" s="56"/>
      <c r="G51" s="56"/>
      <c r="H51" s="56"/>
      <c r="I51" s="56"/>
      <c r="J51" s="56"/>
      <c r="K51" s="56"/>
      <c r="L51" s="56"/>
      <c r="M51" s="56"/>
      <c r="N51" s="56"/>
      <c r="O51" s="56"/>
      <c r="P51" s="56"/>
      <c r="Q51" s="56"/>
      <c r="R51" s="56"/>
      <c r="S51" s="56"/>
      <c r="T51" s="56"/>
      <c r="U51" s="57"/>
    </row>
    <row r="52" spans="2:21" ht="20.399999999999999" customHeight="1">
      <c r="B52" s="55" t="s">
        <v>703</v>
      </c>
      <c r="C52" s="56"/>
      <c r="D52" s="56"/>
      <c r="E52" s="56"/>
      <c r="F52" s="56"/>
      <c r="G52" s="56"/>
      <c r="H52" s="56"/>
      <c r="I52" s="56"/>
      <c r="J52" s="56"/>
      <c r="K52" s="56"/>
      <c r="L52" s="56"/>
      <c r="M52" s="56"/>
      <c r="N52" s="56"/>
      <c r="O52" s="56"/>
      <c r="P52" s="56"/>
      <c r="Q52" s="56"/>
      <c r="R52" s="56"/>
      <c r="S52" s="56"/>
      <c r="T52" s="56"/>
      <c r="U52" s="57"/>
    </row>
    <row r="53" spans="2:21" ht="34.5" customHeight="1">
      <c r="B53" s="55" t="s">
        <v>704</v>
      </c>
      <c r="C53" s="56"/>
      <c r="D53" s="56"/>
      <c r="E53" s="56"/>
      <c r="F53" s="56"/>
      <c r="G53" s="56"/>
      <c r="H53" s="56"/>
      <c r="I53" s="56"/>
      <c r="J53" s="56"/>
      <c r="K53" s="56"/>
      <c r="L53" s="56"/>
      <c r="M53" s="56"/>
      <c r="N53" s="56"/>
      <c r="O53" s="56"/>
      <c r="P53" s="56"/>
      <c r="Q53" s="56"/>
      <c r="R53" s="56"/>
      <c r="S53" s="56"/>
      <c r="T53" s="56"/>
      <c r="U53" s="57"/>
    </row>
    <row r="54" spans="2:21" ht="34.5" customHeight="1">
      <c r="B54" s="55" t="s">
        <v>705</v>
      </c>
      <c r="C54" s="56"/>
      <c r="D54" s="56"/>
      <c r="E54" s="56"/>
      <c r="F54" s="56"/>
      <c r="G54" s="56"/>
      <c r="H54" s="56"/>
      <c r="I54" s="56"/>
      <c r="J54" s="56"/>
      <c r="K54" s="56"/>
      <c r="L54" s="56"/>
      <c r="M54" s="56"/>
      <c r="N54" s="56"/>
      <c r="O54" s="56"/>
      <c r="P54" s="56"/>
      <c r="Q54" s="56"/>
      <c r="R54" s="56"/>
      <c r="S54" s="56"/>
      <c r="T54" s="56"/>
      <c r="U54" s="57"/>
    </row>
    <row r="55" spans="2:21" ht="34.5" customHeight="1">
      <c r="B55" s="55" t="s">
        <v>706</v>
      </c>
      <c r="C55" s="56"/>
      <c r="D55" s="56"/>
      <c r="E55" s="56"/>
      <c r="F55" s="56"/>
      <c r="G55" s="56"/>
      <c r="H55" s="56"/>
      <c r="I55" s="56"/>
      <c r="J55" s="56"/>
      <c r="K55" s="56"/>
      <c r="L55" s="56"/>
      <c r="M55" s="56"/>
      <c r="N55" s="56"/>
      <c r="O55" s="56"/>
      <c r="P55" s="56"/>
      <c r="Q55" s="56"/>
      <c r="R55" s="56"/>
      <c r="S55" s="56"/>
      <c r="T55" s="56"/>
      <c r="U55" s="57"/>
    </row>
    <row r="56" spans="2:21" ht="34.5" customHeight="1">
      <c r="B56" s="55" t="s">
        <v>707</v>
      </c>
      <c r="C56" s="56"/>
      <c r="D56" s="56"/>
      <c r="E56" s="56"/>
      <c r="F56" s="56"/>
      <c r="G56" s="56"/>
      <c r="H56" s="56"/>
      <c r="I56" s="56"/>
      <c r="J56" s="56"/>
      <c r="K56" s="56"/>
      <c r="L56" s="56"/>
      <c r="M56" s="56"/>
      <c r="N56" s="56"/>
      <c r="O56" s="56"/>
      <c r="P56" s="56"/>
      <c r="Q56" s="56"/>
      <c r="R56" s="56"/>
      <c r="S56" s="56"/>
      <c r="T56" s="56"/>
      <c r="U56" s="57"/>
    </row>
    <row r="57" spans="2:21" ht="34.5" customHeight="1">
      <c r="B57" s="55" t="s">
        <v>708</v>
      </c>
      <c r="C57" s="56"/>
      <c r="D57" s="56"/>
      <c r="E57" s="56"/>
      <c r="F57" s="56"/>
      <c r="G57" s="56"/>
      <c r="H57" s="56"/>
      <c r="I57" s="56"/>
      <c r="J57" s="56"/>
      <c r="K57" s="56"/>
      <c r="L57" s="56"/>
      <c r="M57" s="56"/>
      <c r="N57" s="56"/>
      <c r="O57" s="56"/>
      <c r="P57" s="56"/>
      <c r="Q57" s="56"/>
      <c r="R57" s="56"/>
      <c r="S57" s="56"/>
      <c r="T57" s="56"/>
      <c r="U57" s="57"/>
    </row>
    <row r="58" spans="2:21" ht="18.149999999999999" customHeight="1">
      <c r="B58" s="55" t="s">
        <v>709</v>
      </c>
      <c r="C58" s="56"/>
      <c r="D58" s="56"/>
      <c r="E58" s="56"/>
      <c r="F58" s="56"/>
      <c r="G58" s="56"/>
      <c r="H58" s="56"/>
      <c r="I58" s="56"/>
      <c r="J58" s="56"/>
      <c r="K58" s="56"/>
      <c r="L58" s="56"/>
      <c r="M58" s="56"/>
      <c r="N58" s="56"/>
      <c r="O58" s="56"/>
      <c r="P58" s="56"/>
      <c r="Q58" s="56"/>
      <c r="R58" s="56"/>
      <c r="S58" s="56"/>
      <c r="T58" s="56"/>
      <c r="U58" s="57"/>
    </row>
    <row r="59" spans="2:21" ht="27.15" customHeight="1">
      <c r="B59" s="55" t="s">
        <v>710</v>
      </c>
      <c r="C59" s="56"/>
      <c r="D59" s="56"/>
      <c r="E59" s="56"/>
      <c r="F59" s="56"/>
      <c r="G59" s="56"/>
      <c r="H59" s="56"/>
      <c r="I59" s="56"/>
      <c r="J59" s="56"/>
      <c r="K59" s="56"/>
      <c r="L59" s="56"/>
      <c r="M59" s="56"/>
      <c r="N59" s="56"/>
      <c r="O59" s="56"/>
      <c r="P59" s="56"/>
      <c r="Q59" s="56"/>
      <c r="R59" s="56"/>
      <c r="S59" s="56"/>
      <c r="T59" s="56"/>
      <c r="U59" s="57"/>
    </row>
    <row r="60" spans="2:21" ht="34.5" customHeight="1">
      <c r="B60" s="55" t="s">
        <v>711</v>
      </c>
      <c r="C60" s="56"/>
      <c r="D60" s="56"/>
      <c r="E60" s="56"/>
      <c r="F60" s="56"/>
      <c r="G60" s="56"/>
      <c r="H60" s="56"/>
      <c r="I60" s="56"/>
      <c r="J60" s="56"/>
      <c r="K60" s="56"/>
      <c r="L60" s="56"/>
      <c r="M60" s="56"/>
      <c r="N60" s="56"/>
      <c r="O60" s="56"/>
      <c r="P60" s="56"/>
      <c r="Q60" s="56"/>
      <c r="R60" s="56"/>
      <c r="S60" s="56"/>
      <c r="T60" s="56"/>
      <c r="U60" s="57"/>
    </row>
    <row r="61" spans="2:21" ht="34.5" customHeight="1">
      <c r="B61" s="55" t="s">
        <v>712</v>
      </c>
      <c r="C61" s="56"/>
      <c r="D61" s="56"/>
      <c r="E61" s="56"/>
      <c r="F61" s="56"/>
      <c r="G61" s="56"/>
      <c r="H61" s="56"/>
      <c r="I61" s="56"/>
      <c r="J61" s="56"/>
      <c r="K61" s="56"/>
      <c r="L61" s="56"/>
      <c r="M61" s="56"/>
      <c r="N61" s="56"/>
      <c r="O61" s="56"/>
      <c r="P61" s="56"/>
      <c r="Q61" s="56"/>
      <c r="R61" s="56"/>
      <c r="S61" s="56"/>
      <c r="T61" s="56"/>
      <c r="U61" s="57"/>
    </row>
    <row r="62" spans="2:21" ht="34.5" customHeight="1">
      <c r="B62" s="55" t="s">
        <v>713</v>
      </c>
      <c r="C62" s="56"/>
      <c r="D62" s="56"/>
      <c r="E62" s="56"/>
      <c r="F62" s="56"/>
      <c r="G62" s="56"/>
      <c r="H62" s="56"/>
      <c r="I62" s="56"/>
      <c r="J62" s="56"/>
      <c r="K62" s="56"/>
      <c r="L62" s="56"/>
      <c r="M62" s="56"/>
      <c r="N62" s="56"/>
      <c r="O62" s="56"/>
      <c r="P62" s="56"/>
      <c r="Q62" s="56"/>
      <c r="R62" s="56"/>
      <c r="S62" s="56"/>
      <c r="T62" s="56"/>
      <c r="U62" s="57"/>
    </row>
    <row r="63" spans="2:21" ht="34.5" customHeight="1">
      <c r="B63" s="55" t="s">
        <v>714</v>
      </c>
      <c r="C63" s="56"/>
      <c r="D63" s="56"/>
      <c r="E63" s="56"/>
      <c r="F63" s="56"/>
      <c r="G63" s="56"/>
      <c r="H63" s="56"/>
      <c r="I63" s="56"/>
      <c r="J63" s="56"/>
      <c r="K63" s="56"/>
      <c r="L63" s="56"/>
      <c r="M63" s="56"/>
      <c r="N63" s="56"/>
      <c r="O63" s="56"/>
      <c r="P63" s="56"/>
      <c r="Q63" s="56"/>
      <c r="R63" s="56"/>
      <c r="S63" s="56"/>
      <c r="T63" s="56"/>
      <c r="U63" s="57"/>
    </row>
    <row r="64" spans="2:21" ht="34.5" customHeight="1">
      <c r="B64" s="55" t="s">
        <v>715</v>
      </c>
      <c r="C64" s="56"/>
      <c r="D64" s="56"/>
      <c r="E64" s="56"/>
      <c r="F64" s="56"/>
      <c r="G64" s="56"/>
      <c r="H64" s="56"/>
      <c r="I64" s="56"/>
      <c r="J64" s="56"/>
      <c r="K64" s="56"/>
      <c r="L64" s="56"/>
      <c r="M64" s="56"/>
      <c r="N64" s="56"/>
      <c r="O64" s="56"/>
      <c r="P64" s="56"/>
      <c r="Q64" s="56"/>
      <c r="R64" s="56"/>
      <c r="S64" s="56"/>
      <c r="T64" s="56"/>
      <c r="U64" s="57"/>
    </row>
    <row r="65" spans="2:21" ht="20.399999999999999" customHeight="1">
      <c r="B65" s="55" t="s">
        <v>716</v>
      </c>
      <c r="C65" s="56"/>
      <c r="D65" s="56"/>
      <c r="E65" s="56"/>
      <c r="F65" s="56"/>
      <c r="G65" s="56"/>
      <c r="H65" s="56"/>
      <c r="I65" s="56"/>
      <c r="J65" s="56"/>
      <c r="K65" s="56"/>
      <c r="L65" s="56"/>
      <c r="M65" s="56"/>
      <c r="N65" s="56"/>
      <c r="O65" s="56"/>
      <c r="P65" s="56"/>
      <c r="Q65" s="56"/>
      <c r="R65" s="56"/>
      <c r="S65" s="56"/>
      <c r="T65" s="56"/>
      <c r="U65" s="57"/>
    </row>
    <row r="66" spans="2:21" ht="34.5" customHeight="1">
      <c r="B66" s="55" t="s">
        <v>704</v>
      </c>
      <c r="C66" s="56"/>
      <c r="D66" s="56"/>
      <c r="E66" s="56"/>
      <c r="F66" s="56"/>
      <c r="G66" s="56"/>
      <c r="H66" s="56"/>
      <c r="I66" s="56"/>
      <c r="J66" s="56"/>
      <c r="K66" s="56"/>
      <c r="L66" s="56"/>
      <c r="M66" s="56"/>
      <c r="N66" s="56"/>
      <c r="O66" s="56"/>
      <c r="P66" s="56"/>
      <c r="Q66" s="56"/>
      <c r="R66" s="56"/>
      <c r="S66" s="56"/>
      <c r="T66" s="56"/>
      <c r="U66" s="57"/>
    </row>
    <row r="67" spans="2:21" ht="34.5" customHeight="1">
      <c r="B67" s="55" t="s">
        <v>717</v>
      </c>
      <c r="C67" s="56"/>
      <c r="D67" s="56"/>
      <c r="E67" s="56"/>
      <c r="F67" s="56"/>
      <c r="G67" s="56"/>
      <c r="H67" s="56"/>
      <c r="I67" s="56"/>
      <c r="J67" s="56"/>
      <c r="K67" s="56"/>
      <c r="L67" s="56"/>
      <c r="M67" s="56"/>
      <c r="N67" s="56"/>
      <c r="O67" s="56"/>
      <c r="P67" s="56"/>
      <c r="Q67" s="56"/>
      <c r="R67" s="56"/>
      <c r="S67" s="56"/>
      <c r="T67" s="56"/>
      <c r="U67" s="57"/>
    </row>
    <row r="68" spans="2:21" ht="34.5" customHeight="1">
      <c r="B68" s="55" t="s">
        <v>718</v>
      </c>
      <c r="C68" s="56"/>
      <c r="D68" s="56"/>
      <c r="E68" s="56"/>
      <c r="F68" s="56"/>
      <c r="G68" s="56"/>
      <c r="H68" s="56"/>
      <c r="I68" s="56"/>
      <c r="J68" s="56"/>
      <c r="K68" s="56"/>
      <c r="L68" s="56"/>
      <c r="M68" s="56"/>
      <c r="N68" s="56"/>
      <c r="O68" s="56"/>
      <c r="P68" s="56"/>
      <c r="Q68" s="56"/>
      <c r="R68" s="56"/>
      <c r="S68" s="56"/>
      <c r="T68" s="56"/>
      <c r="U68" s="57"/>
    </row>
    <row r="69" spans="2:21" ht="58.35" customHeight="1">
      <c r="B69" s="55" t="s">
        <v>719</v>
      </c>
      <c r="C69" s="56"/>
      <c r="D69" s="56"/>
      <c r="E69" s="56"/>
      <c r="F69" s="56"/>
      <c r="G69" s="56"/>
      <c r="H69" s="56"/>
      <c r="I69" s="56"/>
      <c r="J69" s="56"/>
      <c r="K69" s="56"/>
      <c r="L69" s="56"/>
      <c r="M69" s="56"/>
      <c r="N69" s="56"/>
      <c r="O69" s="56"/>
      <c r="P69" s="56"/>
      <c r="Q69" s="56"/>
      <c r="R69" s="56"/>
      <c r="S69" s="56"/>
      <c r="T69" s="56"/>
      <c r="U69" s="57"/>
    </row>
    <row r="70" spans="2:21" ht="86.1" customHeight="1">
      <c r="B70" s="55" t="s">
        <v>720</v>
      </c>
      <c r="C70" s="56"/>
      <c r="D70" s="56"/>
      <c r="E70" s="56"/>
      <c r="F70" s="56"/>
      <c r="G70" s="56"/>
      <c r="H70" s="56"/>
      <c r="I70" s="56"/>
      <c r="J70" s="56"/>
      <c r="K70" s="56"/>
      <c r="L70" s="56"/>
      <c r="M70" s="56"/>
      <c r="N70" s="56"/>
      <c r="O70" s="56"/>
      <c r="P70" s="56"/>
      <c r="Q70" s="56"/>
      <c r="R70" s="56"/>
      <c r="S70" s="56"/>
      <c r="T70" s="56"/>
      <c r="U70" s="57"/>
    </row>
    <row r="71" spans="2:21" ht="86.1" customHeight="1">
      <c r="B71" s="55" t="s">
        <v>721</v>
      </c>
      <c r="C71" s="56"/>
      <c r="D71" s="56"/>
      <c r="E71" s="56"/>
      <c r="F71" s="56"/>
      <c r="G71" s="56"/>
      <c r="H71" s="56"/>
      <c r="I71" s="56"/>
      <c r="J71" s="56"/>
      <c r="K71" s="56"/>
      <c r="L71" s="56"/>
      <c r="M71" s="56"/>
      <c r="N71" s="56"/>
      <c r="O71" s="56"/>
      <c r="P71" s="56"/>
      <c r="Q71" s="56"/>
      <c r="R71" s="56"/>
      <c r="S71" s="56"/>
      <c r="T71" s="56"/>
      <c r="U71" s="57"/>
    </row>
    <row r="72" spans="2:21" ht="69.599999999999994" customHeight="1">
      <c r="B72" s="55" t="s">
        <v>722</v>
      </c>
      <c r="C72" s="56"/>
      <c r="D72" s="56"/>
      <c r="E72" s="56"/>
      <c r="F72" s="56"/>
      <c r="G72" s="56"/>
      <c r="H72" s="56"/>
      <c r="I72" s="56"/>
      <c r="J72" s="56"/>
      <c r="K72" s="56"/>
      <c r="L72" s="56"/>
      <c r="M72" s="56"/>
      <c r="N72" s="56"/>
      <c r="O72" s="56"/>
      <c r="P72" s="56"/>
      <c r="Q72" s="56"/>
      <c r="R72" s="56"/>
      <c r="S72" s="56"/>
      <c r="T72" s="56"/>
      <c r="U72" s="57"/>
    </row>
    <row r="73" spans="2:21" ht="32.25" customHeight="1">
      <c r="B73" s="55" t="s">
        <v>723</v>
      </c>
      <c r="C73" s="56"/>
      <c r="D73" s="56"/>
      <c r="E73" s="56"/>
      <c r="F73" s="56"/>
      <c r="G73" s="56"/>
      <c r="H73" s="56"/>
      <c r="I73" s="56"/>
      <c r="J73" s="56"/>
      <c r="K73" s="56"/>
      <c r="L73" s="56"/>
      <c r="M73" s="56"/>
      <c r="N73" s="56"/>
      <c r="O73" s="56"/>
      <c r="P73" s="56"/>
      <c r="Q73" s="56"/>
      <c r="R73" s="56"/>
      <c r="S73" s="56"/>
      <c r="T73" s="56"/>
      <c r="U73" s="57"/>
    </row>
    <row r="74" spans="2:21" ht="37.5" customHeight="1">
      <c r="B74" s="55" t="s">
        <v>724</v>
      </c>
      <c r="C74" s="56"/>
      <c r="D74" s="56"/>
      <c r="E74" s="56"/>
      <c r="F74" s="56"/>
      <c r="G74" s="56"/>
      <c r="H74" s="56"/>
      <c r="I74" s="56"/>
      <c r="J74" s="56"/>
      <c r="K74" s="56"/>
      <c r="L74" s="56"/>
      <c r="M74" s="56"/>
      <c r="N74" s="56"/>
      <c r="O74" s="56"/>
      <c r="P74" s="56"/>
      <c r="Q74" s="56"/>
      <c r="R74" s="56"/>
      <c r="S74" s="56"/>
      <c r="T74" s="56"/>
      <c r="U74" s="57"/>
    </row>
    <row r="75" spans="2:21" ht="32.85" customHeight="1" thickBot="1">
      <c r="B75" s="58" t="s">
        <v>725</v>
      </c>
      <c r="C75" s="59"/>
      <c r="D75" s="59"/>
      <c r="E75" s="59"/>
      <c r="F75" s="59"/>
      <c r="G75" s="59"/>
      <c r="H75" s="59"/>
      <c r="I75" s="59"/>
      <c r="J75" s="59"/>
      <c r="K75" s="59"/>
      <c r="L75" s="59"/>
      <c r="M75" s="59"/>
      <c r="N75" s="59"/>
      <c r="O75" s="59"/>
      <c r="P75" s="59"/>
      <c r="Q75" s="59"/>
      <c r="R75" s="59"/>
      <c r="S75" s="59"/>
      <c r="T75" s="59"/>
      <c r="U75" s="60"/>
    </row>
  </sheetData>
  <mergeCells count="140">
    <mergeCell ref="B8:B10"/>
    <mergeCell ref="C8:H10"/>
    <mergeCell ref="I8:S8"/>
    <mergeCell ref="T8:U8"/>
    <mergeCell ref="I9:K10"/>
    <mergeCell ref="L9:O10"/>
    <mergeCell ref="B1:L1"/>
    <mergeCell ref="D4:H4"/>
    <mergeCell ref="L4:O4"/>
    <mergeCell ref="Q4:R4"/>
    <mergeCell ref="T4:U4"/>
    <mergeCell ref="B5:U5"/>
    <mergeCell ref="T9:T10"/>
    <mergeCell ref="U9:U10"/>
    <mergeCell ref="C11:H11"/>
    <mergeCell ref="I11:K11"/>
    <mergeCell ref="L11:O11"/>
    <mergeCell ref="C6:G6"/>
    <mergeCell ref="K6:M6"/>
    <mergeCell ref="P6:Q6"/>
    <mergeCell ref="T6:U6"/>
    <mergeCell ref="C12:H12"/>
    <mergeCell ref="I12:K12"/>
    <mergeCell ref="L12:O12"/>
    <mergeCell ref="C13:H13"/>
    <mergeCell ref="I13:K13"/>
    <mergeCell ref="L13:O13"/>
    <mergeCell ref="P9:P10"/>
    <mergeCell ref="Q9:Q10"/>
    <mergeCell ref="R9:S9"/>
    <mergeCell ref="C16:H16"/>
    <mergeCell ref="I16:K16"/>
    <mergeCell ref="L16:O16"/>
    <mergeCell ref="C17:H17"/>
    <mergeCell ref="I17:K17"/>
    <mergeCell ref="L17:O17"/>
    <mergeCell ref="C14:H14"/>
    <mergeCell ref="I14:K14"/>
    <mergeCell ref="L14:O14"/>
    <mergeCell ref="C15:H15"/>
    <mergeCell ref="I15:K15"/>
    <mergeCell ref="L15:O15"/>
    <mergeCell ref="C20:H20"/>
    <mergeCell ref="I20:K20"/>
    <mergeCell ref="L20:O20"/>
    <mergeCell ref="C21:H21"/>
    <mergeCell ref="I21:K21"/>
    <mergeCell ref="L21:O21"/>
    <mergeCell ref="C18:H18"/>
    <mergeCell ref="I18:K18"/>
    <mergeCell ref="L18:O18"/>
    <mergeCell ref="C19:H19"/>
    <mergeCell ref="I19:K19"/>
    <mergeCell ref="L19:O19"/>
    <mergeCell ref="C24:H24"/>
    <mergeCell ref="I24:K24"/>
    <mergeCell ref="L24:O24"/>
    <mergeCell ref="C25:H25"/>
    <mergeCell ref="I25:K25"/>
    <mergeCell ref="L25:O25"/>
    <mergeCell ref="C22:H22"/>
    <mergeCell ref="I22:K22"/>
    <mergeCell ref="L22:O22"/>
    <mergeCell ref="C23:H23"/>
    <mergeCell ref="I23:K23"/>
    <mergeCell ref="L23:O23"/>
    <mergeCell ref="C28:H28"/>
    <mergeCell ref="I28:K28"/>
    <mergeCell ref="L28:O28"/>
    <mergeCell ref="C29:H29"/>
    <mergeCell ref="I29:K29"/>
    <mergeCell ref="L29:O29"/>
    <mergeCell ref="C26:H26"/>
    <mergeCell ref="I26:K26"/>
    <mergeCell ref="L26:O26"/>
    <mergeCell ref="C27:H27"/>
    <mergeCell ref="I27:K27"/>
    <mergeCell ref="L27:O27"/>
    <mergeCell ref="C32:H32"/>
    <mergeCell ref="I32:K32"/>
    <mergeCell ref="L32:O32"/>
    <mergeCell ref="C33:H33"/>
    <mergeCell ref="I33:K33"/>
    <mergeCell ref="L33:O33"/>
    <mergeCell ref="C30:H30"/>
    <mergeCell ref="I30:K30"/>
    <mergeCell ref="L30:O30"/>
    <mergeCell ref="C31:H31"/>
    <mergeCell ref="I31:K31"/>
    <mergeCell ref="L31:O31"/>
    <mergeCell ref="C36:H36"/>
    <mergeCell ref="I36:K36"/>
    <mergeCell ref="L36:O36"/>
    <mergeCell ref="C37:H37"/>
    <mergeCell ref="I37:K37"/>
    <mergeCell ref="L37:O37"/>
    <mergeCell ref="C34:H34"/>
    <mergeCell ref="I34:K34"/>
    <mergeCell ref="L34:O34"/>
    <mergeCell ref="C35:H35"/>
    <mergeCell ref="I35:K35"/>
    <mergeCell ref="L35:O35"/>
    <mergeCell ref="B43:D43"/>
    <mergeCell ref="B44:D44"/>
    <mergeCell ref="B46:U46"/>
    <mergeCell ref="B47:U47"/>
    <mergeCell ref="B48:U48"/>
    <mergeCell ref="B49:U49"/>
    <mergeCell ref="C38:H38"/>
    <mergeCell ref="I38:K38"/>
    <mergeCell ref="L38:O38"/>
    <mergeCell ref="C39:H39"/>
    <mergeCell ref="I39:K39"/>
    <mergeCell ref="L39:O39"/>
    <mergeCell ref="B56:U56"/>
    <mergeCell ref="B57:U57"/>
    <mergeCell ref="B58:U58"/>
    <mergeCell ref="B59:U59"/>
    <mergeCell ref="B60:U60"/>
    <mergeCell ref="B61:U61"/>
    <mergeCell ref="B50:U50"/>
    <mergeCell ref="B51:U51"/>
    <mergeCell ref="B52:U52"/>
    <mergeCell ref="B53:U53"/>
    <mergeCell ref="B54:U54"/>
    <mergeCell ref="B55:U55"/>
    <mergeCell ref="B74:U74"/>
    <mergeCell ref="B75:U75"/>
    <mergeCell ref="B68:U68"/>
    <mergeCell ref="B69:U69"/>
    <mergeCell ref="B70:U70"/>
    <mergeCell ref="B71:U71"/>
    <mergeCell ref="B72:U72"/>
    <mergeCell ref="B73:U73"/>
    <mergeCell ref="B62:U62"/>
    <mergeCell ref="B63:U63"/>
    <mergeCell ref="B64:U64"/>
    <mergeCell ref="B65:U65"/>
    <mergeCell ref="B66:U66"/>
    <mergeCell ref="B67:U67"/>
  </mergeCells>
  <printOptions horizontalCentered="1"/>
  <pageMargins left="0.78740157480314965" right="0.78740157480314965" top="0.98425196850393704" bottom="0.98425196850393704" header="0" footer="0.39370078740157483"/>
  <pageSetup scale="58" fitToHeight="10" orientation="landscape" r:id="rId1"/>
  <headerFooter>
    <oddFooter>&amp;R&amp;P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77"/>
  <sheetViews>
    <sheetView view="pageBreakPreview" zoomScale="80" zoomScaleNormal="80" zoomScaleSheetLayoutView="80" workbookViewId="0">
      <selection activeCell="O1" sqref="O1:O1048576"/>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9" style="1" customWidth="1"/>
    <col min="9" max="9" width="7.5546875" style="1" customWidth="1"/>
    <col min="10" max="10" width="9" style="1" customWidth="1"/>
    <col min="11" max="11" width="10.88671875" style="1" customWidth="1"/>
    <col min="12" max="12" width="8.88671875" style="1" customWidth="1"/>
    <col min="13" max="13" width="7" style="1" customWidth="1"/>
    <col min="14" max="14" width="9.44140625" style="1" customWidth="1"/>
    <col min="15" max="15" width="24.21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726</v>
      </c>
      <c r="D4" s="95" t="s">
        <v>727</v>
      </c>
      <c r="E4" s="95"/>
      <c r="F4" s="95"/>
      <c r="G4" s="95"/>
      <c r="H4" s="95"/>
      <c r="I4" s="14"/>
      <c r="J4" s="15" t="s">
        <v>6</v>
      </c>
      <c r="K4" s="16" t="s">
        <v>7</v>
      </c>
      <c r="L4" s="96" t="s">
        <v>8</v>
      </c>
      <c r="M4" s="96"/>
      <c r="N4" s="96"/>
      <c r="O4" s="96"/>
      <c r="P4" s="15" t="s">
        <v>9</v>
      </c>
      <c r="Q4" s="96" t="s">
        <v>728</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372</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c r="A11" s="25"/>
      <c r="B11" s="26" t="s">
        <v>36</v>
      </c>
      <c r="C11" s="69" t="s">
        <v>729</v>
      </c>
      <c r="D11" s="69"/>
      <c r="E11" s="69"/>
      <c r="F11" s="69"/>
      <c r="G11" s="69"/>
      <c r="H11" s="69"/>
      <c r="I11" s="69" t="s">
        <v>730</v>
      </c>
      <c r="J11" s="69"/>
      <c r="K11" s="69"/>
      <c r="L11" s="69" t="s">
        <v>731</v>
      </c>
      <c r="M11" s="69"/>
      <c r="N11" s="69"/>
      <c r="O11" s="69"/>
      <c r="P11" s="27" t="s">
        <v>539</v>
      </c>
      <c r="Q11" s="27" t="s">
        <v>81</v>
      </c>
      <c r="R11" s="27">
        <v>103.16</v>
      </c>
      <c r="S11" s="27" t="s">
        <v>82</v>
      </c>
      <c r="T11" s="27" t="s">
        <v>82</v>
      </c>
      <c r="U11" s="28" t="str">
        <f t="shared" ref="U11:U40" si="0">IF(ISERR(T11/S11*100),"N/A",T11/S11*100)</f>
        <v>N/A</v>
      </c>
    </row>
    <row r="12" spans="1:34" ht="75" customHeight="1" thickBot="1">
      <c r="A12" s="25"/>
      <c r="B12" s="29" t="s">
        <v>42</v>
      </c>
      <c r="C12" s="61" t="s">
        <v>42</v>
      </c>
      <c r="D12" s="61"/>
      <c r="E12" s="61"/>
      <c r="F12" s="61"/>
      <c r="G12" s="61"/>
      <c r="H12" s="61"/>
      <c r="I12" s="61" t="s">
        <v>1538</v>
      </c>
      <c r="J12" s="61"/>
      <c r="K12" s="61"/>
      <c r="L12" s="61" t="s">
        <v>79</v>
      </c>
      <c r="M12" s="61"/>
      <c r="N12" s="61"/>
      <c r="O12" s="61"/>
      <c r="P12" s="30" t="s">
        <v>80</v>
      </c>
      <c r="Q12" s="30" t="s">
        <v>81</v>
      </c>
      <c r="R12" s="54">
        <v>61637</v>
      </c>
      <c r="S12" s="54" t="s">
        <v>82</v>
      </c>
      <c r="T12" s="54" t="s">
        <v>82</v>
      </c>
      <c r="U12" s="31" t="str">
        <f t="shared" si="0"/>
        <v>N/A</v>
      </c>
    </row>
    <row r="13" spans="1:34" ht="75" customHeight="1" thickTop="1" thickBot="1">
      <c r="A13" s="25"/>
      <c r="B13" s="26" t="s">
        <v>45</v>
      </c>
      <c r="C13" s="69" t="s">
        <v>732</v>
      </c>
      <c r="D13" s="69"/>
      <c r="E13" s="69"/>
      <c r="F13" s="69"/>
      <c r="G13" s="69"/>
      <c r="H13" s="69"/>
      <c r="I13" s="69" t="s">
        <v>733</v>
      </c>
      <c r="J13" s="69"/>
      <c r="K13" s="69"/>
      <c r="L13" s="69" t="s">
        <v>734</v>
      </c>
      <c r="M13" s="69"/>
      <c r="N13" s="69"/>
      <c r="O13" s="69"/>
      <c r="P13" s="27" t="s">
        <v>40</v>
      </c>
      <c r="Q13" s="27" t="s">
        <v>81</v>
      </c>
      <c r="R13" s="27">
        <v>118.8</v>
      </c>
      <c r="S13" s="27" t="s">
        <v>82</v>
      </c>
      <c r="T13" s="27" t="s">
        <v>82</v>
      </c>
      <c r="U13" s="28" t="str">
        <f t="shared" si="0"/>
        <v>N/A</v>
      </c>
    </row>
    <row r="14" spans="1:34" ht="75" customHeight="1" thickTop="1">
      <c r="A14" s="25"/>
      <c r="B14" s="26" t="s">
        <v>49</v>
      </c>
      <c r="C14" s="69" t="s">
        <v>735</v>
      </c>
      <c r="D14" s="69"/>
      <c r="E14" s="69"/>
      <c r="F14" s="69"/>
      <c r="G14" s="69"/>
      <c r="H14" s="69"/>
      <c r="I14" s="69" t="s">
        <v>736</v>
      </c>
      <c r="J14" s="69"/>
      <c r="K14" s="69"/>
      <c r="L14" s="69" t="s">
        <v>737</v>
      </c>
      <c r="M14" s="69"/>
      <c r="N14" s="69"/>
      <c r="O14" s="69"/>
      <c r="P14" s="27" t="s">
        <v>738</v>
      </c>
      <c r="Q14" s="27" t="s">
        <v>81</v>
      </c>
      <c r="R14" s="27">
        <v>4</v>
      </c>
      <c r="S14" s="27" t="s">
        <v>82</v>
      </c>
      <c r="T14" s="27" t="s">
        <v>82</v>
      </c>
      <c r="U14" s="28" t="str">
        <f t="shared" si="0"/>
        <v>N/A</v>
      </c>
    </row>
    <row r="15" spans="1:34" ht="75" customHeight="1">
      <c r="A15" s="25"/>
      <c r="B15" s="29" t="s">
        <v>42</v>
      </c>
      <c r="C15" s="61" t="s">
        <v>739</v>
      </c>
      <c r="D15" s="61"/>
      <c r="E15" s="61"/>
      <c r="F15" s="61"/>
      <c r="G15" s="61"/>
      <c r="H15" s="61"/>
      <c r="I15" s="61" t="s">
        <v>740</v>
      </c>
      <c r="J15" s="61"/>
      <c r="K15" s="61"/>
      <c r="L15" s="61" t="s">
        <v>741</v>
      </c>
      <c r="M15" s="61"/>
      <c r="N15" s="61"/>
      <c r="O15" s="61"/>
      <c r="P15" s="30" t="s">
        <v>40</v>
      </c>
      <c r="Q15" s="30" t="s">
        <v>81</v>
      </c>
      <c r="R15" s="30">
        <v>100</v>
      </c>
      <c r="S15" s="30" t="s">
        <v>82</v>
      </c>
      <c r="T15" s="30" t="s">
        <v>82</v>
      </c>
      <c r="U15" s="31" t="str">
        <f t="shared" si="0"/>
        <v>N/A</v>
      </c>
    </row>
    <row r="16" spans="1:34" ht="75" customHeight="1">
      <c r="A16" s="25"/>
      <c r="B16" s="29" t="s">
        <v>42</v>
      </c>
      <c r="C16" s="61" t="s">
        <v>742</v>
      </c>
      <c r="D16" s="61"/>
      <c r="E16" s="61"/>
      <c r="F16" s="61"/>
      <c r="G16" s="61"/>
      <c r="H16" s="61"/>
      <c r="I16" s="61" t="s">
        <v>743</v>
      </c>
      <c r="J16" s="61"/>
      <c r="K16" s="61"/>
      <c r="L16" s="61" t="s">
        <v>744</v>
      </c>
      <c r="M16" s="61"/>
      <c r="N16" s="61"/>
      <c r="O16" s="61"/>
      <c r="P16" s="30" t="s">
        <v>40</v>
      </c>
      <c r="Q16" s="30" t="s">
        <v>92</v>
      </c>
      <c r="R16" s="30">
        <v>20</v>
      </c>
      <c r="S16" s="30">
        <v>6.67</v>
      </c>
      <c r="T16" s="30">
        <v>6.67</v>
      </c>
      <c r="U16" s="31">
        <f t="shared" si="0"/>
        <v>100</v>
      </c>
    </row>
    <row r="17" spans="1:21" ht="75" customHeight="1">
      <c r="A17" s="25"/>
      <c r="B17" s="29" t="s">
        <v>42</v>
      </c>
      <c r="C17" s="61" t="s">
        <v>745</v>
      </c>
      <c r="D17" s="61"/>
      <c r="E17" s="61"/>
      <c r="F17" s="61"/>
      <c r="G17" s="61"/>
      <c r="H17" s="61"/>
      <c r="I17" s="61" t="s">
        <v>746</v>
      </c>
      <c r="J17" s="61"/>
      <c r="K17" s="61"/>
      <c r="L17" s="61" t="s">
        <v>747</v>
      </c>
      <c r="M17" s="61"/>
      <c r="N17" s="61"/>
      <c r="O17" s="61"/>
      <c r="P17" s="30" t="s">
        <v>40</v>
      </c>
      <c r="Q17" s="30" t="s">
        <v>81</v>
      </c>
      <c r="R17" s="30">
        <v>3.7</v>
      </c>
      <c r="S17" s="30" t="s">
        <v>82</v>
      </c>
      <c r="T17" s="30" t="s">
        <v>82</v>
      </c>
      <c r="U17" s="31" t="str">
        <f t="shared" si="0"/>
        <v>N/A</v>
      </c>
    </row>
    <row r="18" spans="1:21" ht="75" customHeight="1">
      <c r="A18" s="25"/>
      <c r="B18" s="29" t="s">
        <v>42</v>
      </c>
      <c r="C18" s="61" t="s">
        <v>748</v>
      </c>
      <c r="D18" s="61"/>
      <c r="E18" s="61"/>
      <c r="F18" s="61"/>
      <c r="G18" s="61"/>
      <c r="H18" s="61"/>
      <c r="I18" s="61" t="s">
        <v>749</v>
      </c>
      <c r="J18" s="61"/>
      <c r="K18" s="61"/>
      <c r="L18" s="61" t="s">
        <v>750</v>
      </c>
      <c r="M18" s="61"/>
      <c r="N18" s="61"/>
      <c r="O18" s="61"/>
      <c r="P18" s="30" t="s">
        <v>40</v>
      </c>
      <c r="Q18" s="30" t="s">
        <v>92</v>
      </c>
      <c r="R18" s="30">
        <v>20</v>
      </c>
      <c r="S18" s="30">
        <v>3.33</v>
      </c>
      <c r="T18" s="30">
        <v>3.38</v>
      </c>
      <c r="U18" s="31">
        <f t="shared" si="0"/>
        <v>101.50150150150151</v>
      </c>
    </row>
    <row r="19" spans="1:21" ht="75" customHeight="1">
      <c r="A19" s="25"/>
      <c r="B19" s="29" t="s">
        <v>42</v>
      </c>
      <c r="C19" s="61" t="s">
        <v>751</v>
      </c>
      <c r="D19" s="61"/>
      <c r="E19" s="61"/>
      <c r="F19" s="61"/>
      <c r="G19" s="61"/>
      <c r="H19" s="61"/>
      <c r="I19" s="61" t="s">
        <v>752</v>
      </c>
      <c r="J19" s="61"/>
      <c r="K19" s="61"/>
      <c r="L19" s="61" t="s">
        <v>753</v>
      </c>
      <c r="M19" s="61"/>
      <c r="N19" s="61"/>
      <c r="O19" s="61"/>
      <c r="P19" s="30" t="s">
        <v>40</v>
      </c>
      <c r="Q19" s="30" t="s">
        <v>101</v>
      </c>
      <c r="R19" s="30">
        <v>20.100000000000001</v>
      </c>
      <c r="S19" s="30" t="s">
        <v>82</v>
      </c>
      <c r="T19" s="30" t="s">
        <v>82</v>
      </c>
      <c r="U19" s="31" t="str">
        <f t="shared" si="0"/>
        <v>N/A</v>
      </c>
    </row>
    <row r="20" spans="1:21" ht="75" customHeight="1">
      <c r="A20" s="25"/>
      <c r="B20" s="29" t="s">
        <v>42</v>
      </c>
      <c r="C20" s="61" t="s">
        <v>754</v>
      </c>
      <c r="D20" s="61"/>
      <c r="E20" s="61"/>
      <c r="F20" s="61"/>
      <c r="G20" s="61"/>
      <c r="H20" s="61"/>
      <c r="I20" s="61" t="s">
        <v>755</v>
      </c>
      <c r="J20" s="61"/>
      <c r="K20" s="61"/>
      <c r="L20" s="61" t="s">
        <v>756</v>
      </c>
      <c r="M20" s="61"/>
      <c r="N20" s="61"/>
      <c r="O20" s="61"/>
      <c r="P20" s="30" t="s">
        <v>757</v>
      </c>
      <c r="Q20" s="30" t="s">
        <v>101</v>
      </c>
      <c r="R20" s="30">
        <v>100</v>
      </c>
      <c r="S20" s="30" t="s">
        <v>82</v>
      </c>
      <c r="T20" s="30" t="s">
        <v>82</v>
      </c>
      <c r="U20" s="31" t="str">
        <f t="shared" si="0"/>
        <v>N/A</v>
      </c>
    </row>
    <row r="21" spans="1:21" ht="75" customHeight="1">
      <c r="A21" s="25"/>
      <c r="B21" s="29" t="s">
        <v>42</v>
      </c>
      <c r="C21" s="61" t="s">
        <v>758</v>
      </c>
      <c r="D21" s="61"/>
      <c r="E21" s="61"/>
      <c r="F21" s="61"/>
      <c r="G21" s="61"/>
      <c r="H21" s="61"/>
      <c r="I21" s="61" t="s">
        <v>759</v>
      </c>
      <c r="J21" s="61"/>
      <c r="K21" s="61"/>
      <c r="L21" s="61" t="s">
        <v>760</v>
      </c>
      <c r="M21" s="61"/>
      <c r="N21" s="61"/>
      <c r="O21" s="61"/>
      <c r="P21" s="30" t="s">
        <v>40</v>
      </c>
      <c r="Q21" s="30" t="s">
        <v>81</v>
      </c>
      <c r="R21" s="30">
        <v>7.14</v>
      </c>
      <c r="S21" s="30" t="s">
        <v>82</v>
      </c>
      <c r="T21" s="30" t="s">
        <v>82</v>
      </c>
      <c r="U21" s="31" t="str">
        <f t="shared" si="0"/>
        <v>N/A</v>
      </c>
    </row>
    <row r="22" spans="1:21" ht="75" customHeight="1">
      <c r="A22" s="25"/>
      <c r="B22" s="29" t="s">
        <v>42</v>
      </c>
      <c r="C22" s="61" t="s">
        <v>761</v>
      </c>
      <c r="D22" s="61"/>
      <c r="E22" s="61"/>
      <c r="F22" s="61"/>
      <c r="G22" s="61"/>
      <c r="H22" s="61"/>
      <c r="I22" s="61" t="s">
        <v>762</v>
      </c>
      <c r="J22" s="61"/>
      <c r="K22" s="61"/>
      <c r="L22" s="61" t="s">
        <v>763</v>
      </c>
      <c r="M22" s="61"/>
      <c r="N22" s="61"/>
      <c r="O22" s="61"/>
      <c r="P22" s="30" t="s">
        <v>40</v>
      </c>
      <c r="Q22" s="30" t="s">
        <v>81</v>
      </c>
      <c r="R22" s="30">
        <v>64.13</v>
      </c>
      <c r="S22" s="30" t="s">
        <v>82</v>
      </c>
      <c r="T22" s="30" t="s">
        <v>82</v>
      </c>
      <c r="U22" s="31" t="str">
        <f t="shared" si="0"/>
        <v>N/A</v>
      </c>
    </row>
    <row r="23" spans="1:21" ht="75" customHeight="1">
      <c r="A23" s="25"/>
      <c r="B23" s="29" t="s">
        <v>42</v>
      </c>
      <c r="C23" s="61" t="s">
        <v>764</v>
      </c>
      <c r="D23" s="61"/>
      <c r="E23" s="61"/>
      <c r="F23" s="61"/>
      <c r="G23" s="61"/>
      <c r="H23" s="61"/>
      <c r="I23" s="61" t="s">
        <v>765</v>
      </c>
      <c r="J23" s="61"/>
      <c r="K23" s="61"/>
      <c r="L23" s="61" t="s">
        <v>766</v>
      </c>
      <c r="M23" s="61"/>
      <c r="N23" s="61"/>
      <c r="O23" s="61"/>
      <c r="P23" s="30" t="s">
        <v>767</v>
      </c>
      <c r="Q23" s="30" t="s">
        <v>81</v>
      </c>
      <c r="R23" s="30">
        <v>34.65</v>
      </c>
      <c r="S23" s="30" t="s">
        <v>82</v>
      </c>
      <c r="T23" s="30" t="s">
        <v>82</v>
      </c>
      <c r="U23" s="31" t="str">
        <f t="shared" si="0"/>
        <v>N/A</v>
      </c>
    </row>
    <row r="24" spans="1:21" ht="75" customHeight="1">
      <c r="A24" s="25"/>
      <c r="B24" s="29" t="s">
        <v>42</v>
      </c>
      <c r="C24" s="61" t="s">
        <v>768</v>
      </c>
      <c r="D24" s="61"/>
      <c r="E24" s="61"/>
      <c r="F24" s="61"/>
      <c r="G24" s="61"/>
      <c r="H24" s="61"/>
      <c r="I24" s="61" t="s">
        <v>769</v>
      </c>
      <c r="J24" s="61"/>
      <c r="K24" s="61"/>
      <c r="L24" s="61" t="s">
        <v>770</v>
      </c>
      <c r="M24" s="61"/>
      <c r="N24" s="61"/>
      <c r="O24" s="61"/>
      <c r="P24" s="30" t="s">
        <v>40</v>
      </c>
      <c r="Q24" s="30" t="s">
        <v>97</v>
      </c>
      <c r="R24" s="30">
        <v>100</v>
      </c>
      <c r="S24" s="30">
        <v>74</v>
      </c>
      <c r="T24" s="30">
        <v>78.12</v>
      </c>
      <c r="U24" s="31">
        <f t="shared" si="0"/>
        <v>105.56756756756758</v>
      </c>
    </row>
    <row r="25" spans="1:21" ht="75" customHeight="1">
      <c r="A25" s="25"/>
      <c r="B25" s="29" t="s">
        <v>42</v>
      </c>
      <c r="C25" s="61" t="s">
        <v>42</v>
      </c>
      <c r="D25" s="61"/>
      <c r="E25" s="61"/>
      <c r="F25" s="61"/>
      <c r="G25" s="61"/>
      <c r="H25" s="61"/>
      <c r="I25" s="61" t="s">
        <v>771</v>
      </c>
      <c r="J25" s="61"/>
      <c r="K25" s="61"/>
      <c r="L25" s="61" t="s">
        <v>772</v>
      </c>
      <c r="M25" s="61"/>
      <c r="N25" s="61"/>
      <c r="O25" s="61"/>
      <c r="P25" s="30" t="s">
        <v>40</v>
      </c>
      <c r="Q25" s="30" t="s">
        <v>97</v>
      </c>
      <c r="R25" s="30">
        <v>100</v>
      </c>
      <c r="S25" s="30" t="s">
        <v>82</v>
      </c>
      <c r="T25" s="30">
        <v>77.8</v>
      </c>
      <c r="U25" s="31" t="str">
        <f t="shared" si="0"/>
        <v>N/A</v>
      </c>
    </row>
    <row r="26" spans="1:21" ht="75" customHeight="1" thickBot="1">
      <c r="A26" s="25"/>
      <c r="B26" s="29" t="s">
        <v>42</v>
      </c>
      <c r="C26" s="61" t="s">
        <v>42</v>
      </c>
      <c r="D26" s="61"/>
      <c r="E26" s="61"/>
      <c r="F26" s="61"/>
      <c r="G26" s="61"/>
      <c r="H26" s="61"/>
      <c r="I26" s="61" t="s">
        <v>773</v>
      </c>
      <c r="J26" s="61"/>
      <c r="K26" s="61"/>
      <c r="L26" s="61" t="s">
        <v>774</v>
      </c>
      <c r="M26" s="61"/>
      <c r="N26" s="61"/>
      <c r="O26" s="61"/>
      <c r="P26" s="30" t="s">
        <v>40</v>
      </c>
      <c r="Q26" s="30" t="s">
        <v>775</v>
      </c>
      <c r="R26" s="30">
        <v>79.989999999999995</v>
      </c>
      <c r="S26" s="30">
        <v>50.79</v>
      </c>
      <c r="T26" s="30">
        <v>0</v>
      </c>
      <c r="U26" s="31">
        <f t="shared" si="0"/>
        <v>0</v>
      </c>
    </row>
    <row r="27" spans="1:21" ht="75" customHeight="1" thickTop="1">
      <c r="A27" s="25"/>
      <c r="B27" s="26" t="s">
        <v>93</v>
      </c>
      <c r="C27" s="69" t="s">
        <v>776</v>
      </c>
      <c r="D27" s="69"/>
      <c r="E27" s="69"/>
      <c r="F27" s="69"/>
      <c r="G27" s="69"/>
      <c r="H27" s="69"/>
      <c r="I27" s="69" t="s">
        <v>777</v>
      </c>
      <c r="J27" s="69"/>
      <c r="K27" s="69"/>
      <c r="L27" s="69" t="s">
        <v>778</v>
      </c>
      <c r="M27" s="69"/>
      <c r="N27" s="69"/>
      <c r="O27" s="69"/>
      <c r="P27" s="27" t="s">
        <v>40</v>
      </c>
      <c r="Q27" s="27" t="s">
        <v>101</v>
      </c>
      <c r="R27" s="27">
        <v>4</v>
      </c>
      <c r="S27" s="27" t="s">
        <v>82</v>
      </c>
      <c r="T27" s="27" t="s">
        <v>82</v>
      </c>
      <c r="U27" s="28" t="str">
        <f t="shared" si="0"/>
        <v>N/A</v>
      </c>
    </row>
    <row r="28" spans="1:21" ht="75" customHeight="1">
      <c r="A28" s="25"/>
      <c r="B28" s="29" t="s">
        <v>42</v>
      </c>
      <c r="C28" s="61" t="s">
        <v>779</v>
      </c>
      <c r="D28" s="61"/>
      <c r="E28" s="61"/>
      <c r="F28" s="61"/>
      <c r="G28" s="61"/>
      <c r="H28" s="61"/>
      <c r="I28" s="61" t="s">
        <v>780</v>
      </c>
      <c r="J28" s="61"/>
      <c r="K28" s="61"/>
      <c r="L28" s="61" t="s">
        <v>781</v>
      </c>
      <c r="M28" s="61"/>
      <c r="N28" s="61"/>
      <c r="O28" s="61"/>
      <c r="P28" s="30" t="s">
        <v>40</v>
      </c>
      <c r="Q28" s="30" t="s">
        <v>101</v>
      </c>
      <c r="R28" s="30">
        <v>100</v>
      </c>
      <c r="S28" s="30" t="s">
        <v>82</v>
      </c>
      <c r="T28" s="30" t="s">
        <v>82</v>
      </c>
      <c r="U28" s="31" t="str">
        <f t="shared" si="0"/>
        <v>N/A</v>
      </c>
    </row>
    <row r="29" spans="1:21" ht="75" customHeight="1">
      <c r="A29" s="25"/>
      <c r="B29" s="29" t="s">
        <v>42</v>
      </c>
      <c r="C29" s="61" t="s">
        <v>782</v>
      </c>
      <c r="D29" s="61"/>
      <c r="E29" s="61"/>
      <c r="F29" s="61"/>
      <c r="G29" s="61"/>
      <c r="H29" s="61"/>
      <c r="I29" s="61" t="s">
        <v>783</v>
      </c>
      <c r="J29" s="61"/>
      <c r="K29" s="61"/>
      <c r="L29" s="61" t="s">
        <v>784</v>
      </c>
      <c r="M29" s="61"/>
      <c r="N29" s="61"/>
      <c r="O29" s="61"/>
      <c r="P29" s="30" t="s">
        <v>40</v>
      </c>
      <c r="Q29" s="30" t="s">
        <v>105</v>
      </c>
      <c r="R29" s="30">
        <v>26.67</v>
      </c>
      <c r="S29" s="30">
        <v>13.33</v>
      </c>
      <c r="T29" s="30">
        <v>13.4</v>
      </c>
      <c r="U29" s="31">
        <f t="shared" si="0"/>
        <v>100.52513128282069</v>
      </c>
    </row>
    <row r="30" spans="1:21" ht="75" customHeight="1">
      <c r="A30" s="25"/>
      <c r="B30" s="29" t="s">
        <v>42</v>
      </c>
      <c r="C30" s="61" t="s">
        <v>785</v>
      </c>
      <c r="D30" s="61"/>
      <c r="E30" s="61"/>
      <c r="F30" s="61"/>
      <c r="G30" s="61"/>
      <c r="H30" s="61"/>
      <c r="I30" s="61" t="s">
        <v>786</v>
      </c>
      <c r="J30" s="61"/>
      <c r="K30" s="61"/>
      <c r="L30" s="61" t="s">
        <v>787</v>
      </c>
      <c r="M30" s="61"/>
      <c r="N30" s="61"/>
      <c r="O30" s="61"/>
      <c r="P30" s="30" t="s">
        <v>40</v>
      </c>
      <c r="Q30" s="30" t="s">
        <v>101</v>
      </c>
      <c r="R30" s="30">
        <v>100</v>
      </c>
      <c r="S30" s="30" t="s">
        <v>82</v>
      </c>
      <c r="T30" s="30" t="s">
        <v>82</v>
      </c>
      <c r="U30" s="31" t="str">
        <f t="shared" si="0"/>
        <v>N/A</v>
      </c>
    </row>
    <row r="31" spans="1:21" ht="75" customHeight="1">
      <c r="A31" s="25"/>
      <c r="B31" s="29" t="s">
        <v>42</v>
      </c>
      <c r="C31" s="61" t="s">
        <v>788</v>
      </c>
      <c r="D31" s="61"/>
      <c r="E31" s="61"/>
      <c r="F31" s="61"/>
      <c r="G31" s="61"/>
      <c r="H31" s="61"/>
      <c r="I31" s="61" t="s">
        <v>789</v>
      </c>
      <c r="J31" s="61"/>
      <c r="K31" s="61"/>
      <c r="L31" s="61" t="s">
        <v>790</v>
      </c>
      <c r="M31" s="61"/>
      <c r="N31" s="61"/>
      <c r="O31" s="61"/>
      <c r="P31" s="30" t="s">
        <v>40</v>
      </c>
      <c r="Q31" s="30" t="s">
        <v>101</v>
      </c>
      <c r="R31" s="30">
        <v>100</v>
      </c>
      <c r="S31" s="30" t="s">
        <v>82</v>
      </c>
      <c r="T31" s="30" t="s">
        <v>82</v>
      </c>
      <c r="U31" s="31" t="str">
        <f t="shared" si="0"/>
        <v>N/A</v>
      </c>
    </row>
    <row r="32" spans="1:21" ht="75" customHeight="1">
      <c r="A32" s="25"/>
      <c r="B32" s="29" t="s">
        <v>42</v>
      </c>
      <c r="C32" s="61" t="s">
        <v>791</v>
      </c>
      <c r="D32" s="61"/>
      <c r="E32" s="61"/>
      <c r="F32" s="61"/>
      <c r="G32" s="61"/>
      <c r="H32" s="61"/>
      <c r="I32" s="61" t="s">
        <v>792</v>
      </c>
      <c r="J32" s="61"/>
      <c r="K32" s="61"/>
      <c r="L32" s="61" t="s">
        <v>793</v>
      </c>
      <c r="M32" s="61"/>
      <c r="N32" s="61"/>
      <c r="O32" s="61"/>
      <c r="P32" s="30" t="s">
        <v>40</v>
      </c>
      <c r="Q32" s="30" t="s">
        <v>101</v>
      </c>
      <c r="R32" s="30">
        <v>100</v>
      </c>
      <c r="S32" s="30" t="s">
        <v>82</v>
      </c>
      <c r="T32" s="30" t="s">
        <v>82</v>
      </c>
      <c r="U32" s="31" t="str">
        <f t="shared" si="0"/>
        <v>N/A</v>
      </c>
    </row>
    <row r="33" spans="1:22" ht="75" customHeight="1">
      <c r="A33" s="25"/>
      <c r="B33" s="29" t="s">
        <v>42</v>
      </c>
      <c r="C33" s="61" t="s">
        <v>794</v>
      </c>
      <c r="D33" s="61"/>
      <c r="E33" s="61"/>
      <c r="F33" s="61"/>
      <c r="G33" s="61"/>
      <c r="H33" s="61"/>
      <c r="I33" s="61" t="s">
        <v>795</v>
      </c>
      <c r="J33" s="61"/>
      <c r="K33" s="61"/>
      <c r="L33" s="61" t="s">
        <v>796</v>
      </c>
      <c r="M33" s="61"/>
      <c r="N33" s="61"/>
      <c r="O33" s="61"/>
      <c r="P33" s="30" t="s">
        <v>40</v>
      </c>
      <c r="Q33" s="30" t="s">
        <v>101</v>
      </c>
      <c r="R33" s="30">
        <v>20.100000000000001</v>
      </c>
      <c r="S33" s="30" t="s">
        <v>82</v>
      </c>
      <c r="T33" s="30" t="s">
        <v>82</v>
      </c>
      <c r="U33" s="31" t="str">
        <f t="shared" si="0"/>
        <v>N/A</v>
      </c>
    </row>
    <row r="34" spans="1:22" ht="75" customHeight="1">
      <c r="A34" s="25"/>
      <c r="B34" s="29" t="s">
        <v>42</v>
      </c>
      <c r="C34" s="61" t="s">
        <v>797</v>
      </c>
      <c r="D34" s="61"/>
      <c r="E34" s="61"/>
      <c r="F34" s="61"/>
      <c r="G34" s="61"/>
      <c r="H34" s="61"/>
      <c r="I34" s="61" t="s">
        <v>798</v>
      </c>
      <c r="J34" s="61"/>
      <c r="K34" s="61"/>
      <c r="L34" s="61" t="s">
        <v>799</v>
      </c>
      <c r="M34" s="61"/>
      <c r="N34" s="61"/>
      <c r="O34" s="61"/>
      <c r="P34" s="30" t="s">
        <v>40</v>
      </c>
      <c r="Q34" s="30" t="s">
        <v>101</v>
      </c>
      <c r="R34" s="30">
        <v>100</v>
      </c>
      <c r="S34" s="30" t="s">
        <v>82</v>
      </c>
      <c r="T34" s="30" t="s">
        <v>82</v>
      </c>
      <c r="U34" s="31" t="str">
        <f t="shared" si="0"/>
        <v>N/A</v>
      </c>
    </row>
    <row r="35" spans="1:22" ht="75" customHeight="1">
      <c r="A35" s="25"/>
      <c r="B35" s="29" t="s">
        <v>42</v>
      </c>
      <c r="C35" s="61" t="s">
        <v>800</v>
      </c>
      <c r="D35" s="61"/>
      <c r="E35" s="61"/>
      <c r="F35" s="61"/>
      <c r="G35" s="61"/>
      <c r="H35" s="61"/>
      <c r="I35" s="61" t="s">
        <v>801</v>
      </c>
      <c r="J35" s="61"/>
      <c r="K35" s="61"/>
      <c r="L35" s="61" t="s">
        <v>802</v>
      </c>
      <c r="M35" s="61"/>
      <c r="N35" s="61"/>
      <c r="O35" s="61"/>
      <c r="P35" s="30" t="s">
        <v>40</v>
      </c>
      <c r="Q35" s="30" t="s">
        <v>101</v>
      </c>
      <c r="R35" s="30">
        <v>56.25</v>
      </c>
      <c r="S35" s="30" t="s">
        <v>82</v>
      </c>
      <c r="T35" s="30" t="s">
        <v>82</v>
      </c>
      <c r="U35" s="31" t="str">
        <f t="shared" si="0"/>
        <v>N/A</v>
      </c>
    </row>
    <row r="36" spans="1:22" ht="75" customHeight="1">
      <c r="A36" s="25"/>
      <c r="B36" s="29" t="s">
        <v>42</v>
      </c>
      <c r="C36" s="61" t="s">
        <v>803</v>
      </c>
      <c r="D36" s="61"/>
      <c r="E36" s="61"/>
      <c r="F36" s="61"/>
      <c r="G36" s="61"/>
      <c r="H36" s="61"/>
      <c r="I36" s="61" t="s">
        <v>804</v>
      </c>
      <c r="J36" s="61"/>
      <c r="K36" s="61"/>
      <c r="L36" s="61" t="s">
        <v>805</v>
      </c>
      <c r="M36" s="61"/>
      <c r="N36" s="61"/>
      <c r="O36" s="61"/>
      <c r="P36" s="30" t="s">
        <v>40</v>
      </c>
      <c r="Q36" s="30" t="s">
        <v>101</v>
      </c>
      <c r="R36" s="30">
        <v>100</v>
      </c>
      <c r="S36" s="30" t="s">
        <v>82</v>
      </c>
      <c r="T36" s="30" t="s">
        <v>82</v>
      </c>
      <c r="U36" s="31" t="str">
        <f t="shared" si="0"/>
        <v>N/A</v>
      </c>
    </row>
    <row r="37" spans="1:22" ht="75" customHeight="1">
      <c r="A37" s="25"/>
      <c r="B37" s="29" t="s">
        <v>42</v>
      </c>
      <c r="C37" s="61" t="s">
        <v>806</v>
      </c>
      <c r="D37" s="61"/>
      <c r="E37" s="61"/>
      <c r="F37" s="61"/>
      <c r="G37" s="61"/>
      <c r="H37" s="61"/>
      <c r="I37" s="61" t="s">
        <v>807</v>
      </c>
      <c r="J37" s="61"/>
      <c r="K37" s="61"/>
      <c r="L37" s="61" t="s">
        <v>808</v>
      </c>
      <c r="M37" s="61"/>
      <c r="N37" s="61"/>
      <c r="O37" s="61"/>
      <c r="P37" s="30" t="s">
        <v>40</v>
      </c>
      <c r="Q37" s="30" t="s">
        <v>101</v>
      </c>
      <c r="R37" s="30">
        <v>91.54</v>
      </c>
      <c r="S37" s="30" t="s">
        <v>82</v>
      </c>
      <c r="T37" s="30" t="s">
        <v>82</v>
      </c>
      <c r="U37" s="31" t="str">
        <f t="shared" si="0"/>
        <v>N/A</v>
      </c>
    </row>
    <row r="38" spans="1:22" ht="75" customHeight="1">
      <c r="A38" s="25"/>
      <c r="B38" s="29" t="s">
        <v>42</v>
      </c>
      <c r="C38" s="61" t="s">
        <v>809</v>
      </c>
      <c r="D38" s="61"/>
      <c r="E38" s="61"/>
      <c r="F38" s="61"/>
      <c r="G38" s="61"/>
      <c r="H38" s="61"/>
      <c r="I38" s="61" t="s">
        <v>810</v>
      </c>
      <c r="J38" s="61"/>
      <c r="K38" s="61"/>
      <c r="L38" s="61" t="s">
        <v>811</v>
      </c>
      <c r="M38" s="61"/>
      <c r="N38" s="61"/>
      <c r="O38" s="61"/>
      <c r="P38" s="30" t="s">
        <v>40</v>
      </c>
      <c r="Q38" s="30" t="s">
        <v>97</v>
      </c>
      <c r="R38" s="30">
        <v>95</v>
      </c>
      <c r="S38" s="30" t="s">
        <v>82</v>
      </c>
      <c r="T38" s="30">
        <v>51.09</v>
      </c>
      <c r="U38" s="31" t="str">
        <f t="shared" si="0"/>
        <v>N/A</v>
      </c>
    </row>
    <row r="39" spans="1:22" ht="75" customHeight="1">
      <c r="A39" s="25"/>
      <c r="B39" s="29" t="s">
        <v>42</v>
      </c>
      <c r="C39" s="61" t="s">
        <v>42</v>
      </c>
      <c r="D39" s="61"/>
      <c r="E39" s="61"/>
      <c r="F39" s="61"/>
      <c r="G39" s="61"/>
      <c r="H39" s="61"/>
      <c r="I39" s="61" t="s">
        <v>812</v>
      </c>
      <c r="J39" s="61"/>
      <c r="K39" s="61"/>
      <c r="L39" s="61" t="s">
        <v>813</v>
      </c>
      <c r="M39" s="61"/>
      <c r="N39" s="61"/>
      <c r="O39" s="61"/>
      <c r="P39" s="30" t="s">
        <v>40</v>
      </c>
      <c r="Q39" s="30" t="s">
        <v>775</v>
      </c>
      <c r="R39" s="30">
        <v>100</v>
      </c>
      <c r="S39" s="30">
        <v>63.49</v>
      </c>
      <c r="T39" s="30">
        <v>20.63</v>
      </c>
      <c r="U39" s="31">
        <f t="shared" si="0"/>
        <v>32.49330603244605</v>
      </c>
    </row>
    <row r="40" spans="1:22" ht="75" customHeight="1" thickBot="1">
      <c r="A40" s="25"/>
      <c r="B40" s="29" t="s">
        <v>42</v>
      </c>
      <c r="C40" s="61" t="s">
        <v>42</v>
      </c>
      <c r="D40" s="61"/>
      <c r="E40" s="61"/>
      <c r="F40" s="61"/>
      <c r="G40" s="61"/>
      <c r="H40" s="61"/>
      <c r="I40" s="61" t="s">
        <v>814</v>
      </c>
      <c r="J40" s="61"/>
      <c r="K40" s="61"/>
      <c r="L40" s="61" t="s">
        <v>815</v>
      </c>
      <c r="M40" s="61"/>
      <c r="N40" s="61"/>
      <c r="O40" s="61"/>
      <c r="P40" s="30" t="s">
        <v>40</v>
      </c>
      <c r="Q40" s="30" t="s">
        <v>97</v>
      </c>
      <c r="R40" s="30">
        <v>100</v>
      </c>
      <c r="S40" s="30">
        <v>63.49</v>
      </c>
      <c r="T40" s="30">
        <v>0</v>
      </c>
      <c r="U40" s="31">
        <f t="shared" si="0"/>
        <v>0</v>
      </c>
    </row>
    <row r="41" spans="1:22" ht="22.5" customHeight="1" thickTop="1" thickBot="1">
      <c r="B41" s="8" t="s">
        <v>55</v>
      </c>
      <c r="C41" s="9"/>
      <c r="D41" s="9"/>
      <c r="E41" s="9"/>
      <c r="F41" s="9"/>
      <c r="G41" s="9"/>
      <c r="H41" s="10"/>
      <c r="I41" s="10"/>
      <c r="J41" s="10"/>
      <c r="K41" s="10"/>
      <c r="L41" s="10"/>
      <c r="M41" s="10"/>
      <c r="N41" s="10"/>
      <c r="O41" s="10"/>
      <c r="P41" s="10"/>
      <c r="Q41" s="10"/>
      <c r="R41" s="10"/>
      <c r="S41" s="10"/>
      <c r="T41" s="10"/>
      <c r="U41" s="11"/>
      <c r="V41" s="32"/>
    </row>
    <row r="42" spans="1:22" ht="26.25" customHeight="1" thickTop="1">
      <c r="B42" s="33"/>
      <c r="C42" s="34"/>
      <c r="D42" s="34"/>
      <c r="E42" s="34"/>
      <c r="F42" s="34"/>
      <c r="G42" s="34"/>
      <c r="H42" s="35"/>
      <c r="I42" s="35"/>
      <c r="J42" s="35"/>
      <c r="K42" s="35"/>
      <c r="L42" s="35"/>
      <c r="M42" s="35"/>
      <c r="N42" s="35"/>
      <c r="O42" s="35"/>
      <c r="P42" s="36"/>
      <c r="Q42" s="37"/>
      <c r="R42" s="38" t="s">
        <v>56</v>
      </c>
      <c r="S42" s="22" t="s">
        <v>57</v>
      </c>
      <c r="T42" s="38" t="s">
        <v>58</v>
      </c>
      <c r="U42" s="22" t="s">
        <v>59</v>
      </c>
    </row>
    <row r="43" spans="1:22" ht="26.25" customHeight="1" thickBot="1">
      <c r="B43" s="39"/>
      <c r="C43" s="40"/>
      <c r="D43" s="40"/>
      <c r="E43" s="40"/>
      <c r="F43" s="40"/>
      <c r="G43" s="40"/>
      <c r="H43" s="41"/>
      <c r="I43" s="41"/>
      <c r="J43" s="41"/>
      <c r="K43" s="41"/>
      <c r="L43" s="41"/>
      <c r="M43" s="41"/>
      <c r="N43" s="41"/>
      <c r="O43" s="41"/>
      <c r="P43" s="42"/>
      <c r="Q43" s="43"/>
      <c r="R43" s="44" t="s">
        <v>60</v>
      </c>
      <c r="S43" s="43" t="s">
        <v>60</v>
      </c>
      <c r="T43" s="43" t="s">
        <v>60</v>
      </c>
      <c r="U43" s="43" t="s">
        <v>61</v>
      </c>
    </row>
    <row r="44" spans="1:22" ht="13.5" customHeight="1" thickBot="1">
      <c r="B44" s="62" t="s">
        <v>62</v>
      </c>
      <c r="C44" s="63"/>
      <c r="D44" s="63"/>
      <c r="E44" s="45"/>
      <c r="F44" s="45"/>
      <c r="G44" s="45"/>
      <c r="H44" s="46"/>
      <c r="I44" s="46"/>
      <c r="J44" s="46"/>
      <c r="K44" s="46"/>
      <c r="L44" s="46"/>
      <c r="M44" s="46"/>
      <c r="N44" s="46"/>
      <c r="O44" s="46"/>
      <c r="P44" s="47"/>
      <c r="Q44" s="47"/>
      <c r="R44" s="48">
        <f>21500.242416</f>
        <v>21500.242416000001</v>
      </c>
      <c r="S44" s="48">
        <f>21500.242416</f>
        <v>21500.242416000001</v>
      </c>
      <c r="T44" s="48">
        <f>20702.05696255</f>
        <v>20702.056962549999</v>
      </c>
      <c r="U44" s="49">
        <f>+IF(ISERR(T44/S44*100),"N/A",T44/S44*100)</f>
        <v>96.287551377299778</v>
      </c>
    </row>
    <row r="45" spans="1:22" ht="13.5" customHeight="1" thickBot="1">
      <c r="B45" s="64" t="s">
        <v>63</v>
      </c>
      <c r="C45" s="65"/>
      <c r="D45" s="65"/>
      <c r="E45" s="50"/>
      <c r="F45" s="50"/>
      <c r="G45" s="50"/>
      <c r="H45" s="51"/>
      <c r="I45" s="51"/>
      <c r="J45" s="51"/>
      <c r="K45" s="51"/>
      <c r="L45" s="51"/>
      <c r="M45" s="51"/>
      <c r="N45" s="51"/>
      <c r="O45" s="51"/>
      <c r="P45" s="52"/>
      <c r="Q45" s="52"/>
      <c r="R45" s="48">
        <f>20735.02108158</f>
        <v>20735.021081579998</v>
      </c>
      <c r="S45" s="48">
        <f>20735.02108158</f>
        <v>20735.021081579998</v>
      </c>
      <c r="T45" s="48">
        <f>20702.05696255</f>
        <v>20702.056962549999</v>
      </c>
      <c r="U45" s="49">
        <f>+IF(ISERR(T45/S45*100),"N/A",T45/S45*100)</f>
        <v>99.84102201343174</v>
      </c>
    </row>
    <row r="46" spans="1:22" ht="14.85" customHeight="1" thickTop="1" thickBot="1">
      <c r="B46" s="8" t="s">
        <v>64</v>
      </c>
      <c r="C46" s="9"/>
      <c r="D46" s="9"/>
      <c r="E46" s="9"/>
      <c r="F46" s="9"/>
      <c r="G46" s="9"/>
      <c r="H46" s="10"/>
      <c r="I46" s="10"/>
      <c r="J46" s="10"/>
      <c r="K46" s="10"/>
      <c r="L46" s="10"/>
      <c r="M46" s="10"/>
      <c r="N46" s="10"/>
      <c r="O46" s="10"/>
      <c r="P46" s="10"/>
      <c r="Q46" s="10"/>
      <c r="R46" s="10"/>
      <c r="S46" s="10"/>
      <c r="T46" s="10"/>
      <c r="U46" s="11"/>
    </row>
    <row r="47" spans="1:22" ht="44.25" customHeight="1" thickTop="1">
      <c r="B47" s="66" t="s">
        <v>65</v>
      </c>
      <c r="C47" s="67"/>
      <c r="D47" s="67"/>
      <c r="E47" s="67"/>
      <c r="F47" s="67"/>
      <c r="G47" s="67"/>
      <c r="H47" s="67"/>
      <c r="I47" s="67"/>
      <c r="J47" s="67"/>
      <c r="K47" s="67"/>
      <c r="L47" s="67"/>
      <c r="M47" s="67"/>
      <c r="N47" s="67"/>
      <c r="O47" s="67"/>
      <c r="P47" s="67"/>
      <c r="Q47" s="67"/>
      <c r="R47" s="67"/>
      <c r="S47" s="67"/>
      <c r="T47" s="67"/>
      <c r="U47" s="68"/>
    </row>
    <row r="48" spans="1:22" ht="34.5" customHeight="1">
      <c r="B48" s="55" t="s">
        <v>816</v>
      </c>
      <c r="C48" s="56"/>
      <c r="D48" s="56"/>
      <c r="E48" s="56"/>
      <c r="F48" s="56"/>
      <c r="G48" s="56"/>
      <c r="H48" s="56"/>
      <c r="I48" s="56"/>
      <c r="J48" s="56"/>
      <c r="K48" s="56"/>
      <c r="L48" s="56"/>
      <c r="M48" s="56"/>
      <c r="N48" s="56"/>
      <c r="O48" s="56"/>
      <c r="P48" s="56"/>
      <c r="Q48" s="56"/>
      <c r="R48" s="56"/>
      <c r="S48" s="56"/>
      <c r="T48" s="56"/>
      <c r="U48" s="57"/>
    </row>
    <row r="49" spans="2:21" ht="34.5" customHeight="1">
      <c r="B49" s="55" t="s">
        <v>106</v>
      </c>
      <c r="C49" s="56"/>
      <c r="D49" s="56"/>
      <c r="E49" s="56"/>
      <c r="F49" s="56"/>
      <c r="G49" s="56"/>
      <c r="H49" s="56"/>
      <c r="I49" s="56"/>
      <c r="J49" s="56"/>
      <c r="K49" s="56"/>
      <c r="L49" s="56"/>
      <c r="M49" s="56"/>
      <c r="N49" s="56"/>
      <c r="O49" s="56"/>
      <c r="P49" s="56"/>
      <c r="Q49" s="56"/>
      <c r="R49" s="56"/>
      <c r="S49" s="56"/>
      <c r="T49" s="56"/>
      <c r="U49" s="57"/>
    </row>
    <row r="50" spans="2:21" ht="34.5" customHeight="1">
      <c r="B50" s="55" t="s">
        <v>817</v>
      </c>
      <c r="C50" s="56"/>
      <c r="D50" s="56"/>
      <c r="E50" s="56"/>
      <c r="F50" s="56"/>
      <c r="G50" s="56"/>
      <c r="H50" s="56"/>
      <c r="I50" s="56"/>
      <c r="J50" s="56"/>
      <c r="K50" s="56"/>
      <c r="L50" s="56"/>
      <c r="M50" s="56"/>
      <c r="N50" s="56"/>
      <c r="O50" s="56"/>
      <c r="P50" s="56"/>
      <c r="Q50" s="56"/>
      <c r="R50" s="56"/>
      <c r="S50" s="56"/>
      <c r="T50" s="56"/>
      <c r="U50" s="57"/>
    </row>
    <row r="51" spans="2:21" ht="34.5" customHeight="1">
      <c r="B51" s="55" t="s">
        <v>818</v>
      </c>
      <c r="C51" s="56"/>
      <c r="D51" s="56"/>
      <c r="E51" s="56"/>
      <c r="F51" s="56"/>
      <c r="G51" s="56"/>
      <c r="H51" s="56"/>
      <c r="I51" s="56"/>
      <c r="J51" s="56"/>
      <c r="K51" s="56"/>
      <c r="L51" s="56"/>
      <c r="M51" s="56"/>
      <c r="N51" s="56"/>
      <c r="O51" s="56"/>
      <c r="P51" s="56"/>
      <c r="Q51" s="56"/>
      <c r="R51" s="56"/>
      <c r="S51" s="56"/>
      <c r="T51" s="56"/>
      <c r="U51" s="57"/>
    </row>
    <row r="52" spans="2:21" ht="34.5" customHeight="1">
      <c r="B52" s="55" t="s">
        <v>819</v>
      </c>
      <c r="C52" s="56"/>
      <c r="D52" s="56"/>
      <c r="E52" s="56"/>
      <c r="F52" s="56"/>
      <c r="G52" s="56"/>
      <c r="H52" s="56"/>
      <c r="I52" s="56"/>
      <c r="J52" s="56"/>
      <c r="K52" s="56"/>
      <c r="L52" s="56"/>
      <c r="M52" s="56"/>
      <c r="N52" s="56"/>
      <c r="O52" s="56"/>
      <c r="P52" s="56"/>
      <c r="Q52" s="56"/>
      <c r="R52" s="56"/>
      <c r="S52" s="56"/>
      <c r="T52" s="56"/>
      <c r="U52" s="57"/>
    </row>
    <row r="53" spans="2:21" ht="34.5" customHeight="1">
      <c r="B53" s="55" t="s">
        <v>820</v>
      </c>
      <c r="C53" s="56"/>
      <c r="D53" s="56"/>
      <c r="E53" s="56"/>
      <c r="F53" s="56"/>
      <c r="G53" s="56"/>
      <c r="H53" s="56"/>
      <c r="I53" s="56"/>
      <c r="J53" s="56"/>
      <c r="K53" s="56"/>
      <c r="L53" s="56"/>
      <c r="M53" s="56"/>
      <c r="N53" s="56"/>
      <c r="O53" s="56"/>
      <c r="P53" s="56"/>
      <c r="Q53" s="56"/>
      <c r="R53" s="56"/>
      <c r="S53" s="56"/>
      <c r="T53" s="56"/>
      <c r="U53" s="57"/>
    </row>
    <row r="54" spans="2:21" ht="34.5" customHeight="1">
      <c r="B54" s="55" t="s">
        <v>821</v>
      </c>
      <c r="C54" s="56"/>
      <c r="D54" s="56"/>
      <c r="E54" s="56"/>
      <c r="F54" s="56"/>
      <c r="G54" s="56"/>
      <c r="H54" s="56"/>
      <c r="I54" s="56"/>
      <c r="J54" s="56"/>
      <c r="K54" s="56"/>
      <c r="L54" s="56"/>
      <c r="M54" s="56"/>
      <c r="N54" s="56"/>
      <c r="O54" s="56"/>
      <c r="P54" s="56"/>
      <c r="Q54" s="56"/>
      <c r="R54" s="56"/>
      <c r="S54" s="56"/>
      <c r="T54" s="56"/>
      <c r="U54" s="57"/>
    </row>
    <row r="55" spans="2:21" ht="34.5" customHeight="1">
      <c r="B55" s="55" t="s">
        <v>822</v>
      </c>
      <c r="C55" s="56"/>
      <c r="D55" s="56"/>
      <c r="E55" s="56"/>
      <c r="F55" s="56"/>
      <c r="G55" s="56"/>
      <c r="H55" s="56"/>
      <c r="I55" s="56"/>
      <c r="J55" s="56"/>
      <c r="K55" s="56"/>
      <c r="L55" s="56"/>
      <c r="M55" s="56"/>
      <c r="N55" s="56"/>
      <c r="O55" s="56"/>
      <c r="P55" s="56"/>
      <c r="Q55" s="56"/>
      <c r="R55" s="56"/>
      <c r="S55" s="56"/>
      <c r="T55" s="56"/>
      <c r="U55" s="57"/>
    </row>
    <row r="56" spans="2:21" ht="34.5" customHeight="1">
      <c r="B56" s="55" t="s">
        <v>823</v>
      </c>
      <c r="C56" s="56"/>
      <c r="D56" s="56"/>
      <c r="E56" s="56"/>
      <c r="F56" s="56"/>
      <c r="G56" s="56"/>
      <c r="H56" s="56"/>
      <c r="I56" s="56"/>
      <c r="J56" s="56"/>
      <c r="K56" s="56"/>
      <c r="L56" s="56"/>
      <c r="M56" s="56"/>
      <c r="N56" s="56"/>
      <c r="O56" s="56"/>
      <c r="P56" s="56"/>
      <c r="Q56" s="56"/>
      <c r="R56" s="56"/>
      <c r="S56" s="56"/>
      <c r="T56" s="56"/>
      <c r="U56" s="57"/>
    </row>
    <row r="57" spans="2:21" ht="34.5" customHeight="1">
      <c r="B57" s="55" t="s">
        <v>824</v>
      </c>
      <c r="C57" s="56"/>
      <c r="D57" s="56"/>
      <c r="E57" s="56"/>
      <c r="F57" s="56"/>
      <c r="G57" s="56"/>
      <c r="H57" s="56"/>
      <c r="I57" s="56"/>
      <c r="J57" s="56"/>
      <c r="K57" s="56"/>
      <c r="L57" s="56"/>
      <c r="M57" s="56"/>
      <c r="N57" s="56"/>
      <c r="O57" s="56"/>
      <c r="P57" s="56"/>
      <c r="Q57" s="56"/>
      <c r="R57" s="56"/>
      <c r="S57" s="56"/>
      <c r="T57" s="56"/>
      <c r="U57" s="57"/>
    </row>
    <row r="58" spans="2:21" ht="34.5" customHeight="1">
      <c r="B58" s="55" t="s">
        <v>825</v>
      </c>
      <c r="C58" s="56"/>
      <c r="D58" s="56"/>
      <c r="E58" s="56"/>
      <c r="F58" s="56"/>
      <c r="G58" s="56"/>
      <c r="H58" s="56"/>
      <c r="I58" s="56"/>
      <c r="J58" s="56"/>
      <c r="K58" s="56"/>
      <c r="L58" s="56"/>
      <c r="M58" s="56"/>
      <c r="N58" s="56"/>
      <c r="O58" s="56"/>
      <c r="P58" s="56"/>
      <c r="Q58" s="56"/>
      <c r="R58" s="56"/>
      <c r="S58" s="56"/>
      <c r="T58" s="56"/>
      <c r="U58" s="57"/>
    </row>
    <row r="59" spans="2:21" ht="34.5" customHeight="1">
      <c r="B59" s="55" t="s">
        <v>826</v>
      </c>
      <c r="C59" s="56"/>
      <c r="D59" s="56"/>
      <c r="E59" s="56"/>
      <c r="F59" s="56"/>
      <c r="G59" s="56"/>
      <c r="H59" s="56"/>
      <c r="I59" s="56"/>
      <c r="J59" s="56"/>
      <c r="K59" s="56"/>
      <c r="L59" s="56"/>
      <c r="M59" s="56"/>
      <c r="N59" s="56"/>
      <c r="O59" s="56"/>
      <c r="P59" s="56"/>
      <c r="Q59" s="56"/>
      <c r="R59" s="56"/>
      <c r="S59" s="56"/>
      <c r="T59" s="56"/>
      <c r="U59" s="57"/>
    </row>
    <row r="60" spans="2:21" ht="34.5" customHeight="1">
      <c r="B60" s="55" t="s">
        <v>827</v>
      </c>
      <c r="C60" s="56"/>
      <c r="D60" s="56"/>
      <c r="E60" s="56"/>
      <c r="F60" s="56"/>
      <c r="G60" s="56"/>
      <c r="H60" s="56"/>
      <c r="I60" s="56"/>
      <c r="J60" s="56"/>
      <c r="K60" s="56"/>
      <c r="L60" s="56"/>
      <c r="M60" s="56"/>
      <c r="N60" s="56"/>
      <c r="O60" s="56"/>
      <c r="P60" s="56"/>
      <c r="Q60" s="56"/>
      <c r="R60" s="56"/>
      <c r="S60" s="56"/>
      <c r="T60" s="56"/>
      <c r="U60" s="57"/>
    </row>
    <row r="61" spans="2:21" ht="90" customHeight="1">
      <c r="B61" s="55" t="s">
        <v>828</v>
      </c>
      <c r="C61" s="56"/>
      <c r="D61" s="56"/>
      <c r="E61" s="56"/>
      <c r="F61" s="56"/>
      <c r="G61" s="56"/>
      <c r="H61" s="56"/>
      <c r="I61" s="56"/>
      <c r="J61" s="56"/>
      <c r="K61" s="56"/>
      <c r="L61" s="56"/>
      <c r="M61" s="56"/>
      <c r="N61" s="56"/>
      <c r="O61" s="56"/>
      <c r="P61" s="56"/>
      <c r="Q61" s="56"/>
      <c r="R61" s="56"/>
      <c r="S61" s="56"/>
      <c r="T61" s="56"/>
      <c r="U61" s="57"/>
    </row>
    <row r="62" spans="2:21" ht="46.65" customHeight="1">
      <c r="B62" s="55" t="s">
        <v>829</v>
      </c>
      <c r="C62" s="56"/>
      <c r="D62" s="56"/>
      <c r="E62" s="56"/>
      <c r="F62" s="56"/>
      <c r="G62" s="56"/>
      <c r="H62" s="56"/>
      <c r="I62" s="56"/>
      <c r="J62" s="56"/>
      <c r="K62" s="56"/>
      <c r="L62" s="56"/>
      <c r="M62" s="56"/>
      <c r="N62" s="56"/>
      <c r="O62" s="56"/>
      <c r="P62" s="56"/>
      <c r="Q62" s="56"/>
      <c r="R62" s="56"/>
      <c r="S62" s="56"/>
      <c r="T62" s="56"/>
      <c r="U62" s="57"/>
    </row>
    <row r="63" spans="2:21" ht="140.1" customHeight="1">
      <c r="B63" s="55" t="s">
        <v>830</v>
      </c>
      <c r="C63" s="56"/>
      <c r="D63" s="56"/>
      <c r="E63" s="56"/>
      <c r="F63" s="56"/>
      <c r="G63" s="56"/>
      <c r="H63" s="56"/>
      <c r="I63" s="56"/>
      <c r="J63" s="56"/>
      <c r="K63" s="56"/>
      <c r="L63" s="56"/>
      <c r="M63" s="56"/>
      <c r="N63" s="56"/>
      <c r="O63" s="56"/>
      <c r="P63" s="56"/>
      <c r="Q63" s="56"/>
      <c r="R63" s="56"/>
      <c r="S63" s="56"/>
      <c r="T63" s="56"/>
      <c r="U63" s="57"/>
    </row>
    <row r="64" spans="2:21" ht="34.5" customHeight="1">
      <c r="B64" s="55" t="s">
        <v>831</v>
      </c>
      <c r="C64" s="56"/>
      <c r="D64" s="56"/>
      <c r="E64" s="56"/>
      <c r="F64" s="56"/>
      <c r="G64" s="56"/>
      <c r="H64" s="56"/>
      <c r="I64" s="56"/>
      <c r="J64" s="56"/>
      <c r="K64" s="56"/>
      <c r="L64" s="56"/>
      <c r="M64" s="56"/>
      <c r="N64" s="56"/>
      <c r="O64" s="56"/>
      <c r="P64" s="56"/>
      <c r="Q64" s="56"/>
      <c r="R64" s="56"/>
      <c r="S64" s="56"/>
      <c r="T64" s="56"/>
      <c r="U64" s="57"/>
    </row>
    <row r="65" spans="2:21" ht="20.25" customHeight="1">
      <c r="B65" s="55" t="s">
        <v>832</v>
      </c>
      <c r="C65" s="56"/>
      <c r="D65" s="56"/>
      <c r="E65" s="56"/>
      <c r="F65" s="56"/>
      <c r="G65" s="56"/>
      <c r="H65" s="56"/>
      <c r="I65" s="56"/>
      <c r="J65" s="56"/>
      <c r="K65" s="56"/>
      <c r="L65" s="56"/>
      <c r="M65" s="56"/>
      <c r="N65" s="56"/>
      <c r="O65" s="56"/>
      <c r="P65" s="56"/>
      <c r="Q65" s="56"/>
      <c r="R65" s="56"/>
      <c r="S65" s="56"/>
      <c r="T65" s="56"/>
      <c r="U65" s="57"/>
    </row>
    <row r="66" spans="2:21" ht="34.5" customHeight="1">
      <c r="B66" s="55" t="s">
        <v>833</v>
      </c>
      <c r="C66" s="56"/>
      <c r="D66" s="56"/>
      <c r="E66" s="56"/>
      <c r="F66" s="56"/>
      <c r="G66" s="56"/>
      <c r="H66" s="56"/>
      <c r="I66" s="56"/>
      <c r="J66" s="56"/>
      <c r="K66" s="56"/>
      <c r="L66" s="56"/>
      <c r="M66" s="56"/>
      <c r="N66" s="56"/>
      <c r="O66" s="56"/>
      <c r="P66" s="56"/>
      <c r="Q66" s="56"/>
      <c r="R66" s="56"/>
      <c r="S66" s="56"/>
      <c r="T66" s="56"/>
      <c r="U66" s="57"/>
    </row>
    <row r="67" spans="2:21" ht="34.5" customHeight="1">
      <c r="B67" s="55" t="s">
        <v>834</v>
      </c>
      <c r="C67" s="56"/>
      <c r="D67" s="56"/>
      <c r="E67" s="56"/>
      <c r="F67" s="56"/>
      <c r="G67" s="56"/>
      <c r="H67" s="56"/>
      <c r="I67" s="56"/>
      <c r="J67" s="56"/>
      <c r="K67" s="56"/>
      <c r="L67" s="56"/>
      <c r="M67" s="56"/>
      <c r="N67" s="56"/>
      <c r="O67" s="56"/>
      <c r="P67" s="56"/>
      <c r="Q67" s="56"/>
      <c r="R67" s="56"/>
      <c r="S67" s="56"/>
      <c r="T67" s="56"/>
      <c r="U67" s="57"/>
    </row>
    <row r="68" spans="2:21" ht="34.5" customHeight="1">
      <c r="B68" s="55" t="s">
        <v>835</v>
      </c>
      <c r="C68" s="56"/>
      <c r="D68" s="56"/>
      <c r="E68" s="56"/>
      <c r="F68" s="56"/>
      <c r="G68" s="56"/>
      <c r="H68" s="56"/>
      <c r="I68" s="56"/>
      <c r="J68" s="56"/>
      <c r="K68" s="56"/>
      <c r="L68" s="56"/>
      <c r="M68" s="56"/>
      <c r="N68" s="56"/>
      <c r="O68" s="56"/>
      <c r="P68" s="56"/>
      <c r="Q68" s="56"/>
      <c r="R68" s="56"/>
      <c r="S68" s="56"/>
      <c r="T68" s="56"/>
      <c r="U68" s="57"/>
    </row>
    <row r="69" spans="2:21" ht="34.5" customHeight="1">
      <c r="B69" s="55" t="s">
        <v>836</v>
      </c>
      <c r="C69" s="56"/>
      <c r="D69" s="56"/>
      <c r="E69" s="56"/>
      <c r="F69" s="56"/>
      <c r="G69" s="56"/>
      <c r="H69" s="56"/>
      <c r="I69" s="56"/>
      <c r="J69" s="56"/>
      <c r="K69" s="56"/>
      <c r="L69" s="56"/>
      <c r="M69" s="56"/>
      <c r="N69" s="56"/>
      <c r="O69" s="56"/>
      <c r="P69" s="56"/>
      <c r="Q69" s="56"/>
      <c r="R69" s="56"/>
      <c r="S69" s="56"/>
      <c r="T69" s="56"/>
      <c r="U69" s="57"/>
    </row>
    <row r="70" spans="2:21" ht="34.5" customHeight="1">
      <c r="B70" s="55" t="s">
        <v>837</v>
      </c>
      <c r="C70" s="56"/>
      <c r="D70" s="56"/>
      <c r="E70" s="56"/>
      <c r="F70" s="56"/>
      <c r="G70" s="56"/>
      <c r="H70" s="56"/>
      <c r="I70" s="56"/>
      <c r="J70" s="56"/>
      <c r="K70" s="56"/>
      <c r="L70" s="56"/>
      <c r="M70" s="56"/>
      <c r="N70" s="56"/>
      <c r="O70" s="56"/>
      <c r="P70" s="56"/>
      <c r="Q70" s="56"/>
      <c r="R70" s="56"/>
      <c r="S70" s="56"/>
      <c r="T70" s="56"/>
      <c r="U70" s="57"/>
    </row>
    <row r="71" spans="2:21" ht="18.149999999999999" customHeight="1">
      <c r="B71" s="55" t="s">
        <v>838</v>
      </c>
      <c r="C71" s="56"/>
      <c r="D71" s="56"/>
      <c r="E71" s="56"/>
      <c r="F71" s="56"/>
      <c r="G71" s="56"/>
      <c r="H71" s="56"/>
      <c r="I71" s="56"/>
      <c r="J71" s="56"/>
      <c r="K71" s="56"/>
      <c r="L71" s="56"/>
      <c r="M71" s="56"/>
      <c r="N71" s="56"/>
      <c r="O71" s="56"/>
      <c r="P71" s="56"/>
      <c r="Q71" s="56"/>
      <c r="R71" s="56"/>
      <c r="S71" s="56"/>
      <c r="T71" s="56"/>
      <c r="U71" s="57"/>
    </row>
    <row r="72" spans="2:21" ht="34.5" customHeight="1">
      <c r="B72" s="55" t="s">
        <v>839</v>
      </c>
      <c r="C72" s="56"/>
      <c r="D72" s="56"/>
      <c r="E72" s="56"/>
      <c r="F72" s="56"/>
      <c r="G72" s="56"/>
      <c r="H72" s="56"/>
      <c r="I72" s="56"/>
      <c r="J72" s="56"/>
      <c r="K72" s="56"/>
      <c r="L72" s="56"/>
      <c r="M72" s="56"/>
      <c r="N72" s="56"/>
      <c r="O72" s="56"/>
      <c r="P72" s="56"/>
      <c r="Q72" s="56"/>
      <c r="R72" s="56"/>
      <c r="S72" s="56"/>
      <c r="T72" s="56"/>
      <c r="U72" s="57"/>
    </row>
    <row r="73" spans="2:21" ht="34.5" customHeight="1">
      <c r="B73" s="55" t="s">
        <v>840</v>
      </c>
      <c r="C73" s="56"/>
      <c r="D73" s="56"/>
      <c r="E73" s="56"/>
      <c r="F73" s="56"/>
      <c r="G73" s="56"/>
      <c r="H73" s="56"/>
      <c r="I73" s="56"/>
      <c r="J73" s="56"/>
      <c r="K73" s="56"/>
      <c r="L73" s="56"/>
      <c r="M73" s="56"/>
      <c r="N73" s="56"/>
      <c r="O73" s="56"/>
      <c r="P73" s="56"/>
      <c r="Q73" s="56"/>
      <c r="R73" s="56"/>
      <c r="S73" s="56"/>
      <c r="T73" s="56"/>
      <c r="U73" s="57"/>
    </row>
    <row r="74" spans="2:21" ht="34.5" customHeight="1">
      <c r="B74" s="55" t="s">
        <v>841</v>
      </c>
      <c r="C74" s="56"/>
      <c r="D74" s="56"/>
      <c r="E74" s="56"/>
      <c r="F74" s="56"/>
      <c r="G74" s="56"/>
      <c r="H74" s="56"/>
      <c r="I74" s="56"/>
      <c r="J74" s="56"/>
      <c r="K74" s="56"/>
      <c r="L74" s="56"/>
      <c r="M74" s="56"/>
      <c r="N74" s="56"/>
      <c r="O74" s="56"/>
      <c r="P74" s="56"/>
      <c r="Q74" s="56"/>
      <c r="R74" s="56"/>
      <c r="S74" s="56"/>
      <c r="T74" s="56"/>
      <c r="U74" s="57"/>
    </row>
    <row r="75" spans="2:21" ht="37.35" customHeight="1">
      <c r="B75" s="55" t="s">
        <v>842</v>
      </c>
      <c r="C75" s="56"/>
      <c r="D75" s="56"/>
      <c r="E75" s="56"/>
      <c r="F75" s="56"/>
      <c r="G75" s="56"/>
      <c r="H75" s="56"/>
      <c r="I75" s="56"/>
      <c r="J75" s="56"/>
      <c r="K75" s="56"/>
      <c r="L75" s="56"/>
      <c r="M75" s="56"/>
      <c r="N75" s="56"/>
      <c r="O75" s="56"/>
      <c r="P75" s="56"/>
      <c r="Q75" s="56"/>
      <c r="R75" s="56"/>
      <c r="S75" s="56"/>
      <c r="T75" s="56"/>
      <c r="U75" s="57"/>
    </row>
    <row r="76" spans="2:21" ht="185.4" customHeight="1">
      <c r="B76" s="55" t="s">
        <v>843</v>
      </c>
      <c r="C76" s="56"/>
      <c r="D76" s="56"/>
      <c r="E76" s="56"/>
      <c r="F76" s="56"/>
      <c r="G76" s="56"/>
      <c r="H76" s="56"/>
      <c r="I76" s="56"/>
      <c r="J76" s="56"/>
      <c r="K76" s="56"/>
      <c r="L76" s="56"/>
      <c r="M76" s="56"/>
      <c r="N76" s="56"/>
      <c r="O76" s="56"/>
      <c r="P76" s="56"/>
      <c r="Q76" s="56"/>
      <c r="R76" s="56"/>
      <c r="S76" s="56"/>
      <c r="T76" s="56"/>
      <c r="U76" s="57"/>
    </row>
    <row r="77" spans="2:21" ht="137.1" customHeight="1" thickBot="1">
      <c r="B77" s="58" t="s">
        <v>844</v>
      </c>
      <c r="C77" s="59"/>
      <c r="D77" s="59"/>
      <c r="E77" s="59"/>
      <c r="F77" s="59"/>
      <c r="G77" s="59"/>
      <c r="H77" s="59"/>
      <c r="I77" s="59"/>
      <c r="J77" s="59"/>
      <c r="K77" s="59"/>
      <c r="L77" s="59"/>
      <c r="M77" s="59"/>
      <c r="N77" s="59"/>
      <c r="O77" s="59"/>
      <c r="P77" s="59"/>
      <c r="Q77" s="59"/>
      <c r="R77" s="59"/>
      <c r="S77" s="59"/>
      <c r="T77" s="59"/>
      <c r="U77" s="60"/>
    </row>
  </sheetData>
  <mergeCells count="144">
    <mergeCell ref="B8:B10"/>
    <mergeCell ref="C8:H10"/>
    <mergeCell ref="I8:S8"/>
    <mergeCell ref="T8:U8"/>
    <mergeCell ref="I9:K10"/>
    <mergeCell ref="L9:O10"/>
    <mergeCell ref="B1:L1"/>
    <mergeCell ref="D4:H4"/>
    <mergeCell ref="L4:O4"/>
    <mergeCell ref="Q4:R4"/>
    <mergeCell ref="T4:U4"/>
    <mergeCell ref="B5:U5"/>
    <mergeCell ref="P9:P10"/>
    <mergeCell ref="Q9:Q10"/>
    <mergeCell ref="R9:S9"/>
    <mergeCell ref="T9:T10"/>
    <mergeCell ref="U9:U10"/>
    <mergeCell ref="C11:H11"/>
    <mergeCell ref="I11:K11"/>
    <mergeCell ref="L11:O11"/>
    <mergeCell ref="C6:G6"/>
    <mergeCell ref="K6:M6"/>
    <mergeCell ref="P6:Q6"/>
    <mergeCell ref="T6:U6"/>
    <mergeCell ref="C14:H14"/>
    <mergeCell ref="I14:K14"/>
    <mergeCell ref="L14:O14"/>
    <mergeCell ref="C15:H15"/>
    <mergeCell ref="I15:K15"/>
    <mergeCell ref="L15:O15"/>
    <mergeCell ref="C12:H12"/>
    <mergeCell ref="I12:K12"/>
    <mergeCell ref="L12:O12"/>
    <mergeCell ref="C13:H13"/>
    <mergeCell ref="I13:K13"/>
    <mergeCell ref="L13:O13"/>
    <mergeCell ref="C18:H18"/>
    <mergeCell ref="I18:K18"/>
    <mergeCell ref="L18:O18"/>
    <mergeCell ref="C19:H19"/>
    <mergeCell ref="I19:K19"/>
    <mergeCell ref="L19:O19"/>
    <mergeCell ref="C16:H16"/>
    <mergeCell ref="I16:K16"/>
    <mergeCell ref="L16:O16"/>
    <mergeCell ref="C17:H17"/>
    <mergeCell ref="I17:K17"/>
    <mergeCell ref="L17:O17"/>
    <mergeCell ref="C22:H22"/>
    <mergeCell ref="I22:K22"/>
    <mergeCell ref="L22:O22"/>
    <mergeCell ref="C23:H23"/>
    <mergeCell ref="I23:K23"/>
    <mergeCell ref="L23:O23"/>
    <mergeCell ref="C20:H20"/>
    <mergeCell ref="I20:K20"/>
    <mergeCell ref="L20:O20"/>
    <mergeCell ref="C21:H21"/>
    <mergeCell ref="I21:K21"/>
    <mergeCell ref="L21:O21"/>
    <mergeCell ref="C26:H26"/>
    <mergeCell ref="I26:K26"/>
    <mergeCell ref="L26:O26"/>
    <mergeCell ref="C27:H27"/>
    <mergeCell ref="I27:K27"/>
    <mergeCell ref="L27:O27"/>
    <mergeCell ref="C24:H24"/>
    <mergeCell ref="I24:K24"/>
    <mergeCell ref="L24:O24"/>
    <mergeCell ref="C25:H25"/>
    <mergeCell ref="I25:K25"/>
    <mergeCell ref="L25:O25"/>
    <mergeCell ref="C30:H30"/>
    <mergeCell ref="I30:K30"/>
    <mergeCell ref="L30:O30"/>
    <mergeCell ref="C31:H31"/>
    <mergeCell ref="I31:K31"/>
    <mergeCell ref="L31:O31"/>
    <mergeCell ref="C28:H28"/>
    <mergeCell ref="I28:K28"/>
    <mergeCell ref="L28:O28"/>
    <mergeCell ref="C29:H29"/>
    <mergeCell ref="I29:K29"/>
    <mergeCell ref="L29:O29"/>
    <mergeCell ref="C34:H34"/>
    <mergeCell ref="I34:K34"/>
    <mergeCell ref="L34:O34"/>
    <mergeCell ref="C35:H35"/>
    <mergeCell ref="I35:K35"/>
    <mergeCell ref="L35:O35"/>
    <mergeCell ref="C32:H32"/>
    <mergeCell ref="I32:K32"/>
    <mergeCell ref="L32:O32"/>
    <mergeCell ref="C33:H33"/>
    <mergeCell ref="I33:K33"/>
    <mergeCell ref="L33:O33"/>
    <mergeCell ref="C38:H38"/>
    <mergeCell ref="I38:K38"/>
    <mergeCell ref="L38:O38"/>
    <mergeCell ref="C39:H39"/>
    <mergeCell ref="I39:K39"/>
    <mergeCell ref="L39:O39"/>
    <mergeCell ref="C36:H36"/>
    <mergeCell ref="I36:K36"/>
    <mergeCell ref="L36:O36"/>
    <mergeCell ref="C37:H37"/>
    <mergeCell ref="I37:K37"/>
    <mergeCell ref="L37:O37"/>
    <mergeCell ref="B48:U48"/>
    <mergeCell ref="B49:U49"/>
    <mergeCell ref="B50:U50"/>
    <mergeCell ref="B51:U51"/>
    <mergeCell ref="B52:U52"/>
    <mergeCell ref="B53:U53"/>
    <mergeCell ref="C40:H40"/>
    <mergeCell ref="I40:K40"/>
    <mergeCell ref="L40:O40"/>
    <mergeCell ref="B44:D44"/>
    <mergeCell ref="B45:D45"/>
    <mergeCell ref="B47:U47"/>
    <mergeCell ref="B60:U60"/>
    <mergeCell ref="B61:U61"/>
    <mergeCell ref="B62:U62"/>
    <mergeCell ref="B63:U63"/>
    <mergeCell ref="B64:U64"/>
    <mergeCell ref="B65:U65"/>
    <mergeCell ref="B54:U54"/>
    <mergeCell ref="B55:U55"/>
    <mergeCell ref="B56:U56"/>
    <mergeCell ref="B57:U57"/>
    <mergeCell ref="B58:U58"/>
    <mergeCell ref="B59:U59"/>
    <mergeCell ref="B72:U72"/>
    <mergeCell ref="B73:U73"/>
    <mergeCell ref="B74:U74"/>
    <mergeCell ref="B75:U75"/>
    <mergeCell ref="B76:U76"/>
    <mergeCell ref="B77:U77"/>
    <mergeCell ref="B66:U66"/>
    <mergeCell ref="B67:U67"/>
    <mergeCell ref="B68:U68"/>
    <mergeCell ref="B69:U69"/>
    <mergeCell ref="B70:U70"/>
    <mergeCell ref="B71:U71"/>
  </mergeCells>
  <printOptions horizontalCentered="1"/>
  <pageMargins left="0.78740157480314965" right="0.78740157480314965" top="0.98425196850393704" bottom="0.98425196850393704" header="0" footer="0.39370078740157483"/>
  <pageSetup scale="58" fitToHeight="10" orientation="landscape" r:id="rId1"/>
  <headerFooter>
    <oddFooter>&amp;R&amp;P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9"/>
  <sheetViews>
    <sheetView view="pageBreakPreview" zoomScale="80" zoomScaleNormal="80" zoomScaleSheetLayoutView="80" workbookViewId="0">
      <selection activeCell="S11" sqref="S1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7.88671875" style="1" customWidth="1"/>
    <col min="9" max="9" width="7.5546875" style="1" customWidth="1"/>
    <col min="10" max="10" width="9" style="1" customWidth="1"/>
    <col min="11" max="11" width="22" style="1" customWidth="1"/>
    <col min="12" max="12" width="8.88671875" style="1" customWidth="1"/>
    <col min="13" max="13" width="7" style="1" customWidth="1"/>
    <col min="14" max="14" width="9.44140625" style="1" customWidth="1"/>
    <col min="15" max="15" width="28.5546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845</v>
      </c>
      <c r="D4" s="95" t="s">
        <v>846</v>
      </c>
      <c r="E4" s="95"/>
      <c r="F4" s="95"/>
      <c r="G4" s="95"/>
      <c r="H4" s="95"/>
      <c r="I4" s="14"/>
      <c r="J4" s="15" t="s">
        <v>6</v>
      </c>
      <c r="K4" s="16" t="s">
        <v>7</v>
      </c>
      <c r="L4" s="96" t="s">
        <v>8</v>
      </c>
      <c r="M4" s="96"/>
      <c r="N4" s="96"/>
      <c r="O4" s="96"/>
      <c r="P4" s="15" t="s">
        <v>9</v>
      </c>
      <c r="Q4" s="96" t="s">
        <v>847</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c r="A11" s="25"/>
      <c r="B11" s="26" t="s">
        <v>36</v>
      </c>
      <c r="C11" s="69" t="s">
        <v>848</v>
      </c>
      <c r="D11" s="69"/>
      <c r="E11" s="69"/>
      <c r="F11" s="69"/>
      <c r="G11" s="69"/>
      <c r="H11" s="69"/>
      <c r="I11" s="69" t="s">
        <v>1538</v>
      </c>
      <c r="J11" s="69"/>
      <c r="K11" s="69"/>
      <c r="L11" s="69" t="s">
        <v>79</v>
      </c>
      <c r="M11" s="69"/>
      <c r="N11" s="69"/>
      <c r="O11" s="69"/>
      <c r="P11" s="27" t="s">
        <v>80</v>
      </c>
      <c r="Q11" s="27" t="s">
        <v>81</v>
      </c>
      <c r="R11" s="53">
        <v>61637</v>
      </c>
      <c r="S11" s="53" t="s">
        <v>82</v>
      </c>
      <c r="T11" s="53" t="s">
        <v>82</v>
      </c>
      <c r="U11" s="28" t="str">
        <f t="shared" ref="U11:U31" si="0">IF(ISERR(T11/S11*100),"N/A",T11/S11*100)</f>
        <v>N/A</v>
      </c>
    </row>
    <row r="12" spans="1:34" ht="75" customHeight="1" thickBot="1">
      <c r="A12" s="25"/>
      <c r="B12" s="29" t="s">
        <v>42</v>
      </c>
      <c r="C12" s="61" t="s">
        <v>42</v>
      </c>
      <c r="D12" s="61"/>
      <c r="E12" s="61"/>
      <c r="F12" s="61"/>
      <c r="G12" s="61"/>
      <c r="H12" s="61"/>
      <c r="I12" s="61" t="s">
        <v>849</v>
      </c>
      <c r="J12" s="61"/>
      <c r="K12" s="61"/>
      <c r="L12" s="61" t="s">
        <v>850</v>
      </c>
      <c r="M12" s="61"/>
      <c r="N12" s="61"/>
      <c r="O12" s="61"/>
      <c r="P12" s="30" t="s">
        <v>851</v>
      </c>
      <c r="Q12" s="30" t="s">
        <v>81</v>
      </c>
      <c r="R12" s="54">
        <v>117.91</v>
      </c>
      <c r="S12" s="54" t="s">
        <v>82</v>
      </c>
      <c r="T12" s="54" t="s">
        <v>82</v>
      </c>
      <c r="U12" s="31" t="str">
        <f t="shared" si="0"/>
        <v>N/A</v>
      </c>
    </row>
    <row r="13" spans="1:34" ht="75" customHeight="1" thickTop="1" thickBot="1">
      <c r="A13" s="25"/>
      <c r="B13" s="26" t="s">
        <v>45</v>
      </c>
      <c r="C13" s="69" t="s">
        <v>852</v>
      </c>
      <c r="D13" s="69"/>
      <c r="E13" s="69"/>
      <c r="F13" s="69"/>
      <c r="G13" s="69"/>
      <c r="H13" s="69"/>
      <c r="I13" s="69" t="s">
        <v>853</v>
      </c>
      <c r="J13" s="69"/>
      <c r="K13" s="69"/>
      <c r="L13" s="69" t="s">
        <v>854</v>
      </c>
      <c r="M13" s="69"/>
      <c r="N13" s="69"/>
      <c r="O13" s="69"/>
      <c r="P13" s="27" t="s">
        <v>40</v>
      </c>
      <c r="Q13" s="27" t="s">
        <v>81</v>
      </c>
      <c r="R13" s="27">
        <v>83.45</v>
      </c>
      <c r="S13" s="27" t="s">
        <v>82</v>
      </c>
      <c r="T13" s="27" t="s">
        <v>82</v>
      </c>
      <c r="U13" s="28" t="str">
        <f t="shared" si="0"/>
        <v>N/A</v>
      </c>
    </row>
    <row r="14" spans="1:34" ht="75" customHeight="1" thickTop="1">
      <c r="A14" s="25"/>
      <c r="B14" s="26" t="s">
        <v>49</v>
      </c>
      <c r="C14" s="69" t="s">
        <v>855</v>
      </c>
      <c r="D14" s="69"/>
      <c r="E14" s="69"/>
      <c r="F14" s="69"/>
      <c r="G14" s="69"/>
      <c r="H14" s="69"/>
      <c r="I14" s="69" t="s">
        <v>856</v>
      </c>
      <c r="J14" s="69"/>
      <c r="K14" s="69"/>
      <c r="L14" s="69" t="s">
        <v>857</v>
      </c>
      <c r="M14" s="69"/>
      <c r="N14" s="69"/>
      <c r="O14" s="69"/>
      <c r="P14" s="27" t="s">
        <v>40</v>
      </c>
      <c r="Q14" s="27" t="s">
        <v>92</v>
      </c>
      <c r="R14" s="27">
        <v>40</v>
      </c>
      <c r="S14" s="27">
        <v>5</v>
      </c>
      <c r="T14" s="27">
        <v>18.47</v>
      </c>
      <c r="U14" s="28">
        <f t="shared" si="0"/>
        <v>369.4</v>
      </c>
    </row>
    <row r="15" spans="1:34" ht="75" customHeight="1">
      <c r="A15" s="25"/>
      <c r="B15" s="29" t="s">
        <v>42</v>
      </c>
      <c r="C15" s="61" t="s">
        <v>42</v>
      </c>
      <c r="D15" s="61"/>
      <c r="E15" s="61"/>
      <c r="F15" s="61"/>
      <c r="G15" s="61"/>
      <c r="H15" s="61"/>
      <c r="I15" s="61" t="s">
        <v>858</v>
      </c>
      <c r="J15" s="61"/>
      <c r="K15" s="61"/>
      <c r="L15" s="61" t="s">
        <v>859</v>
      </c>
      <c r="M15" s="61"/>
      <c r="N15" s="61"/>
      <c r="O15" s="61"/>
      <c r="P15" s="30" t="s">
        <v>40</v>
      </c>
      <c r="Q15" s="30" t="s">
        <v>92</v>
      </c>
      <c r="R15" s="30">
        <v>25</v>
      </c>
      <c r="S15" s="30">
        <v>1.9</v>
      </c>
      <c r="T15" s="30">
        <v>33.42</v>
      </c>
      <c r="U15" s="31">
        <f t="shared" si="0"/>
        <v>1758.9473684210527</v>
      </c>
    </row>
    <row r="16" spans="1:34" ht="75" customHeight="1">
      <c r="A16" s="25"/>
      <c r="B16" s="29" t="s">
        <v>42</v>
      </c>
      <c r="C16" s="61" t="s">
        <v>42</v>
      </c>
      <c r="D16" s="61"/>
      <c r="E16" s="61"/>
      <c r="F16" s="61"/>
      <c r="G16" s="61"/>
      <c r="H16" s="61"/>
      <c r="I16" s="61" t="s">
        <v>860</v>
      </c>
      <c r="J16" s="61"/>
      <c r="K16" s="61"/>
      <c r="L16" s="61" t="s">
        <v>861</v>
      </c>
      <c r="M16" s="61"/>
      <c r="N16" s="61"/>
      <c r="O16" s="61"/>
      <c r="P16" s="30" t="s">
        <v>40</v>
      </c>
      <c r="Q16" s="30" t="s">
        <v>92</v>
      </c>
      <c r="R16" s="30">
        <v>90.7</v>
      </c>
      <c r="S16" s="30">
        <v>10</v>
      </c>
      <c r="T16" s="30">
        <v>57.88</v>
      </c>
      <c r="U16" s="31">
        <f t="shared" si="0"/>
        <v>578.80000000000007</v>
      </c>
    </row>
    <row r="17" spans="1:22" ht="75" customHeight="1">
      <c r="A17" s="25"/>
      <c r="B17" s="29" t="s">
        <v>42</v>
      </c>
      <c r="C17" s="61" t="s">
        <v>862</v>
      </c>
      <c r="D17" s="61"/>
      <c r="E17" s="61"/>
      <c r="F17" s="61"/>
      <c r="G17" s="61"/>
      <c r="H17" s="61"/>
      <c r="I17" s="61" t="s">
        <v>863</v>
      </c>
      <c r="J17" s="61"/>
      <c r="K17" s="61"/>
      <c r="L17" s="61" t="s">
        <v>864</v>
      </c>
      <c r="M17" s="61"/>
      <c r="N17" s="61"/>
      <c r="O17" s="61"/>
      <c r="P17" s="30" t="s">
        <v>40</v>
      </c>
      <c r="Q17" s="30" t="s">
        <v>92</v>
      </c>
      <c r="R17" s="30">
        <v>83.33</v>
      </c>
      <c r="S17" s="30">
        <v>25</v>
      </c>
      <c r="T17" s="30">
        <v>100</v>
      </c>
      <c r="U17" s="31">
        <f t="shared" si="0"/>
        <v>400</v>
      </c>
    </row>
    <row r="18" spans="1:22" ht="75" customHeight="1">
      <c r="A18" s="25"/>
      <c r="B18" s="29" t="s">
        <v>42</v>
      </c>
      <c r="C18" s="61" t="s">
        <v>865</v>
      </c>
      <c r="D18" s="61"/>
      <c r="E18" s="61"/>
      <c r="F18" s="61"/>
      <c r="G18" s="61"/>
      <c r="H18" s="61"/>
      <c r="I18" s="61" t="s">
        <v>866</v>
      </c>
      <c r="J18" s="61"/>
      <c r="K18" s="61"/>
      <c r="L18" s="61" t="s">
        <v>867</v>
      </c>
      <c r="M18" s="61"/>
      <c r="N18" s="61"/>
      <c r="O18" s="61"/>
      <c r="P18" s="30" t="s">
        <v>40</v>
      </c>
      <c r="Q18" s="30" t="s">
        <v>92</v>
      </c>
      <c r="R18" s="30">
        <v>11.69</v>
      </c>
      <c r="S18" s="30">
        <v>2.34</v>
      </c>
      <c r="T18" s="30">
        <v>0</v>
      </c>
      <c r="U18" s="31">
        <f t="shared" si="0"/>
        <v>0</v>
      </c>
    </row>
    <row r="19" spans="1:22" ht="75" customHeight="1">
      <c r="A19" s="25"/>
      <c r="B19" s="29" t="s">
        <v>42</v>
      </c>
      <c r="C19" s="61" t="s">
        <v>868</v>
      </c>
      <c r="D19" s="61"/>
      <c r="E19" s="61"/>
      <c r="F19" s="61"/>
      <c r="G19" s="61"/>
      <c r="H19" s="61"/>
      <c r="I19" s="61" t="s">
        <v>869</v>
      </c>
      <c r="J19" s="61"/>
      <c r="K19" s="61"/>
      <c r="L19" s="61" t="s">
        <v>870</v>
      </c>
      <c r="M19" s="61"/>
      <c r="N19" s="61"/>
      <c r="O19" s="61"/>
      <c r="P19" s="30" t="s">
        <v>40</v>
      </c>
      <c r="Q19" s="30" t="s">
        <v>92</v>
      </c>
      <c r="R19" s="30">
        <v>96.5</v>
      </c>
      <c r="S19" s="30">
        <v>49.98</v>
      </c>
      <c r="T19" s="30">
        <v>0</v>
      </c>
      <c r="U19" s="31">
        <f t="shared" si="0"/>
        <v>0</v>
      </c>
    </row>
    <row r="20" spans="1:22" ht="75" customHeight="1">
      <c r="A20" s="25"/>
      <c r="B20" s="29" t="s">
        <v>42</v>
      </c>
      <c r="C20" s="61" t="s">
        <v>871</v>
      </c>
      <c r="D20" s="61"/>
      <c r="E20" s="61"/>
      <c r="F20" s="61"/>
      <c r="G20" s="61"/>
      <c r="H20" s="61"/>
      <c r="I20" s="61" t="s">
        <v>872</v>
      </c>
      <c r="J20" s="61"/>
      <c r="K20" s="61"/>
      <c r="L20" s="61" t="s">
        <v>873</v>
      </c>
      <c r="M20" s="61"/>
      <c r="N20" s="61"/>
      <c r="O20" s="61"/>
      <c r="P20" s="30" t="s">
        <v>40</v>
      </c>
      <c r="Q20" s="30" t="s">
        <v>92</v>
      </c>
      <c r="R20" s="30">
        <v>46.18</v>
      </c>
      <c r="S20" s="30">
        <v>28.79</v>
      </c>
      <c r="T20" s="30">
        <v>0</v>
      </c>
      <c r="U20" s="31">
        <f t="shared" si="0"/>
        <v>0</v>
      </c>
    </row>
    <row r="21" spans="1:22" ht="75" customHeight="1">
      <c r="A21" s="25"/>
      <c r="B21" s="29" t="s">
        <v>42</v>
      </c>
      <c r="C21" s="61" t="s">
        <v>874</v>
      </c>
      <c r="D21" s="61"/>
      <c r="E21" s="61"/>
      <c r="F21" s="61"/>
      <c r="G21" s="61"/>
      <c r="H21" s="61"/>
      <c r="I21" s="61" t="s">
        <v>875</v>
      </c>
      <c r="J21" s="61"/>
      <c r="K21" s="61"/>
      <c r="L21" s="61" t="s">
        <v>876</v>
      </c>
      <c r="M21" s="61"/>
      <c r="N21" s="61"/>
      <c r="O21" s="61"/>
      <c r="P21" s="30" t="s">
        <v>40</v>
      </c>
      <c r="Q21" s="30" t="s">
        <v>92</v>
      </c>
      <c r="R21" s="30">
        <v>89.89</v>
      </c>
      <c r="S21" s="30">
        <v>12.84</v>
      </c>
      <c r="T21" s="30">
        <v>0</v>
      </c>
      <c r="U21" s="31">
        <f t="shared" si="0"/>
        <v>0</v>
      </c>
    </row>
    <row r="22" spans="1:22" ht="75" customHeight="1">
      <c r="A22" s="25"/>
      <c r="B22" s="29" t="s">
        <v>42</v>
      </c>
      <c r="C22" s="61" t="s">
        <v>877</v>
      </c>
      <c r="D22" s="61"/>
      <c r="E22" s="61"/>
      <c r="F22" s="61"/>
      <c r="G22" s="61"/>
      <c r="H22" s="61"/>
      <c r="I22" s="61" t="s">
        <v>878</v>
      </c>
      <c r="J22" s="61"/>
      <c r="K22" s="61"/>
      <c r="L22" s="61" t="s">
        <v>879</v>
      </c>
      <c r="M22" s="61"/>
      <c r="N22" s="61"/>
      <c r="O22" s="61"/>
      <c r="P22" s="30" t="s">
        <v>40</v>
      </c>
      <c r="Q22" s="30" t="s">
        <v>92</v>
      </c>
      <c r="R22" s="30">
        <v>5.74</v>
      </c>
      <c r="S22" s="30">
        <v>0.36</v>
      </c>
      <c r="T22" s="30">
        <v>0</v>
      </c>
      <c r="U22" s="31">
        <f t="shared" si="0"/>
        <v>0</v>
      </c>
    </row>
    <row r="23" spans="1:22" ht="75" customHeight="1" thickBot="1">
      <c r="A23" s="25"/>
      <c r="B23" s="29" t="s">
        <v>42</v>
      </c>
      <c r="C23" s="61" t="s">
        <v>880</v>
      </c>
      <c r="D23" s="61"/>
      <c r="E23" s="61"/>
      <c r="F23" s="61"/>
      <c r="G23" s="61"/>
      <c r="H23" s="61"/>
      <c r="I23" s="61" t="s">
        <v>881</v>
      </c>
      <c r="J23" s="61"/>
      <c r="K23" s="61"/>
      <c r="L23" s="61" t="s">
        <v>882</v>
      </c>
      <c r="M23" s="61"/>
      <c r="N23" s="61"/>
      <c r="O23" s="61"/>
      <c r="P23" s="30" t="s">
        <v>40</v>
      </c>
      <c r="Q23" s="30" t="s">
        <v>288</v>
      </c>
      <c r="R23" s="30">
        <v>90</v>
      </c>
      <c r="S23" s="30">
        <v>50</v>
      </c>
      <c r="T23" s="30">
        <v>0</v>
      </c>
      <c r="U23" s="31">
        <f t="shared" si="0"/>
        <v>0</v>
      </c>
    </row>
    <row r="24" spans="1:22" ht="75" customHeight="1" thickTop="1">
      <c r="A24" s="25"/>
      <c r="B24" s="26" t="s">
        <v>93</v>
      </c>
      <c r="C24" s="69" t="s">
        <v>883</v>
      </c>
      <c r="D24" s="69"/>
      <c r="E24" s="69"/>
      <c r="F24" s="69"/>
      <c r="G24" s="69"/>
      <c r="H24" s="69"/>
      <c r="I24" s="69" t="s">
        <v>884</v>
      </c>
      <c r="J24" s="69"/>
      <c r="K24" s="69"/>
      <c r="L24" s="69" t="s">
        <v>885</v>
      </c>
      <c r="M24" s="69"/>
      <c r="N24" s="69"/>
      <c r="O24" s="69"/>
      <c r="P24" s="27" t="s">
        <v>40</v>
      </c>
      <c r="Q24" s="27" t="s">
        <v>97</v>
      </c>
      <c r="R24" s="27">
        <v>92.8</v>
      </c>
      <c r="S24" s="27">
        <v>10</v>
      </c>
      <c r="T24" s="27">
        <v>92.05</v>
      </c>
      <c r="U24" s="28">
        <f t="shared" si="0"/>
        <v>920.5</v>
      </c>
    </row>
    <row r="25" spans="1:22" ht="75" customHeight="1">
      <c r="A25" s="25"/>
      <c r="B25" s="29" t="s">
        <v>42</v>
      </c>
      <c r="C25" s="61" t="s">
        <v>886</v>
      </c>
      <c r="D25" s="61"/>
      <c r="E25" s="61"/>
      <c r="F25" s="61"/>
      <c r="G25" s="61"/>
      <c r="H25" s="61"/>
      <c r="I25" s="61" t="s">
        <v>887</v>
      </c>
      <c r="J25" s="61"/>
      <c r="K25" s="61"/>
      <c r="L25" s="61" t="s">
        <v>888</v>
      </c>
      <c r="M25" s="61"/>
      <c r="N25" s="61"/>
      <c r="O25" s="61"/>
      <c r="P25" s="30" t="s">
        <v>40</v>
      </c>
      <c r="Q25" s="30" t="s">
        <v>105</v>
      </c>
      <c r="R25" s="30">
        <v>100</v>
      </c>
      <c r="S25" s="30">
        <v>25</v>
      </c>
      <c r="T25" s="30">
        <v>100</v>
      </c>
      <c r="U25" s="31">
        <f t="shared" si="0"/>
        <v>400</v>
      </c>
    </row>
    <row r="26" spans="1:22" ht="75" customHeight="1">
      <c r="A26" s="25"/>
      <c r="B26" s="29" t="s">
        <v>42</v>
      </c>
      <c r="C26" s="61" t="s">
        <v>889</v>
      </c>
      <c r="D26" s="61"/>
      <c r="E26" s="61"/>
      <c r="F26" s="61"/>
      <c r="G26" s="61"/>
      <c r="H26" s="61"/>
      <c r="I26" s="61" t="s">
        <v>890</v>
      </c>
      <c r="J26" s="61"/>
      <c r="K26" s="61"/>
      <c r="L26" s="61" t="s">
        <v>891</v>
      </c>
      <c r="M26" s="61"/>
      <c r="N26" s="61"/>
      <c r="O26" s="61"/>
      <c r="P26" s="30" t="s">
        <v>40</v>
      </c>
      <c r="Q26" s="30" t="s">
        <v>97</v>
      </c>
      <c r="R26" s="30">
        <v>90</v>
      </c>
      <c r="S26" s="30">
        <v>40</v>
      </c>
      <c r="T26" s="30">
        <v>0</v>
      </c>
      <c r="U26" s="31">
        <f t="shared" si="0"/>
        <v>0</v>
      </c>
    </row>
    <row r="27" spans="1:22" ht="75" customHeight="1">
      <c r="A27" s="25"/>
      <c r="B27" s="29" t="s">
        <v>42</v>
      </c>
      <c r="C27" s="61" t="s">
        <v>892</v>
      </c>
      <c r="D27" s="61"/>
      <c r="E27" s="61"/>
      <c r="F27" s="61"/>
      <c r="G27" s="61"/>
      <c r="H27" s="61"/>
      <c r="I27" s="61" t="s">
        <v>893</v>
      </c>
      <c r="J27" s="61"/>
      <c r="K27" s="61"/>
      <c r="L27" s="61" t="s">
        <v>894</v>
      </c>
      <c r="M27" s="61"/>
      <c r="N27" s="61"/>
      <c r="O27" s="61"/>
      <c r="P27" s="30" t="s">
        <v>40</v>
      </c>
      <c r="Q27" s="30" t="s">
        <v>97</v>
      </c>
      <c r="R27" s="30">
        <v>96.5</v>
      </c>
      <c r="S27" s="30">
        <v>3.62</v>
      </c>
      <c r="T27" s="30">
        <v>0</v>
      </c>
      <c r="U27" s="31">
        <f t="shared" si="0"/>
        <v>0</v>
      </c>
    </row>
    <row r="28" spans="1:22" ht="75" customHeight="1">
      <c r="A28" s="25"/>
      <c r="B28" s="29" t="s">
        <v>42</v>
      </c>
      <c r="C28" s="61" t="s">
        <v>895</v>
      </c>
      <c r="D28" s="61"/>
      <c r="E28" s="61"/>
      <c r="F28" s="61"/>
      <c r="G28" s="61"/>
      <c r="H28" s="61"/>
      <c r="I28" s="61" t="s">
        <v>896</v>
      </c>
      <c r="J28" s="61"/>
      <c r="K28" s="61"/>
      <c r="L28" s="61" t="s">
        <v>897</v>
      </c>
      <c r="M28" s="61"/>
      <c r="N28" s="61"/>
      <c r="O28" s="61"/>
      <c r="P28" s="30" t="s">
        <v>40</v>
      </c>
      <c r="Q28" s="30" t="s">
        <v>97</v>
      </c>
      <c r="R28" s="30">
        <v>50</v>
      </c>
      <c r="S28" s="30">
        <v>10</v>
      </c>
      <c r="T28" s="30">
        <v>15.68</v>
      </c>
      <c r="U28" s="31">
        <f t="shared" si="0"/>
        <v>156.80000000000001</v>
      </c>
    </row>
    <row r="29" spans="1:22" ht="75" customHeight="1">
      <c r="A29" s="25"/>
      <c r="B29" s="29" t="s">
        <v>42</v>
      </c>
      <c r="C29" s="61" t="s">
        <v>898</v>
      </c>
      <c r="D29" s="61"/>
      <c r="E29" s="61"/>
      <c r="F29" s="61"/>
      <c r="G29" s="61"/>
      <c r="H29" s="61"/>
      <c r="I29" s="61" t="s">
        <v>875</v>
      </c>
      <c r="J29" s="61"/>
      <c r="K29" s="61"/>
      <c r="L29" s="61" t="s">
        <v>876</v>
      </c>
      <c r="M29" s="61"/>
      <c r="N29" s="61"/>
      <c r="O29" s="61"/>
      <c r="P29" s="30" t="s">
        <v>40</v>
      </c>
      <c r="Q29" s="30" t="s">
        <v>128</v>
      </c>
      <c r="R29" s="30">
        <v>89.89</v>
      </c>
      <c r="S29" s="30">
        <v>49.92</v>
      </c>
      <c r="T29" s="30">
        <v>0</v>
      </c>
      <c r="U29" s="31">
        <f t="shared" si="0"/>
        <v>0</v>
      </c>
    </row>
    <row r="30" spans="1:22" ht="75" customHeight="1">
      <c r="A30" s="25"/>
      <c r="B30" s="29" t="s">
        <v>42</v>
      </c>
      <c r="C30" s="61" t="s">
        <v>899</v>
      </c>
      <c r="D30" s="61"/>
      <c r="E30" s="61"/>
      <c r="F30" s="61"/>
      <c r="G30" s="61"/>
      <c r="H30" s="61"/>
      <c r="I30" s="61" t="s">
        <v>900</v>
      </c>
      <c r="J30" s="61"/>
      <c r="K30" s="61"/>
      <c r="L30" s="61" t="s">
        <v>901</v>
      </c>
      <c r="M30" s="61"/>
      <c r="N30" s="61"/>
      <c r="O30" s="61"/>
      <c r="P30" s="30" t="s">
        <v>40</v>
      </c>
      <c r="Q30" s="30" t="s">
        <v>97</v>
      </c>
      <c r="R30" s="30">
        <v>100</v>
      </c>
      <c r="S30" s="30">
        <v>24.24</v>
      </c>
      <c r="T30" s="30">
        <v>0</v>
      </c>
      <c r="U30" s="31">
        <f t="shared" si="0"/>
        <v>0</v>
      </c>
    </row>
    <row r="31" spans="1:22" ht="75" customHeight="1" thickBot="1">
      <c r="A31" s="25"/>
      <c r="B31" s="29" t="s">
        <v>42</v>
      </c>
      <c r="C31" s="61" t="s">
        <v>902</v>
      </c>
      <c r="D31" s="61"/>
      <c r="E31" s="61"/>
      <c r="F31" s="61"/>
      <c r="G31" s="61"/>
      <c r="H31" s="61"/>
      <c r="I31" s="61" t="s">
        <v>903</v>
      </c>
      <c r="J31" s="61"/>
      <c r="K31" s="61"/>
      <c r="L31" s="61" t="s">
        <v>904</v>
      </c>
      <c r="M31" s="61"/>
      <c r="N31" s="61"/>
      <c r="O31" s="61"/>
      <c r="P31" s="30" t="s">
        <v>40</v>
      </c>
      <c r="Q31" s="30" t="s">
        <v>128</v>
      </c>
      <c r="R31" s="30">
        <v>90</v>
      </c>
      <c r="S31" s="30">
        <v>50</v>
      </c>
      <c r="T31" s="30">
        <v>0</v>
      </c>
      <c r="U31" s="31">
        <f t="shared" si="0"/>
        <v>0</v>
      </c>
    </row>
    <row r="32" spans="1:22" ht="22.5" customHeight="1" thickTop="1" thickBot="1">
      <c r="B32" s="8" t="s">
        <v>55</v>
      </c>
      <c r="C32" s="9"/>
      <c r="D32" s="9"/>
      <c r="E32" s="9"/>
      <c r="F32" s="9"/>
      <c r="G32" s="9"/>
      <c r="H32" s="10"/>
      <c r="I32" s="10"/>
      <c r="J32" s="10"/>
      <c r="K32" s="10"/>
      <c r="L32" s="10"/>
      <c r="M32" s="10"/>
      <c r="N32" s="10"/>
      <c r="O32" s="10"/>
      <c r="P32" s="10"/>
      <c r="Q32" s="10"/>
      <c r="R32" s="10"/>
      <c r="S32" s="10"/>
      <c r="T32" s="10"/>
      <c r="U32" s="11"/>
      <c r="V32" s="32"/>
    </row>
    <row r="33" spans="2:21" ht="26.25" customHeight="1" thickTop="1">
      <c r="B33" s="33"/>
      <c r="C33" s="34"/>
      <c r="D33" s="34"/>
      <c r="E33" s="34"/>
      <c r="F33" s="34"/>
      <c r="G33" s="34"/>
      <c r="H33" s="35"/>
      <c r="I33" s="35"/>
      <c r="J33" s="35"/>
      <c r="K33" s="35"/>
      <c r="L33" s="35"/>
      <c r="M33" s="35"/>
      <c r="N33" s="35"/>
      <c r="O33" s="35"/>
      <c r="P33" s="36"/>
      <c r="Q33" s="37"/>
      <c r="R33" s="38" t="s">
        <v>56</v>
      </c>
      <c r="S33" s="22" t="s">
        <v>57</v>
      </c>
      <c r="T33" s="38" t="s">
        <v>58</v>
      </c>
      <c r="U33" s="22" t="s">
        <v>59</v>
      </c>
    </row>
    <row r="34" spans="2:21" ht="26.25" customHeight="1" thickBot="1">
      <c r="B34" s="39"/>
      <c r="C34" s="40"/>
      <c r="D34" s="40"/>
      <c r="E34" s="40"/>
      <c r="F34" s="40"/>
      <c r="G34" s="40"/>
      <c r="H34" s="41"/>
      <c r="I34" s="41"/>
      <c r="J34" s="41"/>
      <c r="K34" s="41"/>
      <c r="L34" s="41"/>
      <c r="M34" s="41"/>
      <c r="N34" s="41"/>
      <c r="O34" s="41"/>
      <c r="P34" s="42"/>
      <c r="Q34" s="43"/>
      <c r="R34" s="44" t="s">
        <v>60</v>
      </c>
      <c r="S34" s="43" t="s">
        <v>60</v>
      </c>
      <c r="T34" s="43" t="s">
        <v>60</v>
      </c>
      <c r="U34" s="43" t="s">
        <v>61</v>
      </c>
    </row>
    <row r="35" spans="2:21" ht="13.5" customHeight="1" thickBot="1">
      <c r="B35" s="62" t="s">
        <v>62</v>
      </c>
      <c r="C35" s="63"/>
      <c r="D35" s="63"/>
      <c r="E35" s="45"/>
      <c r="F35" s="45"/>
      <c r="G35" s="45"/>
      <c r="H35" s="46"/>
      <c r="I35" s="46"/>
      <c r="J35" s="46"/>
      <c r="K35" s="46"/>
      <c r="L35" s="46"/>
      <c r="M35" s="46"/>
      <c r="N35" s="46"/>
      <c r="O35" s="46"/>
      <c r="P35" s="47"/>
      <c r="Q35" s="47"/>
      <c r="R35" s="48">
        <f>6951.682593</f>
        <v>6951.6825930000005</v>
      </c>
      <c r="S35" s="48">
        <f>6951.682593</f>
        <v>6951.6825930000005</v>
      </c>
      <c r="T35" s="48">
        <f>3950.85548923999</f>
        <v>3950.8554892399902</v>
      </c>
      <c r="U35" s="49">
        <f>+IF(ISERR(T35/S35*100),"N/A",T35/S35*100)</f>
        <v>56.833082298928694</v>
      </c>
    </row>
    <row r="36" spans="2:21" ht="13.5" customHeight="1" thickBot="1">
      <c r="B36" s="64" t="s">
        <v>63</v>
      </c>
      <c r="C36" s="65"/>
      <c r="D36" s="65"/>
      <c r="E36" s="50"/>
      <c r="F36" s="50"/>
      <c r="G36" s="50"/>
      <c r="H36" s="51"/>
      <c r="I36" s="51"/>
      <c r="J36" s="51"/>
      <c r="K36" s="51"/>
      <c r="L36" s="51"/>
      <c r="M36" s="51"/>
      <c r="N36" s="51"/>
      <c r="O36" s="51"/>
      <c r="P36" s="52"/>
      <c r="Q36" s="52"/>
      <c r="R36" s="48">
        <f>3959.41313684</f>
        <v>3959.4131368399999</v>
      </c>
      <c r="S36" s="48">
        <f>3959.41313684</f>
        <v>3959.4131368399999</v>
      </c>
      <c r="T36" s="48">
        <f>3950.85548923999</f>
        <v>3950.8554892399902</v>
      </c>
      <c r="U36" s="49">
        <f>+IF(ISERR(T36/S36*100),"N/A",T36/S36*100)</f>
        <v>99.783865757266256</v>
      </c>
    </row>
    <row r="37" spans="2:21" ht="14.85" customHeight="1" thickTop="1" thickBot="1">
      <c r="B37" s="8" t="s">
        <v>64</v>
      </c>
      <c r="C37" s="9"/>
      <c r="D37" s="9"/>
      <c r="E37" s="9"/>
      <c r="F37" s="9"/>
      <c r="G37" s="9"/>
      <c r="H37" s="10"/>
      <c r="I37" s="10"/>
      <c r="J37" s="10"/>
      <c r="K37" s="10"/>
      <c r="L37" s="10"/>
      <c r="M37" s="10"/>
      <c r="N37" s="10"/>
      <c r="O37" s="10"/>
      <c r="P37" s="10"/>
      <c r="Q37" s="10"/>
      <c r="R37" s="10"/>
      <c r="S37" s="10"/>
      <c r="T37" s="10"/>
      <c r="U37" s="11"/>
    </row>
    <row r="38" spans="2:21" ht="44.25" customHeight="1" thickTop="1">
      <c r="B38" s="66" t="s">
        <v>65</v>
      </c>
      <c r="C38" s="67"/>
      <c r="D38" s="67"/>
      <c r="E38" s="67"/>
      <c r="F38" s="67"/>
      <c r="G38" s="67"/>
      <c r="H38" s="67"/>
      <c r="I38" s="67"/>
      <c r="J38" s="67"/>
      <c r="K38" s="67"/>
      <c r="L38" s="67"/>
      <c r="M38" s="67"/>
      <c r="N38" s="67"/>
      <c r="O38" s="67"/>
      <c r="P38" s="67"/>
      <c r="Q38" s="67"/>
      <c r="R38" s="67"/>
      <c r="S38" s="67"/>
      <c r="T38" s="67"/>
      <c r="U38" s="68"/>
    </row>
    <row r="39" spans="2:21" ht="34.5" customHeight="1">
      <c r="B39" s="55" t="s">
        <v>106</v>
      </c>
      <c r="C39" s="56"/>
      <c r="D39" s="56"/>
      <c r="E39" s="56"/>
      <c r="F39" s="56"/>
      <c r="G39" s="56"/>
      <c r="H39" s="56"/>
      <c r="I39" s="56"/>
      <c r="J39" s="56"/>
      <c r="K39" s="56"/>
      <c r="L39" s="56"/>
      <c r="M39" s="56"/>
      <c r="N39" s="56"/>
      <c r="O39" s="56"/>
      <c r="P39" s="56"/>
      <c r="Q39" s="56"/>
      <c r="R39" s="56"/>
      <c r="S39" s="56"/>
      <c r="T39" s="56"/>
      <c r="U39" s="57"/>
    </row>
    <row r="40" spans="2:21" ht="34.5" customHeight="1">
      <c r="B40" s="55" t="s">
        <v>905</v>
      </c>
      <c r="C40" s="56"/>
      <c r="D40" s="56"/>
      <c r="E40" s="56"/>
      <c r="F40" s="56"/>
      <c r="G40" s="56"/>
      <c r="H40" s="56"/>
      <c r="I40" s="56"/>
      <c r="J40" s="56"/>
      <c r="K40" s="56"/>
      <c r="L40" s="56"/>
      <c r="M40" s="56"/>
      <c r="N40" s="56"/>
      <c r="O40" s="56"/>
      <c r="P40" s="56"/>
      <c r="Q40" s="56"/>
      <c r="R40" s="56"/>
      <c r="S40" s="56"/>
      <c r="T40" s="56"/>
      <c r="U40" s="57"/>
    </row>
    <row r="41" spans="2:21" ht="34.5" customHeight="1">
      <c r="B41" s="55" t="s">
        <v>906</v>
      </c>
      <c r="C41" s="56"/>
      <c r="D41" s="56"/>
      <c r="E41" s="56"/>
      <c r="F41" s="56"/>
      <c r="G41" s="56"/>
      <c r="H41" s="56"/>
      <c r="I41" s="56"/>
      <c r="J41" s="56"/>
      <c r="K41" s="56"/>
      <c r="L41" s="56"/>
      <c r="M41" s="56"/>
      <c r="N41" s="56"/>
      <c r="O41" s="56"/>
      <c r="P41" s="56"/>
      <c r="Q41" s="56"/>
      <c r="R41" s="56"/>
      <c r="S41" s="56"/>
      <c r="T41" s="56"/>
      <c r="U41" s="57"/>
    </row>
    <row r="42" spans="2:21" ht="32.4" customHeight="1">
      <c r="B42" s="55" t="s">
        <v>907</v>
      </c>
      <c r="C42" s="56"/>
      <c r="D42" s="56"/>
      <c r="E42" s="56"/>
      <c r="F42" s="56"/>
      <c r="G42" s="56"/>
      <c r="H42" s="56"/>
      <c r="I42" s="56"/>
      <c r="J42" s="56"/>
      <c r="K42" s="56"/>
      <c r="L42" s="56"/>
      <c r="M42" s="56"/>
      <c r="N42" s="56"/>
      <c r="O42" s="56"/>
      <c r="P42" s="56"/>
      <c r="Q42" s="56"/>
      <c r="R42" s="56"/>
      <c r="S42" s="56"/>
      <c r="T42" s="56"/>
      <c r="U42" s="57"/>
    </row>
    <row r="43" spans="2:21" ht="60.15" customHeight="1">
      <c r="B43" s="55" t="s">
        <v>908</v>
      </c>
      <c r="C43" s="56"/>
      <c r="D43" s="56"/>
      <c r="E43" s="56"/>
      <c r="F43" s="56"/>
      <c r="G43" s="56"/>
      <c r="H43" s="56"/>
      <c r="I43" s="56"/>
      <c r="J43" s="56"/>
      <c r="K43" s="56"/>
      <c r="L43" s="56"/>
      <c r="M43" s="56"/>
      <c r="N43" s="56"/>
      <c r="O43" s="56"/>
      <c r="P43" s="56"/>
      <c r="Q43" s="56"/>
      <c r="R43" s="56"/>
      <c r="S43" s="56"/>
      <c r="T43" s="56"/>
      <c r="U43" s="57"/>
    </row>
    <row r="44" spans="2:21" ht="48.15" customHeight="1">
      <c r="B44" s="55" t="s">
        <v>909</v>
      </c>
      <c r="C44" s="56"/>
      <c r="D44" s="56"/>
      <c r="E44" s="56"/>
      <c r="F44" s="56"/>
      <c r="G44" s="56"/>
      <c r="H44" s="56"/>
      <c r="I44" s="56"/>
      <c r="J44" s="56"/>
      <c r="K44" s="56"/>
      <c r="L44" s="56"/>
      <c r="M44" s="56"/>
      <c r="N44" s="56"/>
      <c r="O44" s="56"/>
      <c r="P44" s="56"/>
      <c r="Q44" s="56"/>
      <c r="R44" s="56"/>
      <c r="S44" s="56"/>
      <c r="T44" s="56"/>
      <c r="U44" s="57"/>
    </row>
    <row r="45" spans="2:21" ht="20.100000000000001" customHeight="1">
      <c r="B45" s="55" t="s">
        <v>910</v>
      </c>
      <c r="C45" s="56"/>
      <c r="D45" s="56"/>
      <c r="E45" s="56"/>
      <c r="F45" s="56"/>
      <c r="G45" s="56"/>
      <c r="H45" s="56"/>
      <c r="I45" s="56"/>
      <c r="J45" s="56"/>
      <c r="K45" s="56"/>
      <c r="L45" s="56"/>
      <c r="M45" s="56"/>
      <c r="N45" s="56"/>
      <c r="O45" s="56"/>
      <c r="P45" s="56"/>
      <c r="Q45" s="56"/>
      <c r="R45" s="56"/>
      <c r="S45" s="56"/>
      <c r="T45" s="56"/>
      <c r="U45" s="57"/>
    </row>
    <row r="46" spans="2:21" ht="57" customHeight="1">
      <c r="B46" s="55" t="s">
        <v>911</v>
      </c>
      <c r="C46" s="56"/>
      <c r="D46" s="56"/>
      <c r="E46" s="56"/>
      <c r="F46" s="56"/>
      <c r="G46" s="56"/>
      <c r="H46" s="56"/>
      <c r="I46" s="56"/>
      <c r="J46" s="56"/>
      <c r="K46" s="56"/>
      <c r="L46" s="56"/>
      <c r="M46" s="56"/>
      <c r="N46" s="56"/>
      <c r="O46" s="56"/>
      <c r="P46" s="56"/>
      <c r="Q46" s="56"/>
      <c r="R46" s="56"/>
      <c r="S46" s="56"/>
      <c r="T46" s="56"/>
      <c r="U46" s="57"/>
    </row>
    <row r="47" spans="2:21" ht="49.5" customHeight="1">
      <c r="B47" s="55" t="s">
        <v>912</v>
      </c>
      <c r="C47" s="56"/>
      <c r="D47" s="56"/>
      <c r="E47" s="56"/>
      <c r="F47" s="56"/>
      <c r="G47" s="56"/>
      <c r="H47" s="56"/>
      <c r="I47" s="56"/>
      <c r="J47" s="56"/>
      <c r="K47" s="56"/>
      <c r="L47" s="56"/>
      <c r="M47" s="56"/>
      <c r="N47" s="56"/>
      <c r="O47" s="56"/>
      <c r="P47" s="56"/>
      <c r="Q47" s="56"/>
      <c r="R47" s="56"/>
      <c r="S47" s="56"/>
      <c r="T47" s="56"/>
      <c r="U47" s="57"/>
    </row>
    <row r="48" spans="2:21" ht="59.85" customHeight="1">
      <c r="B48" s="55" t="s">
        <v>913</v>
      </c>
      <c r="C48" s="56"/>
      <c r="D48" s="56"/>
      <c r="E48" s="56"/>
      <c r="F48" s="56"/>
      <c r="G48" s="56"/>
      <c r="H48" s="56"/>
      <c r="I48" s="56"/>
      <c r="J48" s="56"/>
      <c r="K48" s="56"/>
      <c r="L48" s="56"/>
      <c r="M48" s="56"/>
      <c r="N48" s="56"/>
      <c r="O48" s="56"/>
      <c r="P48" s="56"/>
      <c r="Q48" s="56"/>
      <c r="R48" s="56"/>
      <c r="S48" s="56"/>
      <c r="T48" s="56"/>
      <c r="U48" s="57"/>
    </row>
    <row r="49" spans="2:21" ht="58.5" customHeight="1">
      <c r="B49" s="55" t="s">
        <v>914</v>
      </c>
      <c r="C49" s="56"/>
      <c r="D49" s="56"/>
      <c r="E49" s="56"/>
      <c r="F49" s="56"/>
      <c r="G49" s="56"/>
      <c r="H49" s="56"/>
      <c r="I49" s="56"/>
      <c r="J49" s="56"/>
      <c r="K49" s="56"/>
      <c r="L49" s="56"/>
      <c r="M49" s="56"/>
      <c r="N49" s="56"/>
      <c r="O49" s="56"/>
      <c r="P49" s="56"/>
      <c r="Q49" s="56"/>
      <c r="R49" s="56"/>
      <c r="S49" s="56"/>
      <c r="T49" s="56"/>
      <c r="U49" s="57"/>
    </row>
    <row r="50" spans="2:21" ht="55.5" customHeight="1">
      <c r="B50" s="55" t="s">
        <v>915</v>
      </c>
      <c r="C50" s="56"/>
      <c r="D50" s="56"/>
      <c r="E50" s="56"/>
      <c r="F50" s="56"/>
      <c r="G50" s="56"/>
      <c r="H50" s="56"/>
      <c r="I50" s="56"/>
      <c r="J50" s="56"/>
      <c r="K50" s="56"/>
      <c r="L50" s="56"/>
      <c r="M50" s="56"/>
      <c r="N50" s="56"/>
      <c r="O50" s="56"/>
      <c r="P50" s="56"/>
      <c r="Q50" s="56"/>
      <c r="R50" s="56"/>
      <c r="S50" s="56"/>
      <c r="T50" s="56"/>
      <c r="U50" s="57"/>
    </row>
    <row r="51" spans="2:21" ht="55.65" customHeight="1">
      <c r="B51" s="55" t="s">
        <v>916</v>
      </c>
      <c r="C51" s="56"/>
      <c r="D51" s="56"/>
      <c r="E51" s="56"/>
      <c r="F51" s="56"/>
      <c r="G51" s="56"/>
      <c r="H51" s="56"/>
      <c r="I51" s="56"/>
      <c r="J51" s="56"/>
      <c r="K51" s="56"/>
      <c r="L51" s="56"/>
      <c r="M51" s="56"/>
      <c r="N51" s="56"/>
      <c r="O51" s="56"/>
      <c r="P51" s="56"/>
      <c r="Q51" s="56"/>
      <c r="R51" s="56"/>
      <c r="S51" s="56"/>
      <c r="T51" s="56"/>
      <c r="U51" s="57"/>
    </row>
    <row r="52" spans="2:21" ht="50.4" customHeight="1">
      <c r="B52" s="55" t="s">
        <v>917</v>
      </c>
      <c r="C52" s="56"/>
      <c r="D52" s="56"/>
      <c r="E52" s="56"/>
      <c r="F52" s="56"/>
      <c r="G52" s="56"/>
      <c r="H52" s="56"/>
      <c r="I52" s="56"/>
      <c r="J52" s="56"/>
      <c r="K52" s="56"/>
      <c r="L52" s="56"/>
      <c r="M52" s="56"/>
      <c r="N52" s="56"/>
      <c r="O52" s="56"/>
      <c r="P52" s="56"/>
      <c r="Q52" s="56"/>
      <c r="R52" s="56"/>
      <c r="S52" s="56"/>
      <c r="T52" s="56"/>
      <c r="U52" s="57"/>
    </row>
    <row r="53" spans="2:21" ht="30.15" customHeight="1">
      <c r="B53" s="55" t="s">
        <v>918</v>
      </c>
      <c r="C53" s="56"/>
      <c r="D53" s="56"/>
      <c r="E53" s="56"/>
      <c r="F53" s="56"/>
      <c r="G53" s="56"/>
      <c r="H53" s="56"/>
      <c r="I53" s="56"/>
      <c r="J53" s="56"/>
      <c r="K53" s="56"/>
      <c r="L53" s="56"/>
      <c r="M53" s="56"/>
      <c r="N53" s="56"/>
      <c r="O53" s="56"/>
      <c r="P53" s="56"/>
      <c r="Q53" s="56"/>
      <c r="R53" s="56"/>
      <c r="S53" s="56"/>
      <c r="T53" s="56"/>
      <c r="U53" s="57"/>
    </row>
    <row r="54" spans="2:21" ht="59.85" customHeight="1">
      <c r="B54" s="55" t="s">
        <v>919</v>
      </c>
      <c r="C54" s="56"/>
      <c r="D54" s="56"/>
      <c r="E54" s="56"/>
      <c r="F54" s="56"/>
      <c r="G54" s="56"/>
      <c r="H54" s="56"/>
      <c r="I54" s="56"/>
      <c r="J54" s="56"/>
      <c r="K54" s="56"/>
      <c r="L54" s="56"/>
      <c r="M54" s="56"/>
      <c r="N54" s="56"/>
      <c r="O54" s="56"/>
      <c r="P54" s="56"/>
      <c r="Q54" s="56"/>
      <c r="R54" s="56"/>
      <c r="S54" s="56"/>
      <c r="T54" s="56"/>
      <c r="U54" s="57"/>
    </row>
    <row r="55" spans="2:21" ht="42.6" customHeight="1">
      <c r="B55" s="55" t="s">
        <v>920</v>
      </c>
      <c r="C55" s="56"/>
      <c r="D55" s="56"/>
      <c r="E55" s="56"/>
      <c r="F55" s="56"/>
      <c r="G55" s="56"/>
      <c r="H55" s="56"/>
      <c r="I55" s="56"/>
      <c r="J55" s="56"/>
      <c r="K55" s="56"/>
      <c r="L55" s="56"/>
      <c r="M55" s="56"/>
      <c r="N55" s="56"/>
      <c r="O55" s="56"/>
      <c r="P55" s="56"/>
      <c r="Q55" s="56"/>
      <c r="R55" s="56"/>
      <c r="S55" s="56"/>
      <c r="T55" s="56"/>
      <c r="U55" s="57"/>
    </row>
    <row r="56" spans="2:21" ht="49.65" customHeight="1">
      <c r="B56" s="55" t="s">
        <v>921</v>
      </c>
      <c r="C56" s="56"/>
      <c r="D56" s="56"/>
      <c r="E56" s="56"/>
      <c r="F56" s="56"/>
      <c r="G56" s="56"/>
      <c r="H56" s="56"/>
      <c r="I56" s="56"/>
      <c r="J56" s="56"/>
      <c r="K56" s="56"/>
      <c r="L56" s="56"/>
      <c r="M56" s="56"/>
      <c r="N56" s="56"/>
      <c r="O56" s="56"/>
      <c r="P56" s="56"/>
      <c r="Q56" s="56"/>
      <c r="R56" s="56"/>
      <c r="S56" s="56"/>
      <c r="T56" s="56"/>
      <c r="U56" s="57"/>
    </row>
    <row r="57" spans="2:21" ht="59.25" customHeight="1">
      <c r="B57" s="55" t="s">
        <v>922</v>
      </c>
      <c r="C57" s="56"/>
      <c r="D57" s="56"/>
      <c r="E57" s="56"/>
      <c r="F57" s="56"/>
      <c r="G57" s="56"/>
      <c r="H57" s="56"/>
      <c r="I57" s="56"/>
      <c r="J57" s="56"/>
      <c r="K57" s="56"/>
      <c r="L57" s="56"/>
      <c r="M57" s="56"/>
      <c r="N57" s="56"/>
      <c r="O57" s="56"/>
      <c r="P57" s="56"/>
      <c r="Q57" s="56"/>
      <c r="R57" s="56"/>
      <c r="S57" s="56"/>
      <c r="T57" s="56"/>
      <c r="U57" s="57"/>
    </row>
    <row r="58" spans="2:21" ht="42.15" customHeight="1">
      <c r="B58" s="55" t="s">
        <v>923</v>
      </c>
      <c r="C58" s="56"/>
      <c r="D58" s="56"/>
      <c r="E58" s="56"/>
      <c r="F58" s="56"/>
      <c r="G58" s="56"/>
      <c r="H58" s="56"/>
      <c r="I58" s="56"/>
      <c r="J58" s="56"/>
      <c r="K58" s="56"/>
      <c r="L58" s="56"/>
      <c r="M58" s="56"/>
      <c r="N58" s="56"/>
      <c r="O58" s="56"/>
      <c r="P58" s="56"/>
      <c r="Q58" s="56"/>
      <c r="R58" s="56"/>
      <c r="S58" s="56"/>
      <c r="T58" s="56"/>
      <c r="U58" s="57"/>
    </row>
    <row r="59" spans="2:21" ht="45.15" customHeight="1" thickBot="1">
      <c r="B59" s="58" t="s">
        <v>924</v>
      </c>
      <c r="C59" s="59"/>
      <c r="D59" s="59"/>
      <c r="E59" s="59"/>
      <c r="F59" s="59"/>
      <c r="G59" s="59"/>
      <c r="H59" s="59"/>
      <c r="I59" s="59"/>
      <c r="J59" s="59"/>
      <c r="K59" s="59"/>
      <c r="L59" s="59"/>
      <c r="M59" s="59"/>
      <c r="N59" s="59"/>
      <c r="O59" s="59"/>
      <c r="P59" s="59"/>
      <c r="Q59" s="59"/>
      <c r="R59" s="59"/>
      <c r="S59" s="59"/>
      <c r="T59" s="59"/>
      <c r="U59" s="60"/>
    </row>
  </sheetData>
  <mergeCells count="108">
    <mergeCell ref="B8:B10"/>
    <mergeCell ref="C8:H10"/>
    <mergeCell ref="I8:S8"/>
    <mergeCell ref="T8:U8"/>
    <mergeCell ref="I9:K10"/>
    <mergeCell ref="L9:O10"/>
    <mergeCell ref="B1:L1"/>
    <mergeCell ref="D4:H4"/>
    <mergeCell ref="L4:O4"/>
    <mergeCell ref="Q4:R4"/>
    <mergeCell ref="T4:U4"/>
    <mergeCell ref="B5:U5"/>
    <mergeCell ref="P9:P10"/>
    <mergeCell ref="Q9:Q10"/>
    <mergeCell ref="R9:S9"/>
    <mergeCell ref="T9:T10"/>
    <mergeCell ref="U9:U10"/>
    <mergeCell ref="C11:H11"/>
    <mergeCell ref="I11:K11"/>
    <mergeCell ref="L11:O11"/>
    <mergeCell ref="C6:G6"/>
    <mergeCell ref="K6:M6"/>
    <mergeCell ref="P6:Q6"/>
    <mergeCell ref="T6:U6"/>
    <mergeCell ref="C14:H14"/>
    <mergeCell ref="I14:K14"/>
    <mergeCell ref="L14:O14"/>
    <mergeCell ref="C15:H15"/>
    <mergeCell ref="I15:K15"/>
    <mergeCell ref="L15:O15"/>
    <mergeCell ref="C12:H12"/>
    <mergeCell ref="I12:K12"/>
    <mergeCell ref="L12:O12"/>
    <mergeCell ref="C13:H13"/>
    <mergeCell ref="I13:K13"/>
    <mergeCell ref="L13:O13"/>
    <mergeCell ref="C18:H18"/>
    <mergeCell ref="I18:K18"/>
    <mergeCell ref="L18:O18"/>
    <mergeCell ref="C19:H19"/>
    <mergeCell ref="I19:K19"/>
    <mergeCell ref="L19:O19"/>
    <mergeCell ref="C16:H16"/>
    <mergeCell ref="I16:K16"/>
    <mergeCell ref="L16:O16"/>
    <mergeCell ref="C17:H17"/>
    <mergeCell ref="I17:K17"/>
    <mergeCell ref="L17:O17"/>
    <mergeCell ref="C22:H22"/>
    <mergeCell ref="I22:K22"/>
    <mergeCell ref="L22:O22"/>
    <mergeCell ref="C23:H23"/>
    <mergeCell ref="I23:K23"/>
    <mergeCell ref="L23:O23"/>
    <mergeCell ref="C20:H20"/>
    <mergeCell ref="I20:K20"/>
    <mergeCell ref="L20:O20"/>
    <mergeCell ref="C21:H21"/>
    <mergeCell ref="I21:K21"/>
    <mergeCell ref="L21:O21"/>
    <mergeCell ref="C26:H26"/>
    <mergeCell ref="I26:K26"/>
    <mergeCell ref="L26:O26"/>
    <mergeCell ref="C27:H27"/>
    <mergeCell ref="I27:K27"/>
    <mergeCell ref="L27:O27"/>
    <mergeCell ref="C24:H24"/>
    <mergeCell ref="I24:K24"/>
    <mergeCell ref="L24:O24"/>
    <mergeCell ref="C25:H25"/>
    <mergeCell ref="I25:K25"/>
    <mergeCell ref="L25:O25"/>
    <mergeCell ref="C30:H30"/>
    <mergeCell ref="I30:K30"/>
    <mergeCell ref="L30:O30"/>
    <mergeCell ref="C31:H31"/>
    <mergeCell ref="I31:K31"/>
    <mergeCell ref="L31:O31"/>
    <mergeCell ref="C28:H28"/>
    <mergeCell ref="I28:K28"/>
    <mergeCell ref="L28:O28"/>
    <mergeCell ref="C29:H29"/>
    <mergeCell ref="I29:K29"/>
    <mergeCell ref="L29:O29"/>
    <mergeCell ref="B42:U42"/>
    <mergeCell ref="B43:U43"/>
    <mergeCell ref="B44:U44"/>
    <mergeCell ref="B45:U45"/>
    <mergeCell ref="B46:U46"/>
    <mergeCell ref="B47:U47"/>
    <mergeCell ref="B35:D35"/>
    <mergeCell ref="B36:D36"/>
    <mergeCell ref="B38:U38"/>
    <mergeCell ref="B39:U39"/>
    <mergeCell ref="B40:U40"/>
    <mergeCell ref="B41:U41"/>
    <mergeCell ref="B54:U54"/>
    <mergeCell ref="B55:U55"/>
    <mergeCell ref="B56:U56"/>
    <mergeCell ref="B57:U57"/>
    <mergeCell ref="B58:U58"/>
    <mergeCell ref="B59:U59"/>
    <mergeCell ref="B48:U48"/>
    <mergeCell ref="B49:U49"/>
    <mergeCell ref="B50:U50"/>
    <mergeCell ref="B51:U51"/>
    <mergeCell ref="B52:U52"/>
    <mergeCell ref="B53:U53"/>
  </mergeCells>
  <printOptions horizontalCentered="1"/>
  <pageMargins left="0.78740157480314965" right="0.78740157480314965" top="0.98425196850393704" bottom="0.98425196850393704" header="0" footer="0.39370078740157483"/>
  <pageSetup scale="54" fitToHeight="10" orientation="landscape" r:id="rId1"/>
  <headerFooter>
    <oddFooter>&amp;R&amp;P de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9"/>
  <sheetViews>
    <sheetView view="pageBreakPreview" zoomScale="80" zoomScaleNormal="80" zoomScaleSheetLayoutView="80" workbookViewId="0">
      <selection activeCell="W1" sqref="W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0.88671875" style="1" customWidth="1"/>
    <col min="9" max="9" width="7.5546875" style="1" customWidth="1"/>
    <col min="10" max="10" width="9" style="1" customWidth="1"/>
    <col min="11" max="11" width="18" style="1" customWidth="1"/>
    <col min="12" max="12" width="8.88671875" style="1" customWidth="1"/>
    <col min="13" max="13" width="7" style="1" customWidth="1"/>
    <col min="14" max="14" width="9.44140625" style="1" customWidth="1"/>
    <col min="15" max="15" width="26.1093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925</v>
      </c>
      <c r="D4" s="95" t="s">
        <v>926</v>
      </c>
      <c r="E4" s="95"/>
      <c r="F4" s="95"/>
      <c r="G4" s="95"/>
      <c r="H4" s="95"/>
      <c r="I4" s="14"/>
      <c r="J4" s="15" t="s">
        <v>6</v>
      </c>
      <c r="K4" s="16" t="s">
        <v>7</v>
      </c>
      <c r="L4" s="96" t="s">
        <v>8</v>
      </c>
      <c r="M4" s="96"/>
      <c r="N4" s="96"/>
      <c r="O4" s="96"/>
      <c r="P4" s="15" t="s">
        <v>9</v>
      </c>
      <c r="Q4" s="96" t="s">
        <v>338</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339</v>
      </c>
      <c r="Q6" s="76"/>
      <c r="R6" s="21"/>
      <c r="S6" s="20" t="s">
        <v>20</v>
      </c>
      <c r="T6" s="76" t="s">
        <v>340</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c r="A11" s="25"/>
      <c r="B11" s="26" t="s">
        <v>36</v>
      </c>
      <c r="C11" s="69" t="s">
        <v>927</v>
      </c>
      <c r="D11" s="69"/>
      <c r="E11" s="69"/>
      <c r="F11" s="69"/>
      <c r="G11" s="69"/>
      <c r="H11" s="69"/>
      <c r="I11" s="69" t="s">
        <v>928</v>
      </c>
      <c r="J11" s="69"/>
      <c r="K11" s="69"/>
      <c r="L11" s="69" t="s">
        <v>929</v>
      </c>
      <c r="M11" s="69"/>
      <c r="N11" s="69"/>
      <c r="O11" s="69"/>
      <c r="P11" s="27" t="s">
        <v>930</v>
      </c>
      <c r="Q11" s="27" t="s">
        <v>81</v>
      </c>
      <c r="R11" s="53">
        <v>1370207</v>
      </c>
      <c r="S11" s="53" t="s">
        <v>82</v>
      </c>
      <c r="T11" s="53" t="s">
        <v>82</v>
      </c>
      <c r="U11" s="28" t="str">
        <f t="shared" ref="U11:U36" si="0">IF(ISERR(T11/S11*100),"N/A",T11/S11*100)</f>
        <v>N/A</v>
      </c>
    </row>
    <row r="12" spans="1:34" ht="75" customHeight="1" thickBot="1">
      <c r="A12" s="25"/>
      <c r="B12" s="29" t="s">
        <v>42</v>
      </c>
      <c r="C12" s="61" t="s">
        <v>42</v>
      </c>
      <c r="D12" s="61"/>
      <c r="E12" s="61"/>
      <c r="F12" s="61"/>
      <c r="G12" s="61"/>
      <c r="H12" s="61"/>
      <c r="I12" s="61" t="s">
        <v>1538</v>
      </c>
      <c r="J12" s="61"/>
      <c r="K12" s="61"/>
      <c r="L12" s="61" t="s">
        <v>79</v>
      </c>
      <c r="M12" s="61"/>
      <c r="N12" s="61"/>
      <c r="O12" s="61"/>
      <c r="P12" s="30" t="s">
        <v>80</v>
      </c>
      <c r="Q12" s="30" t="s">
        <v>81</v>
      </c>
      <c r="R12" s="54">
        <v>61637</v>
      </c>
      <c r="S12" s="54" t="s">
        <v>82</v>
      </c>
      <c r="T12" s="54" t="s">
        <v>82</v>
      </c>
      <c r="U12" s="31" t="str">
        <f t="shared" si="0"/>
        <v>N/A</v>
      </c>
    </row>
    <row r="13" spans="1:34" ht="75" customHeight="1" thickTop="1" thickBot="1">
      <c r="A13" s="25"/>
      <c r="B13" s="26" t="s">
        <v>45</v>
      </c>
      <c r="C13" s="69" t="s">
        <v>931</v>
      </c>
      <c r="D13" s="69"/>
      <c r="E13" s="69"/>
      <c r="F13" s="69"/>
      <c r="G13" s="69"/>
      <c r="H13" s="69"/>
      <c r="I13" s="69" t="s">
        <v>932</v>
      </c>
      <c r="J13" s="69"/>
      <c r="K13" s="69"/>
      <c r="L13" s="69" t="s">
        <v>933</v>
      </c>
      <c r="M13" s="69"/>
      <c r="N13" s="69"/>
      <c r="O13" s="69"/>
      <c r="P13" s="27" t="s">
        <v>40</v>
      </c>
      <c r="Q13" s="27" t="s">
        <v>81</v>
      </c>
      <c r="R13" s="27">
        <v>0.61</v>
      </c>
      <c r="S13" s="27" t="s">
        <v>82</v>
      </c>
      <c r="T13" s="27" t="s">
        <v>82</v>
      </c>
      <c r="U13" s="28" t="str">
        <f t="shared" si="0"/>
        <v>N/A</v>
      </c>
    </row>
    <row r="14" spans="1:34" ht="75" customHeight="1" thickTop="1">
      <c r="A14" s="25"/>
      <c r="B14" s="26" t="s">
        <v>49</v>
      </c>
      <c r="C14" s="69" t="s">
        <v>934</v>
      </c>
      <c r="D14" s="69"/>
      <c r="E14" s="69"/>
      <c r="F14" s="69"/>
      <c r="G14" s="69"/>
      <c r="H14" s="69"/>
      <c r="I14" s="69" t="s">
        <v>935</v>
      </c>
      <c r="J14" s="69"/>
      <c r="K14" s="69"/>
      <c r="L14" s="69" t="s">
        <v>936</v>
      </c>
      <c r="M14" s="69"/>
      <c r="N14" s="69"/>
      <c r="O14" s="69"/>
      <c r="P14" s="27" t="s">
        <v>40</v>
      </c>
      <c r="Q14" s="27" t="s">
        <v>352</v>
      </c>
      <c r="R14" s="27">
        <v>100</v>
      </c>
      <c r="S14" s="27">
        <v>5</v>
      </c>
      <c r="T14" s="27">
        <v>0</v>
      </c>
      <c r="U14" s="28">
        <f t="shared" si="0"/>
        <v>0</v>
      </c>
    </row>
    <row r="15" spans="1:34" ht="75" customHeight="1">
      <c r="A15" s="25"/>
      <c r="B15" s="29" t="s">
        <v>42</v>
      </c>
      <c r="C15" s="61" t="s">
        <v>937</v>
      </c>
      <c r="D15" s="61"/>
      <c r="E15" s="61"/>
      <c r="F15" s="61"/>
      <c r="G15" s="61"/>
      <c r="H15" s="61"/>
      <c r="I15" s="61" t="s">
        <v>938</v>
      </c>
      <c r="J15" s="61"/>
      <c r="K15" s="61"/>
      <c r="L15" s="61" t="s">
        <v>939</v>
      </c>
      <c r="M15" s="61"/>
      <c r="N15" s="61"/>
      <c r="O15" s="61"/>
      <c r="P15" s="30" t="s">
        <v>40</v>
      </c>
      <c r="Q15" s="30" t="s">
        <v>352</v>
      </c>
      <c r="R15" s="30">
        <v>100</v>
      </c>
      <c r="S15" s="30">
        <v>20</v>
      </c>
      <c r="T15" s="30">
        <v>48</v>
      </c>
      <c r="U15" s="31">
        <f t="shared" si="0"/>
        <v>240</v>
      </c>
    </row>
    <row r="16" spans="1:34" ht="75" customHeight="1">
      <c r="A16" s="25"/>
      <c r="B16" s="29" t="s">
        <v>42</v>
      </c>
      <c r="C16" s="61" t="s">
        <v>940</v>
      </c>
      <c r="D16" s="61"/>
      <c r="E16" s="61"/>
      <c r="F16" s="61"/>
      <c r="G16" s="61"/>
      <c r="H16" s="61"/>
      <c r="I16" s="61" t="s">
        <v>941</v>
      </c>
      <c r="J16" s="61"/>
      <c r="K16" s="61"/>
      <c r="L16" s="61" t="s">
        <v>942</v>
      </c>
      <c r="M16" s="61"/>
      <c r="N16" s="61"/>
      <c r="O16" s="61"/>
      <c r="P16" s="30" t="s">
        <v>40</v>
      </c>
      <c r="Q16" s="30" t="s">
        <v>81</v>
      </c>
      <c r="R16" s="30">
        <v>75</v>
      </c>
      <c r="S16" s="30" t="s">
        <v>82</v>
      </c>
      <c r="T16" s="30" t="s">
        <v>82</v>
      </c>
      <c r="U16" s="31" t="str">
        <f t="shared" si="0"/>
        <v>N/A</v>
      </c>
    </row>
    <row r="17" spans="1:21" ht="75" customHeight="1">
      <c r="A17" s="25"/>
      <c r="B17" s="29" t="s">
        <v>42</v>
      </c>
      <c r="C17" s="61" t="s">
        <v>42</v>
      </c>
      <c r="D17" s="61"/>
      <c r="E17" s="61"/>
      <c r="F17" s="61"/>
      <c r="G17" s="61"/>
      <c r="H17" s="61"/>
      <c r="I17" s="61" t="s">
        <v>943</v>
      </c>
      <c r="J17" s="61"/>
      <c r="K17" s="61"/>
      <c r="L17" s="61" t="s">
        <v>944</v>
      </c>
      <c r="M17" s="61"/>
      <c r="N17" s="61"/>
      <c r="O17" s="61"/>
      <c r="P17" s="30" t="s">
        <v>40</v>
      </c>
      <c r="Q17" s="30" t="s">
        <v>81</v>
      </c>
      <c r="R17" s="30">
        <v>100</v>
      </c>
      <c r="S17" s="30" t="s">
        <v>82</v>
      </c>
      <c r="T17" s="30" t="s">
        <v>82</v>
      </c>
      <c r="U17" s="31" t="str">
        <f t="shared" si="0"/>
        <v>N/A</v>
      </c>
    </row>
    <row r="18" spans="1:21" ht="75" customHeight="1">
      <c r="A18" s="25"/>
      <c r="B18" s="29" t="s">
        <v>42</v>
      </c>
      <c r="C18" s="61" t="s">
        <v>42</v>
      </c>
      <c r="D18" s="61"/>
      <c r="E18" s="61"/>
      <c r="F18" s="61"/>
      <c r="G18" s="61"/>
      <c r="H18" s="61"/>
      <c r="I18" s="61" t="s">
        <v>945</v>
      </c>
      <c r="J18" s="61"/>
      <c r="K18" s="61"/>
      <c r="L18" s="61" t="s">
        <v>946</v>
      </c>
      <c r="M18" s="61"/>
      <c r="N18" s="61"/>
      <c r="O18" s="61"/>
      <c r="P18" s="30" t="s">
        <v>40</v>
      </c>
      <c r="Q18" s="30" t="s">
        <v>81</v>
      </c>
      <c r="R18" s="30">
        <v>0.82</v>
      </c>
      <c r="S18" s="30" t="s">
        <v>82</v>
      </c>
      <c r="T18" s="30" t="s">
        <v>82</v>
      </c>
      <c r="U18" s="31" t="str">
        <f t="shared" si="0"/>
        <v>N/A</v>
      </c>
    </row>
    <row r="19" spans="1:21" ht="75" customHeight="1">
      <c r="A19" s="25"/>
      <c r="B19" s="29" t="s">
        <v>42</v>
      </c>
      <c r="C19" s="61" t="s">
        <v>947</v>
      </c>
      <c r="D19" s="61"/>
      <c r="E19" s="61"/>
      <c r="F19" s="61"/>
      <c r="G19" s="61"/>
      <c r="H19" s="61"/>
      <c r="I19" s="61" t="s">
        <v>948</v>
      </c>
      <c r="J19" s="61"/>
      <c r="K19" s="61"/>
      <c r="L19" s="61" t="s">
        <v>949</v>
      </c>
      <c r="M19" s="61"/>
      <c r="N19" s="61"/>
      <c r="O19" s="61"/>
      <c r="P19" s="30" t="s">
        <v>40</v>
      </c>
      <c r="Q19" s="30" t="s">
        <v>92</v>
      </c>
      <c r="R19" s="30">
        <v>45</v>
      </c>
      <c r="S19" s="30">
        <v>14.99</v>
      </c>
      <c r="T19" s="30">
        <v>4.3099999999999996</v>
      </c>
      <c r="U19" s="31">
        <f t="shared" si="0"/>
        <v>28.752501667778517</v>
      </c>
    </row>
    <row r="20" spans="1:21" ht="75" customHeight="1">
      <c r="A20" s="25"/>
      <c r="B20" s="29" t="s">
        <v>42</v>
      </c>
      <c r="C20" s="61" t="s">
        <v>950</v>
      </c>
      <c r="D20" s="61"/>
      <c r="E20" s="61"/>
      <c r="F20" s="61"/>
      <c r="G20" s="61"/>
      <c r="H20" s="61"/>
      <c r="I20" s="61" t="s">
        <v>951</v>
      </c>
      <c r="J20" s="61"/>
      <c r="K20" s="61"/>
      <c r="L20" s="61" t="s">
        <v>952</v>
      </c>
      <c r="M20" s="61"/>
      <c r="N20" s="61"/>
      <c r="O20" s="61"/>
      <c r="P20" s="30" t="s">
        <v>40</v>
      </c>
      <c r="Q20" s="30" t="s">
        <v>352</v>
      </c>
      <c r="R20" s="30">
        <v>32.520000000000003</v>
      </c>
      <c r="S20" s="30">
        <v>25.37</v>
      </c>
      <c r="T20" s="30">
        <v>24.18</v>
      </c>
      <c r="U20" s="31">
        <f t="shared" si="0"/>
        <v>95.309420575482847</v>
      </c>
    </row>
    <row r="21" spans="1:21" ht="75" customHeight="1">
      <c r="A21" s="25"/>
      <c r="B21" s="29" t="s">
        <v>42</v>
      </c>
      <c r="C21" s="61" t="s">
        <v>42</v>
      </c>
      <c r="D21" s="61"/>
      <c r="E21" s="61"/>
      <c r="F21" s="61"/>
      <c r="G21" s="61"/>
      <c r="H21" s="61"/>
      <c r="I21" s="61" t="s">
        <v>953</v>
      </c>
      <c r="J21" s="61"/>
      <c r="K21" s="61"/>
      <c r="L21" s="61" t="s">
        <v>954</v>
      </c>
      <c r="M21" s="61"/>
      <c r="N21" s="61"/>
      <c r="O21" s="61"/>
      <c r="P21" s="30" t="s">
        <v>40</v>
      </c>
      <c r="Q21" s="30" t="s">
        <v>92</v>
      </c>
      <c r="R21" s="30">
        <v>79.17</v>
      </c>
      <c r="S21" s="30">
        <v>27.78</v>
      </c>
      <c r="T21" s="30">
        <v>48.1</v>
      </c>
      <c r="U21" s="31">
        <f t="shared" si="0"/>
        <v>173.14614830813534</v>
      </c>
    </row>
    <row r="22" spans="1:21" ht="75" customHeight="1">
      <c r="A22" s="25"/>
      <c r="B22" s="29" t="s">
        <v>42</v>
      </c>
      <c r="C22" s="61" t="s">
        <v>42</v>
      </c>
      <c r="D22" s="61"/>
      <c r="E22" s="61"/>
      <c r="F22" s="61"/>
      <c r="G22" s="61"/>
      <c r="H22" s="61"/>
      <c r="I22" s="61" t="s">
        <v>955</v>
      </c>
      <c r="J22" s="61"/>
      <c r="K22" s="61"/>
      <c r="L22" s="61" t="s">
        <v>956</v>
      </c>
      <c r="M22" s="61"/>
      <c r="N22" s="61"/>
      <c r="O22" s="61"/>
      <c r="P22" s="30" t="s">
        <v>40</v>
      </c>
      <c r="Q22" s="30" t="s">
        <v>92</v>
      </c>
      <c r="R22" s="30">
        <v>100</v>
      </c>
      <c r="S22" s="30">
        <v>50</v>
      </c>
      <c r="T22" s="30">
        <v>0</v>
      </c>
      <c r="U22" s="31">
        <f t="shared" si="0"/>
        <v>0</v>
      </c>
    </row>
    <row r="23" spans="1:21" ht="75" customHeight="1">
      <c r="A23" s="25"/>
      <c r="B23" s="29" t="s">
        <v>42</v>
      </c>
      <c r="C23" s="61" t="s">
        <v>957</v>
      </c>
      <c r="D23" s="61"/>
      <c r="E23" s="61"/>
      <c r="F23" s="61"/>
      <c r="G23" s="61"/>
      <c r="H23" s="61"/>
      <c r="I23" s="61" t="s">
        <v>958</v>
      </c>
      <c r="J23" s="61"/>
      <c r="K23" s="61"/>
      <c r="L23" s="61" t="s">
        <v>959</v>
      </c>
      <c r="M23" s="61"/>
      <c r="N23" s="61"/>
      <c r="O23" s="61"/>
      <c r="P23" s="30" t="s">
        <v>40</v>
      </c>
      <c r="Q23" s="30" t="s">
        <v>352</v>
      </c>
      <c r="R23" s="30">
        <v>20</v>
      </c>
      <c r="S23" s="30">
        <v>7</v>
      </c>
      <c r="T23" s="30">
        <v>6.67</v>
      </c>
      <c r="U23" s="31">
        <f t="shared" si="0"/>
        <v>95.285714285714278</v>
      </c>
    </row>
    <row r="24" spans="1:21" ht="75" customHeight="1">
      <c r="A24" s="25"/>
      <c r="B24" s="29" t="s">
        <v>42</v>
      </c>
      <c r="C24" s="61" t="s">
        <v>42</v>
      </c>
      <c r="D24" s="61"/>
      <c r="E24" s="61"/>
      <c r="F24" s="61"/>
      <c r="G24" s="61"/>
      <c r="H24" s="61"/>
      <c r="I24" s="61" t="s">
        <v>960</v>
      </c>
      <c r="J24" s="61"/>
      <c r="K24" s="61"/>
      <c r="L24" s="61" t="s">
        <v>961</v>
      </c>
      <c r="M24" s="61"/>
      <c r="N24" s="61"/>
      <c r="O24" s="61"/>
      <c r="P24" s="30" t="s">
        <v>40</v>
      </c>
      <c r="Q24" s="30" t="s">
        <v>352</v>
      </c>
      <c r="R24" s="30">
        <v>11</v>
      </c>
      <c r="S24" s="30">
        <v>6</v>
      </c>
      <c r="T24" s="30">
        <v>5.56</v>
      </c>
      <c r="U24" s="31">
        <f t="shared" si="0"/>
        <v>92.666666666666657</v>
      </c>
    </row>
    <row r="25" spans="1:21" ht="75" customHeight="1" thickBot="1">
      <c r="A25" s="25"/>
      <c r="B25" s="29" t="s">
        <v>42</v>
      </c>
      <c r="C25" s="61" t="s">
        <v>962</v>
      </c>
      <c r="D25" s="61"/>
      <c r="E25" s="61"/>
      <c r="F25" s="61"/>
      <c r="G25" s="61"/>
      <c r="H25" s="61"/>
      <c r="I25" s="61" t="s">
        <v>963</v>
      </c>
      <c r="J25" s="61"/>
      <c r="K25" s="61"/>
      <c r="L25" s="61" t="s">
        <v>964</v>
      </c>
      <c r="M25" s="61"/>
      <c r="N25" s="61"/>
      <c r="O25" s="61"/>
      <c r="P25" s="30" t="s">
        <v>40</v>
      </c>
      <c r="Q25" s="30" t="s">
        <v>92</v>
      </c>
      <c r="R25" s="30">
        <v>5</v>
      </c>
      <c r="S25" s="30">
        <v>1</v>
      </c>
      <c r="T25" s="30">
        <v>0</v>
      </c>
      <c r="U25" s="31">
        <f t="shared" si="0"/>
        <v>0</v>
      </c>
    </row>
    <row r="26" spans="1:21" ht="75" customHeight="1" thickTop="1">
      <c r="A26" s="25"/>
      <c r="B26" s="26" t="s">
        <v>93</v>
      </c>
      <c r="C26" s="69" t="s">
        <v>965</v>
      </c>
      <c r="D26" s="69"/>
      <c r="E26" s="69"/>
      <c r="F26" s="69"/>
      <c r="G26" s="69"/>
      <c r="H26" s="69"/>
      <c r="I26" s="69" t="s">
        <v>966</v>
      </c>
      <c r="J26" s="69"/>
      <c r="K26" s="69"/>
      <c r="L26" s="69" t="s">
        <v>967</v>
      </c>
      <c r="M26" s="69"/>
      <c r="N26" s="69"/>
      <c r="O26" s="69"/>
      <c r="P26" s="27" t="s">
        <v>40</v>
      </c>
      <c r="Q26" s="27" t="s">
        <v>101</v>
      </c>
      <c r="R26" s="27">
        <v>100</v>
      </c>
      <c r="S26" s="27" t="s">
        <v>82</v>
      </c>
      <c r="T26" s="27" t="s">
        <v>82</v>
      </c>
      <c r="U26" s="28" t="str">
        <f t="shared" si="0"/>
        <v>N/A</v>
      </c>
    </row>
    <row r="27" spans="1:21" ht="75" customHeight="1">
      <c r="A27" s="25"/>
      <c r="B27" s="29" t="s">
        <v>42</v>
      </c>
      <c r="C27" s="61" t="s">
        <v>968</v>
      </c>
      <c r="D27" s="61"/>
      <c r="E27" s="61"/>
      <c r="F27" s="61"/>
      <c r="G27" s="61"/>
      <c r="H27" s="61"/>
      <c r="I27" s="61" t="s">
        <v>969</v>
      </c>
      <c r="J27" s="61"/>
      <c r="K27" s="61"/>
      <c r="L27" s="61" t="s">
        <v>970</v>
      </c>
      <c r="M27" s="61"/>
      <c r="N27" s="61"/>
      <c r="O27" s="61"/>
      <c r="P27" s="30" t="s">
        <v>40</v>
      </c>
      <c r="Q27" s="30" t="s">
        <v>97</v>
      </c>
      <c r="R27" s="30">
        <v>100</v>
      </c>
      <c r="S27" s="30">
        <v>37.5</v>
      </c>
      <c r="T27" s="30">
        <v>83</v>
      </c>
      <c r="U27" s="31">
        <f t="shared" si="0"/>
        <v>221.33333333333334</v>
      </c>
    </row>
    <row r="28" spans="1:21" ht="75" customHeight="1">
      <c r="A28" s="25"/>
      <c r="B28" s="29" t="s">
        <v>42</v>
      </c>
      <c r="C28" s="61" t="s">
        <v>971</v>
      </c>
      <c r="D28" s="61"/>
      <c r="E28" s="61"/>
      <c r="F28" s="61"/>
      <c r="G28" s="61"/>
      <c r="H28" s="61"/>
      <c r="I28" s="61" t="s">
        <v>972</v>
      </c>
      <c r="J28" s="61"/>
      <c r="K28" s="61"/>
      <c r="L28" s="61" t="s">
        <v>973</v>
      </c>
      <c r="M28" s="61"/>
      <c r="N28" s="61"/>
      <c r="O28" s="61"/>
      <c r="P28" s="30" t="s">
        <v>40</v>
      </c>
      <c r="Q28" s="30" t="s">
        <v>97</v>
      </c>
      <c r="R28" s="30">
        <v>100</v>
      </c>
      <c r="S28" s="30">
        <v>40</v>
      </c>
      <c r="T28" s="30">
        <v>90</v>
      </c>
      <c r="U28" s="31">
        <f t="shared" si="0"/>
        <v>225</v>
      </c>
    </row>
    <row r="29" spans="1:21" ht="75" customHeight="1">
      <c r="A29" s="25"/>
      <c r="B29" s="29" t="s">
        <v>42</v>
      </c>
      <c r="C29" s="61" t="s">
        <v>974</v>
      </c>
      <c r="D29" s="61"/>
      <c r="E29" s="61"/>
      <c r="F29" s="61"/>
      <c r="G29" s="61"/>
      <c r="H29" s="61"/>
      <c r="I29" s="61" t="s">
        <v>975</v>
      </c>
      <c r="J29" s="61"/>
      <c r="K29" s="61"/>
      <c r="L29" s="61" t="s">
        <v>976</v>
      </c>
      <c r="M29" s="61"/>
      <c r="N29" s="61"/>
      <c r="O29" s="61"/>
      <c r="P29" s="30" t="s">
        <v>40</v>
      </c>
      <c r="Q29" s="30" t="s">
        <v>97</v>
      </c>
      <c r="R29" s="30">
        <v>100</v>
      </c>
      <c r="S29" s="30" t="s">
        <v>82</v>
      </c>
      <c r="T29" s="30">
        <v>60</v>
      </c>
      <c r="U29" s="31" t="str">
        <f t="shared" si="0"/>
        <v>N/A</v>
      </c>
    </row>
    <row r="30" spans="1:21" ht="75" customHeight="1">
      <c r="A30" s="25"/>
      <c r="B30" s="29" t="s">
        <v>42</v>
      </c>
      <c r="C30" s="61" t="s">
        <v>977</v>
      </c>
      <c r="D30" s="61"/>
      <c r="E30" s="61"/>
      <c r="F30" s="61"/>
      <c r="G30" s="61"/>
      <c r="H30" s="61"/>
      <c r="I30" s="61" t="s">
        <v>978</v>
      </c>
      <c r="J30" s="61"/>
      <c r="K30" s="61"/>
      <c r="L30" s="61" t="s">
        <v>979</v>
      </c>
      <c r="M30" s="61"/>
      <c r="N30" s="61"/>
      <c r="O30" s="61"/>
      <c r="P30" s="30" t="s">
        <v>40</v>
      </c>
      <c r="Q30" s="30" t="s">
        <v>97</v>
      </c>
      <c r="R30" s="30">
        <v>100</v>
      </c>
      <c r="S30" s="30" t="s">
        <v>82</v>
      </c>
      <c r="T30" s="30">
        <v>20</v>
      </c>
      <c r="U30" s="31" t="str">
        <f t="shared" si="0"/>
        <v>N/A</v>
      </c>
    </row>
    <row r="31" spans="1:21" ht="75" customHeight="1">
      <c r="A31" s="25"/>
      <c r="B31" s="29" t="s">
        <v>42</v>
      </c>
      <c r="C31" s="61" t="s">
        <v>980</v>
      </c>
      <c r="D31" s="61"/>
      <c r="E31" s="61"/>
      <c r="F31" s="61"/>
      <c r="G31" s="61"/>
      <c r="H31" s="61"/>
      <c r="I31" s="61" t="s">
        <v>981</v>
      </c>
      <c r="J31" s="61"/>
      <c r="K31" s="61"/>
      <c r="L31" s="61" t="s">
        <v>982</v>
      </c>
      <c r="M31" s="61"/>
      <c r="N31" s="61"/>
      <c r="O31" s="61"/>
      <c r="P31" s="30" t="s">
        <v>40</v>
      </c>
      <c r="Q31" s="30" t="s">
        <v>97</v>
      </c>
      <c r="R31" s="30">
        <v>100</v>
      </c>
      <c r="S31" s="30">
        <v>91.11</v>
      </c>
      <c r="T31" s="30">
        <v>55.56</v>
      </c>
      <c r="U31" s="31">
        <f t="shared" si="0"/>
        <v>60.981231478432662</v>
      </c>
    </row>
    <row r="32" spans="1:21" ht="75" customHeight="1">
      <c r="A32" s="25"/>
      <c r="B32" s="29" t="s">
        <v>42</v>
      </c>
      <c r="C32" s="61" t="s">
        <v>983</v>
      </c>
      <c r="D32" s="61"/>
      <c r="E32" s="61"/>
      <c r="F32" s="61"/>
      <c r="G32" s="61"/>
      <c r="H32" s="61"/>
      <c r="I32" s="61" t="s">
        <v>984</v>
      </c>
      <c r="J32" s="61"/>
      <c r="K32" s="61"/>
      <c r="L32" s="61" t="s">
        <v>985</v>
      </c>
      <c r="M32" s="61"/>
      <c r="N32" s="61"/>
      <c r="O32" s="61"/>
      <c r="P32" s="30" t="s">
        <v>40</v>
      </c>
      <c r="Q32" s="30" t="s">
        <v>101</v>
      </c>
      <c r="R32" s="30">
        <v>100</v>
      </c>
      <c r="S32" s="30" t="s">
        <v>82</v>
      </c>
      <c r="T32" s="30" t="s">
        <v>82</v>
      </c>
      <c r="U32" s="31" t="str">
        <f t="shared" si="0"/>
        <v>N/A</v>
      </c>
    </row>
    <row r="33" spans="1:22" ht="75" customHeight="1">
      <c r="A33" s="25"/>
      <c r="B33" s="29" t="s">
        <v>42</v>
      </c>
      <c r="C33" s="61" t="s">
        <v>986</v>
      </c>
      <c r="D33" s="61"/>
      <c r="E33" s="61"/>
      <c r="F33" s="61"/>
      <c r="G33" s="61"/>
      <c r="H33" s="61"/>
      <c r="I33" s="61" t="s">
        <v>987</v>
      </c>
      <c r="J33" s="61"/>
      <c r="K33" s="61"/>
      <c r="L33" s="61" t="s">
        <v>796</v>
      </c>
      <c r="M33" s="61"/>
      <c r="N33" s="61"/>
      <c r="O33" s="61"/>
      <c r="P33" s="30" t="s">
        <v>40</v>
      </c>
      <c r="Q33" s="30" t="s">
        <v>97</v>
      </c>
      <c r="R33" s="30">
        <v>100</v>
      </c>
      <c r="S33" s="30">
        <v>0</v>
      </c>
      <c r="T33" s="30">
        <v>0</v>
      </c>
      <c r="U33" s="31" t="str">
        <f t="shared" si="0"/>
        <v>N/A</v>
      </c>
    </row>
    <row r="34" spans="1:22" ht="75" customHeight="1">
      <c r="A34" s="25"/>
      <c r="B34" s="29" t="s">
        <v>42</v>
      </c>
      <c r="C34" s="61" t="s">
        <v>988</v>
      </c>
      <c r="D34" s="61"/>
      <c r="E34" s="61"/>
      <c r="F34" s="61"/>
      <c r="G34" s="61"/>
      <c r="H34" s="61"/>
      <c r="I34" s="61" t="s">
        <v>989</v>
      </c>
      <c r="J34" s="61"/>
      <c r="K34" s="61"/>
      <c r="L34" s="61" t="s">
        <v>990</v>
      </c>
      <c r="M34" s="61"/>
      <c r="N34" s="61"/>
      <c r="O34" s="61"/>
      <c r="P34" s="30" t="s">
        <v>40</v>
      </c>
      <c r="Q34" s="30" t="s">
        <v>105</v>
      </c>
      <c r="R34" s="30">
        <v>100</v>
      </c>
      <c r="S34" s="30">
        <v>55.37</v>
      </c>
      <c r="T34" s="30">
        <v>10.99</v>
      </c>
      <c r="U34" s="31">
        <f t="shared" si="0"/>
        <v>19.848293299620735</v>
      </c>
    </row>
    <row r="35" spans="1:22" ht="75" customHeight="1">
      <c r="A35" s="25"/>
      <c r="B35" s="29" t="s">
        <v>42</v>
      </c>
      <c r="C35" s="61" t="s">
        <v>991</v>
      </c>
      <c r="D35" s="61"/>
      <c r="E35" s="61"/>
      <c r="F35" s="61"/>
      <c r="G35" s="61"/>
      <c r="H35" s="61"/>
      <c r="I35" s="61" t="s">
        <v>992</v>
      </c>
      <c r="J35" s="61"/>
      <c r="K35" s="61"/>
      <c r="L35" s="61" t="s">
        <v>993</v>
      </c>
      <c r="M35" s="61"/>
      <c r="N35" s="61"/>
      <c r="O35" s="61"/>
      <c r="P35" s="30" t="s">
        <v>40</v>
      </c>
      <c r="Q35" s="30" t="s">
        <v>97</v>
      </c>
      <c r="R35" s="30">
        <v>96.77</v>
      </c>
      <c r="S35" s="30">
        <v>80.650000000000006</v>
      </c>
      <c r="T35" s="30">
        <v>80.650000000000006</v>
      </c>
      <c r="U35" s="31">
        <f t="shared" si="0"/>
        <v>100</v>
      </c>
    </row>
    <row r="36" spans="1:22" ht="75" customHeight="1" thickBot="1">
      <c r="A36" s="25"/>
      <c r="B36" s="29" t="s">
        <v>42</v>
      </c>
      <c r="C36" s="61" t="s">
        <v>994</v>
      </c>
      <c r="D36" s="61"/>
      <c r="E36" s="61"/>
      <c r="F36" s="61"/>
      <c r="G36" s="61"/>
      <c r="H36" s="61"/>
      <c r="I36" s="61" t="s">
        <v>995</v>
      </c>
      <c r="J36" s="61"/>
      <c r="K36" s="61"/>
      <c r="L36" s="61" t="s">
        <v>996</v>
      </c>
      <c r="M36" s="61"/>
      <c r="N36" s="61"/>
      <c r="O36" s="61"/>
      <c r="P36" s="30" t="s">
        <v>40</v>
      </c>
      <c r="Q36" s="30" t="s">
        <v>105</v>
      </c>
      <c r="R36" s="30">
        <v>100</v>
      </c>
      <c r="S36" s="30" t="s">
        <v>82</v>
      </c>
      <c r="T36" s="30">
        <v>0</v>
      </c>
      <c r="U36" s="31" t="str">
        <f t="shared" si="0"/>
        <v>N/A</v>
      </c>
    </row>
    <row r="37" spans="1:22" ht="22.5" customHeight="1" thickTop="1" thickBot="1">
      <c r="B37" s="8" t="s">
        <v>55</v>
      </c>
      <c r="C37" s="9"/>
      <c r="D37" s="9"/>
      <c r="E37" s="9"/>
      <c r="F37" s="9"/>
      <c r="G37" s="9"/>
      <c r="H37" s="10"/>
      <c r="I37" s="10"/>
      <c r="J37" s="10"/>
      <c r="K37" s="10"/>
      <c r="L37" s="10"/>
      <c r="M37" s="10"/>
      <c r="N37" s="10"/>
      <c r="O37" s="10"/>
      <c r="P37" s="10"/>
      <c r="Q37" s="10"/>
      <c r="R37" s="10"/>
      <c r="S37" s="10"/>
      <c r="T37" s="10"/>
      <c r="U37" s="11"/>
      <c r="V37" s="32"/>
    </row>
    <row r="38" spans="1:22" ht="26.25" customHeight="1" thickTop="1">
      <c r="B38" s="33"/>
      <c r="C38" s="34"/>
      <c r="D38" s="34"/>
      <c r="E38" s="34"/>
      <c r="F38" s="34"/>
      <c r="G38" s="34"/>
      <c r="H38" s="35"/>
      <c r="I38" s="35"/>
      <c r="J38" s="35"/>
      <c r="K38" s="35"/>
      <c r="L38" s="35"/>
      <c r="M38" s="35"/>
      <c r="N38" s="35"/>
      <c r="O38" s="35"/>
      <c r="P38" s="36"/>
      <c r="Q38" s="37"/>
      <c r="R38" s="38" t="s">
        <v>56</v>
      </c>
      <c r="S38" s="22" t="s">
        <v>57</v>
      </c>
      <c r="T38" s="38" t="s">
        <v>58</v>
      </c>
      <c r="U38" s="22" t="s">
        <v>59</v>
      </c>
    </row>
    <row r="39" spans="1:22" ht="26.25" customHeight="1" thickBot="1">
      <c r="B39" s="39"/>
      <c r="C39" s="40"/>
      <c r="D39" s="40"/>
      <c r="E39" s="40"/>
      <c r="F39" s="40"/>
      <c r="G39" s="40"/>
      <c r="H39" s="41"/>
      <c r="I39" s="41"/>
      <c r="J39" s="41"/>
      <c r="K39" s="41"/>
      <c r="L39" s="41"/>
      <c r="M39" s="41"/>
      <c r="N39" s="41"/>
      <c r="O39" s="41"/>
      <c r="P39" s="42"/>
      <c r="Q39" s="43"/>
      <c r="R39" s="44" t="s">
        <v>60</v>
      </c>
      <c r="S39" s="43" t="s">
        <v>60</v>
      </c>
      <c r="T39" s="43" t="s">
        <v>60</v>
      </c>
      <c r="U39" s="43" t="s">
        <v>61</v>
      </c>
    </row>
    <row r="40" spans="1:22" ht="13.5" customHeight="1" thickBot="1">
      <c r="B40" s="62" t="s">
        <v>62</v>
      </c>
      <c r="C40" s="63"/>
      <c r="D40" s="63"/>
      <c r="E40" s="45"/>
      <c r="F40" s="45"/>
      <c r="G40" s="45"/>
      <c r="H40" s="46"/>
      <c r="I40" s="46"/>
      <c r="J40" s="46"/>
      <c r="K40" s="46"/>
      <c r="L40" s="46"/>
      <c r="M40" s="46"/>
      <c r="N40" s="46"/>
      <c r="O40" s="46"/>
      <c r="P40" s="47"/>
      <c r="Q40" s="47"/>
      <c r="R40" s="48">
        <f>2410.2017</f>
        <v>2410.2017000000001</v>
      </c>
      <c r="S40" s="48">
        <f>2410.2017</f>
        <v>2410.2017000000001</v>
      </c>
      <c r="T40" s="48">
        <f>1902.75114934999</f>
        <v>1902.7511493499901</v>
      </c>
      <c r="U40" s="49">
        <f>+IF(ISERR(T40/S40*100),"N/A",T40/S40*100)</f>
        <v>78.945722648440182</v>
      </c>
    </row>
    <row r="41" spans="1:22" ht="13.5" customHeight="1" thickBot="1">
      <c r="B41" s="64" t="s">
        <v>63</v>
      </c>
      <c r="C41" s="65"/>
      <c r="D41" s="65"/>
      <c r="E41" s="50"/>
      <c r="F41" s="50"/>
      <c r="G41" s="50"/>
      <c r="H41" s="51"/>
      <c r="I41" s="51"/>
      <c r="J41" s="51"/>
      <c r="K41" s="51"/>
      <c r="L41" s="51"/>
      <c r="M41" s="51"/>
      <c r="N41" s="51"/>
      <c r="O41" s="51"/>
      <c r="P41" s="52"/>
      <c r="Q41" s="52"/>
      <c r="R41" s="48">
        <f>1903.1339789</f>
        <v>1903.1339789000001</v>
      </c>
      <c r="S41" s="48">
        <f>1903.1339789</f>
        <v>1903.1339789000001</v>
      </c>
      <c r="T41" s="48">
        <f>1902.75114934999</f>
        <v>1902.7511493499901</v>
      </c>
      <c r="U41" s="49">
        <f>+IF(ISERR(T41/S41*100),"N/A",T41/S41*100)</f>
        <v>99.979884256481441</v>
      </c>
    </row>
    <row r="42" spans="1:22" ht="14.85" customHeight="1" thickTop="1" thickBot="1">
      <c r="B42" s="8" t="s">
        <v>64</v>
      </c>
      <c r="C42" s="9"/>
      <c r="D42" s="9"/>
      <c r="E42" s="9"/>
      <c r="F42" s="9"/>
      <c r="G42" s="9"/>
      <c r="H42" s="10"/>
      <c r="I42" s="10"/>
      <c r="J42" s="10"/>
      <c r="K42" s="10"/>
      <c r="L42" s="10"/>
      <c r="M42" s="10"/>
      <c r="N42" s="10"/>
      <c r="O42" s="10"/>
      <c r="P42" s="10"/>
      <c r="Q42" s="10"/>
      <c r="R42" s="10"/>
      <c r="S42" s="10"/>
      <c r="T42" s="10"/>
      <c r="U42" s="11"/>
    </row>
    <row r="43" spans="1:22" ht="44.25" customHeight="1" thickTop="1">
      <c r="B43" s="66" t="s">
        <v>65</v>
      </c>
      <c r="C43" s="67"/>
      <c r="D43" s="67"/>
      <c r="E43" s="67"/>
      <c r="F43" s="67"/>
      <c r="G43" s="67"/>
      <c r="H43" s="67"/>
      <c r="I43" s="67"/>
      <c r="J43" s="67"/>
      <c r="K43" s="67"/>
      <c r="L43" s="67"/>
      <c r="M43" s="67"/>
      <c r="N43" s="67"/>
      <c r="O43" s="67"/>
      <c r="P43" s="67"/>
      <c r="Q43" s="67"/>
      <c r="R43" s="67"/>
      <c r="S43" s="67"/>
      <c r="T43" s="67"/>
      <c r="U43" s="68"/>
    </row>
    <row r="44" spans="1:22" ht="34.5" customHeight="1">
      <c r="B44" s="55" t="s">
        <v>997</v>
      </c>
      <c r="C44" s="56"/>
      <c r="D44" s="56"/>
      <c r="E44" s="56"/>
      <c r="F44" s="56"/>
      <c r="G44" s="56"/>
      <c r="H44" s="56"/>
      <c r="I44" s="56"/>
      <c r="J44" s="56"/>
      <c r="K44" s="56"/>
      <c r="L44" s="56"/>
      <c r="M44" s="56"/>
      <c r="N44" s="56"/>
      <c r="O44" s="56"/>
      <c r="P44" s="56"/>
      <c r="Q44" s="56"/>
      <c r="R44" s="56"/>
      <c r="S44" s="56"/>
      <c r="T44" s="56"/>
      <c r="U44" s="57"/>
    </row>
    <row r="45" spans="1:22" ht="34.5" customHeight="1">
      <c r="B45" s="55" t="s">
        <v>106</v>
      </c>
      <c r="C45" s="56"/>
      <c r="D45" s="56"/>
      <c r="E45" s="56"/>
      <c r="F45" s="56"/>
      <c r="G45" s="56"/>
      <c r="H45" s="56"/>
      <c r="I45" s="56"/>
      <c r="J45" s="56"/>
      <c r="K45" s="56"/>
      <c r="L45" s="56"/>
      <c r="M45" s="56"/>
      <c r="N45" s="56"/>
      <c r="O45" s="56"/>
      <c r="P45" s="56"/>
      <c r="Q45" s="56"/>
      <c r="R45" s="56"/>
      <c r="S45" s="56"/>
      <c r="T45" s="56"/>
      <c r="U45" s="57"/>
    </row>
    <row r="46" spans="1:22" ht="34.5" customHeight="1">
      <c r="B46" s="55" t="s">
        <v>998</v>
      </c>
      <c r="C46" s="56"/>
      <c r="D46" s="56"/>
      <c r="E46" s="56"/>
      <c r="F46" s="56"/>
      <c r="G46" s="56"/>
      <c r="H46" s="56"/>
      <c r="I46" s="56"/>
      <c r="J46" s="56"/>
      <c r="K46" s="56"/>
      <c r="L46" s="56"/>
      <c r="M46" s="56"/>
      <c r="N46" s="56"/>
      <c r="O46" s="56"/>
      <c r="P46" s="56"/>
      <c r="Q46" s="56"/>
      <c r="R46" s="56"/>
      <c r="S46" s="56"/>
      <c r="T46" s="56"/>
      <c r="U46" s="57"/>
    </row>
    <row r="47" spans="1:22" ht="38.1" customHeight="1">
      <c r="B47" s="55" t="s">
        <v>999</v>
      </c>
      <c r="C47" s="56"/>
      <c r="D47" s="56"/>
      <c r="E47" s="56"/>
      <c r="F47" s="56"/>
      <c r="G47" s="56"/>
      <c r="H47" s="56"/>
      <c r="I47" s="56"/>
      <c r="J47" s="56"/>
      <c r="K47" s="56"/>
      <c r="L47" s="56"/>
      <c r="M47" s="56"/>
      <c r="N47" s="56"/>
      <c r="O47" s="56"/>
      <c r="P47" s="56"/>
      <c r="Q47" s="56"/>
      <c r="R47" s="56"/>
      <c r="S47" s="56"/>
      <c r="T47" s="56"/>
      <c r="U47" s="57"/>
    </row>
    <row r="48" spans="1:22" ht="40.65" customHeight="1">
      <c r="B48" s="55" t="s">
        <v>1000</v>
      </c>
      <c r="C48" s="56"/>
      <c r="D48" s="56"/>
      <c r="E48" s="56"/>
      <c r="F48" s="56"/>
      <c r="G48" s="56"/>
      <c r="H48" s="56"/>
      <c r="I48" s="56"/>
      <c r="J48" s="56"/>
      <c r="K48" s="56"/>
      <c r="L48" s="56"/>
      <c r="M48" s="56"/>
      <c r="N48" s="56"/>
      <c r="O48" s="56"/>
      <c r="P48" s="56"/>
      <c r="Q48" s="56"/>
      <c r="R48" s="56"/>
      <c r="S48" s="56"/>
      <c r="T48" s="56"/>
      <c r="U48" s="57"/>
    </row>
    <row r="49" spans="2:21" ht="34.5" customHeight="1">
      <c r="B49" s="55" t="s">
        <v>1001</v>
      </c>
      <c r="C49" s="56"/>
      <c r="D49" s="56"/>
      <c r="E49" s="56"/>
      <c r="F49" s="56"/>
      <c r="G49" s="56"/>
      <c r="H49" s="56"/>
      <c r="I49" s="56"/>
      <c r="J49" s="56"/>
      <c r="K49" s="56"/>
      <c r="L49" s="56"/>
      <c r="M49" s="56"/>
      <c r="N49" s="56"/>
      <c r="O49" s="56"/>
      <c r="P49" s="56"/>
      <c r="Q49" s="56"/>
      <c r="R49" s="56"/>
      <c r="S49" s="56"/>
      <c r="T49" s="56"/>
      <c r="U49" s="57"/>
    </row>
    <row r="50" spans="2:21" ht="34.5" customHeight="1">
      <c r="B50" s="55" t="s">
        <v>1002</v>
      </c>
      <c r="C50" s="56"/>
      <c r="D50" s="56"/>
      <c r="E50" s="56"/>
      <c r="F50" s="56"/>
      <c r="G50" s="56"/>
      <c r="H50" s="56"/>
      <c r="I50" s="56"/>
      <c r="J50" s="56"/>
      <c r="K50" s="56"/>
      <c r="L50" s="56"/>
      <c r="M50" s="56"/>
      <c r="N50" s="56"/>
      <c r="O50" s="56"/>
      <c r="P50" s="56"/>
      <c r="Q50" s="56"/>
      <c r="R50" s="56"/>
      <c r="S50" s="56"/>
      <c r="T50" s="56"/>
      <c r="U50" s="57"/>
    </row>
    <row r="51" spans="2:21" ht="34.5" customHeight="1">
      <c r="B51" s="55" t="s">
        <v>1003</v>
      </c>
      <c r="C51" s="56"/>
      <c r="D51" s="56"/>
      <c r="E51" s="56"/>
      <c r="F51" s="56"/>
      <c r="G51" s="56"/>
      <c r="H51" s="56"/>
      <c r="I51" s="56"/>
      <c r="J51" s="56"/>
      <c r="K51" s="56"/>
      <c r="L51" s="56"/>
      <c r="M51" s="56"/>
      <c r="N51" s="56"/>
      <c r="O51" s="56"/>
      <c r="P51" s="56"/>
      <c r="Q51" s="56"/>
      <c r="R51" s="56"/>
      <c r="S51" s="56"/>
      <c r="T51" s="56"/>
      <c r="U51" s="57"/>
    </row>
    <row r="52" spans="2:21" ht="42" customHeight="1">
      <c r="B52" s="55" t="s">
        <v>1004</v>
      </c>
      <c r="C52" s="56"/>
      <c r="D52" s="56"/>
      <c r="E52" s="56"/>
      <c r="F52" s="56"/>
      <c r="G52" s="56"/>
      <c r="H52" s="56"/>
      <c r="I52" s="56"/>
      <c r="J52" s="56"/>
      <c r="K52" s="56"/>
      <c r="L52" s="56"/>
      <c r="M52" s="56"/>
      <c r="N52" s="56"/>
      <c r="O52" s="56"/>
      <c r="P52" s="56"/>
      <c r="Q52" s="56"/>
      <c r="R52" s="56"/>
      <c r="S52" s="56"/>
      <c r="T52" s="56"/>
      <c r="U52" s="57"/>
    </row>
    <row r="53" spans="2:21" ht="42.75" customHeight="1">
      <c r="B53" s="55" t="s">
        <v>1005</v>
      </c>
      <c r="C53" s="56"/>
      <c r="D53" s="56"/>
      <c r="E53" s="56"/>
      <c r="F53" s="56"/>
      <c r="G53" s="56"/>
      <c r="H53" s="56"/>
      <c r="I53" s="56"/>
      <c r="J53" s="56"/>
      <c r="K53" s="56"/>
      <c r="L53" s="56"/>
      <c r="M53" s="56"/>
      <c r="N53" s="56"/>
      <c r="O53" s="56"/>
      <c r="P53" s="56"/>
      <c r="Q53" s="56"/>
      <c r="R53" s="56"/>
      <c r="S53" s="56"/>
      <c r="T53" s="56"/>
      <c r="U53" s="57"/>
    </row>
    <row r="54" spans="2:21" ht="33.9" customHeight="1">
      <c r="B54" s="55" t="s">
        <v>1006</v>
      </c>
      <c r="C54" s="56"/>
      <c r="D54" s="56"/>
      <c r="E54" s="56"/>
      <c r="F54" s="56"/>
      <c r="G54" s="56"/>
      <c r="H54" s="56"/>
      <c r="I54" s="56"/>
      <c r="J54" s="56"/>
      <c r="K54" s="56"/>
      <c r="L54" s="56"/>
      <c r="M54" s="56"/>
      <c r="N54" s="56"/>
      <c r="O54" s="56"/>
      <c r="P54" s="56"/>
      <c r="Q54" s="56"/>
      <c r="R54" s="56"/>
      <c r="S54" s="56"/>
      <c r="T54" s="56"/>
      <c r="U54" s="57"/>
    </row>
    <row r="55" spans="2:21" ht="18.75" customHeight="1">
      <c r="B55" s="55" t="s">
        <v>1007</v>
      </c>
      <c r="C55" s="56"/>
      <c r="D55" s="56"/>
      <c r="E55" s="56"/>
      <c r="F55" s="56"/>
      <c r="G55" s="56"/>
      <c r="H55" s="56"/>
      <c r="I55" s="56"/>
      <c r="J55" s="56"/>
      <c r="K55" s="56"/>
      <c r="L55" s="56"/>
      <c r="M55" s="56"/>
      <c r="N55" s="56"/>
      <c r="O55" s="56"/>
      <c r="P55" s="56"/>
      <c r="Q55" s="56"/>
      <c r="R55" s="56"/>
      <c r="S55" s="56"/>
      <c r="T55" s="56"/>
      <c r="U55" s="57"/>
    </row>
    <row r="56" spans="2:21" ht="18.899999999999999" customHeight="1">
      <c r="B56" s="55" t="s">
        <v>1008</v>
      </c>
      <c r="C56" s="56"/>
      <c r="D56" s="56"/>
      <c r="E56" s="56"/>
      <c r="F56" s="56"/>
      <c r="G56" s="56"/>
      <c r="H56" s="56"/>
      <c r="I56" s="56"/>
      <c r="J56" s="56"/>
      <c r="K56" s="56"/>
      <c r="L56" s="56"/>
      <c r="M56" s="56"/>
      <c r="N56" s="56"/>
      <c r="O56" s="56"/>
      <c r="P56" s="56"/>
      <c r="Q56" s="56"/>
      <c r="R56" s="56"/>
      <c r="S56" s="56"/>
      <c r="T56" s="56"/>
      <c r="U56" s="57"/>
    </row>
    <row r="57" spans="2:21" ht="34.5" customHeight="1">
      <c r="B57" s="55" t="s">
        <v>1009</v>
      </c>
      <c r="C57" s="56"/>
      <c r="D57" s="56"/>
      <c r="E57" s="56"/>
      <c r="F57" s="56"/>
      <c r="G57" s="56"/>
      <c r="H57" s="56"/>
      <c r="I57" s="56"/>
      <c r="J57" s="56"/>
      <c r="K57" s="56"/>
      <c r="L57" s="56"/>
      <c r="M57" s="56"/>
      <c r="N57" s="56"/>
      <c r="O57" s="56"/>
      <c r="P57" s="56"/>
      <c r="Q57" s="56"/>
      <c r="R57" s="56"/>
      <c r="S57" s="56"/>
      <c r="T57" s="56"/>
      <c r="U57" s="57"/>
    </row>
    <row r="58" spans="2:21" ht="27.6" customHeight="1">
      <c r="B58" s="55" t="s">
        <v>1010</v>
      </c>
      <c r="C58" s="56"/>
      <c r="D58" s="56"/>
      <c r="E58" s="56"/>
      <c r="F58" s="56"/>
      <c r="G58" s="56"/>
      <c r="H58" s="56"/>
      <c r="I58" s="56"/>
      <c r="J58" s="56"/>
      <c r="K58" s="56"/>
      <c r="L58" s="56"/>
      <c r="M58" s="56"/>
      <c r="N58" s="56"/>
      <c r="O58" s="56"/>
      <c r="P58" s="56"/>
      <c r="Q58" s="56"/>
      <c r="R58" s="56"/>
      <c r="S58" s="56"/>
      <c r="T58" s="56"/>
      <c r="U58" s="57"/>
    </row>
    <row r="59" spans="2:21" ht="34.5" customHeight="1">
      <c r="B59" s="55" t="s">
        <v>1011</v>
      </c>
      <c r="C59" s="56"/>
      <c r="D59" s="56"/>
      <c r="E59" s="56"/>
      <c r="F59" s="56"/>
      <c r="G59" s="56"/>
      <c r="H59" s="56"/>
      <c r="I59" s="56"/>
      <c r="J59" s="56"/>
      <c r="K59" s="56"/>
      <c r="L59" s="56"/>
      <c r="M59" s="56"/>
      <c r="N59" s="56"/>
      <c r="O59" s="56"/>
      <c r="P59" s="56"/>
      <c r="Q59" s="56"/>
      <c r="R59" s="56"/>
      <c r="S59" s="56"/>
      <c r="T59" s="56"/>
      <c r="U59" s="57"/>
    </row>
    <row r="60" spans="2:21" ht="32.85" customHeight="1">
      <c r="B60" s="55" t="s">
        <v>1012</v>
      </c>
      <c r="C60" s="56"/>
      <c r="D60" s="56"/>
      <c r="E60" s="56"/>
      <c r="F60" s="56"/>
      <c r="G60" s="56"/>
      <c r="H60" s="56"/>
      <c r="I60" s="56"/>
      <c r="J60" s="56"/>
      <c r="K60" s="56"/>
      <c r="L60" s="56"/>
      <c r="M60" s="56"/>
      <c r="N60" s="56"/>
      <c r="O60" s="56"/>
      <c r="P60" s="56"/>
      <c r="Q60" s="56"/>
      <c r="R60" s="56"/>
      <c r="S60" s="56"/>
      <c r="T60" s="56"/>
      <c r="U60" s="57"/>
    </row>
    <row r="61" spans="2:21" ht="54" customHeight="1">
      <c r="B61" s="55" t="s">
        <v>1013</v>
      </c>
      <c r="C61" s="56"/>
      <c r="D61" s="56"/>
      <c r="E61" s="56"/>
      <c r="F61" s="56"/>
      <c r="G61" s="56"/>
      <c r="H61" s="56"/>
      <c r="I61" s="56"/>
      <c r="J61" s="56"/>
      <c r="K61" s="56"/>
      <c r="L61" s="56"/>
      <c r="M61" s="56"/>
      <c r="N61" s="56"/>
      <c r="O61" s="56"/>
      <c r="P61" s="56"/>
      <c r="Q61" s="56"/>
      <c r="R61" s="56"/>
      <c r="S61" s="56"/>
      <c r="T61" s="56"/>
      <c r="U61" s="57"/>
    </row>
    <row r="62" spans="2:21" ht="31.65" customHeight="1">
      <c r="B62" s="55" t="s">
        <v>1014</v>
      </c>
      <c r="C62" s="56"/>
      <c r="D62" s="56"/>
      <c r="E62" s="56"/>
      <c r="F62" s="56"/>
      <c r="G62" s="56"/>
      <c r="H62" s="56"/>
      <c r="I62" s="56"/>
      <c r="J62" s="56"/>
      <c r="K62" s="56"/>
      <c r="L62" s="56"/>
      <c r="M62" s="56"/>
      <c r="N62" s="56"/>
      <c r="O62" s="56"/>
      <c r="P62" s="56"/>
      <c r="Q62" s="56"/>
      <c r="R62" s="56"/>
      <c r="S62" s="56"/>
      <c r="T62" s="56"/>
      <c r="U62" s="57"/>
    </row>
    <row r="63" spans="2:21" ht="35.4" customHeight="1">
      <c r="B63" s="55" t="s">
        <v>1015</v>
      </c>
      <c r="C63" s="56"/>
      <c r="D63" s="56"/>
      <c r="E63" s="56"/>
      <c r="F63" s="56"/>
      <c r="G63" s="56"/>
      <c r="H63" s="56"/>
      <c r="I63" s="56"/>
      <c r="J63" s="56"/>
      <c r="K63" s="56"/>
      <c r="L63" s="56"/>
      <c r="M63" s="56"/>
      <c r="N63" s="56"/>
      <c r="O63" s="56"/>
      <c r="P63" s="56"/>
      <c r="Q63" s="56"/>
      <c r="R63" s="56"/>
      <c r="S63" s="56"/>
      <c r="T63" s="56"/>
      <c r="U63" s="57"/>
    </row>
    <row r="64" spans="2:21" ht="39" customHeight="1">
      <c r="B64" s="55" t="s">
        <v>1016</v>
      </c>
      <c r="C64" s="56"/>
      <c r="D64" s="56"/>
      <c r="E64" s="56"/>
      <c r="F64" s="56"/>
      <c r="G64" s="56"/>
      <c r="H64" s="56"/>
      <c r="I64" s="56"/>
      <c r="J64" s="56"/>
      <c r="K64" s="56"/>
      <c r="L64" s="56"/>
      <c r="M64" s="56"/>
      <c r="N64" s="56"/>
      <c r="O64" s="56"/>
      <c r="P64" s="56"/>
      <c r="Q64" s="56"/>
      <c r="R64" s="56"/>
      <c r="S64" s="56"/>
      <c r="T64" s="56"/>
      <c r="U64" s="57"/>
    </row>
    <row r="65" spans="2:21" ht="34.5" customHeight="1">
      <c r="B65" s="55" t="s">
        <v>1017</v>
      </c>
      <c r="C65" s="56"/>
      <c r="D65" s="56"/>
      <c r="E65" s="56"/>
      <c r="F65" s="56"/>
      <c r="G65" s="56"/>
      <c r="H65" s="56"/>
      <c r="I65" s="56"/>
      <c r="J65" s="56"/>
      <c r="K65" s="56"/>
      <c r="L65" s="56"/>
      <c r="M65" s="56"/>
      <c r="N65" s="56"/>
      <c r="O65" s="56"/>
      <c r="P65" s="56"/>
      <c r="Q65" s="56"/>
      <c r="R65" s="56"/>
      <c r="S65" s="56"/>
      <c r="T65" s="56"/>
      <c r="U65" s="57"/>
    </row>
    <row r="66" spans="2:21" ht="35.1" customHeight="1">
      <c r="B66" s="55" t="s">
        <v>1018</v>
      </c>
      <c r="C66" s="56"/>
      <c r="D66" s="56"/>
      <c r="E66" s="56"/>
      <c r="F66" s="56"/>
      <c r="G66" s="56"/>
      <c r="H66" s="56"/>
      <c r="I66" s="56"/>
      <c r="J66" s="56"/>
      <c r="K66" s="56"/>
      <c r="L66" s="56"/>
      <c r="M66" s="56"/>
      <c r="N66" s="56"/>
      <c r="O66" s="56"/>
      <c r="P66" s="56"/>
      <c r="Q66" s="56"/>
      <c r="R66" s="56"/>
      <c r="S66" s="56"/>
      <c r="T66" s="56"/>
      <c r="U66" s="57"/>
    </row>
    <row r="67" spans="2:21" ht="24" customHeight="1">
      <c r="B67" s="55" t="s">
        <v>1019</v>
      </c>
      <c r="C67" s="56"/>
      <c r="D67" s="56"/>
      <c r="E67" s="56"/>
      <c r="F67" s="56"/>
      <c r="G67" s="56"/>
      <c r="H67" s="56"/>
      <c r="I67" s="56"/>
      <c r="J67" s="56"/>
      <c r="K67" s="56"/>
      <c r="L67" s="56"/>
      <c r="M67" s="56"/>
      <c r="N67" s="56"/>
      <c r="O67" s="56"/>
      <c r="P67" s="56"/>
      <c r="Q67" s="56"/>
      <c r="R67" s="56"/>
      <c r="S67" s="56"/>
      <c r="T67" s="56"/>
      <c r="U67" s="57"/>
    </row>
    <row r="68" spans="2:21" ht="34.5" customHeight="1">
      <c r="B68" s="55" t="s">
        <v>1020</v>
      </c>
      <c r="C68" s="56"/>
      <c r="D68" s="56"/>
      <c r="E68" s="56"/>
      <c r="F68" s="56"/>
      <c r="G68" s="56"/>
      <c r="H68" s="56"/>
      <c r="I68" s="56"/>
      <c r="J68" s="56"/>
      <c r="K68" s="56"/>
      <c r="L68" s="56"/>
      <c r="M68" s="56"/>
      <c r="N68" s="56"/>
      <c r="O68" s="56"/>
      <c r="P68" s="56"/>
      <c r="Q68" s="56"/>
      <c r="R68" s="56"/>
      <c r="S68" s="56"/>
      <c r="T68" s="56"/>
      <c r="U68" s="57"/>
    </row>
    <row r="69" spans="2:21" ht="36" customHeight="1" thickBot="1">
      <c r="B69" s="58" t="s">
        <v>1021</v>
      </c>
      <c r="C69" s="59"/>
      <c r="D69" s="59"/>
      <c r="E69" s="59"/>
      <c r="F69" s="59"/>
      <c r="G69" s="59"/>
      <c r="H69" s="59"/>
      <c r="I69" s="59"/>
      <c r="J69" s="59"/>
      <c r="K69" s="59"/>
      <c r="L69" s="59"/>
      <c r="M69" s="59"/>
      <c r="N69" s="59"/>
      <c r="O69" s="59"/>
      <c r="P69" s="59"/>
      <c r="Q69" s="59"/>
      <c r="R69" s="59"/>
      <c r="S69" s="59"/>
      <c r="T69" s="59"/>
      <c r="U69" s="60"/>
    </row>
  </sheetData>
  <mergeCells count="128">
    <mergeCell ref="B8:B10"/>
    <mergeCell ref="C8:H10"/>
    <mergeCell ref="I8:S8"/>
    <mergeCell ref="T8:U8"/>
    <mergeCell ref="I9:K10"/>
    <mergeCell ref="L9:O10"/>
    <mergeCell ref="B1:L1"/>
    <mergeCell ref="D4:H4"/>
    <mergeCell ref="L4:O4"/>
    <mergeCell ref="Q4:R4"/>
    <mergeCell ref="T4:U4"/>
    <mergeCell ref="B5:U5"/>
    <mergeCell ref="T9:T10"/>
    <mergeCell ref="U9:U10"/>
    <mergeCell ref="C11:H11"/>
    <mergeCell ref="I11:K11"/>
    <mergeCell ref="L11:O11"/>
    <mergeCell ref="C6:G6"/>
    <mergeCell ref="K6:M6"/>
    <mergeCell ref="P6:Q6"/>
    <mergeCell ref="T6:U6"/>
    <mergeCell ref="C12:H12"/>
    <mergeCell ref="I12:K12"/>
    <mergeCell ref="L12:O12"/>
    <mergeCell ref="C13:H13"/>
    <mergeCell ref="I13:K13"/>
    <mergeCell ref="L13:O13"/>
    <mergeCell ref="P9:P10"/>
    <mergeCell ref="Q9:Q10"/>
    <mergeCell ref="R9:S9"/>
    <mergeCell ref="C16:H16"/>
    <mergeCell ref="I16:K16"/>
    <mergeCell ref="L16:O16"/>
    <mergeCell ref="C17:H17"/>
    <mergeCell ref="I17:K17"/>
    <mergeCell ref="L17:O17"/>
    <mergeCell ref="C14:H14"/>
    <mergeCell ref="I14:K14"/>
    <mergeCell ref="L14:O14"/>
    <mergeCell ref="C15:H15"/>
    <mergeCell ref="I15:K15"/>
    <mergeCell ref="L15:O15"/>
    <mergeCell ref="C20:H20"/>
    <mergeCell ref="I20:K20"/>
    <mergeCell ref="L20:O20"/>
    <mergeCell ref="C21:H21"/>
    <mergeCell ref="I21:K21"/>
    <mergeCell ref="L21:O21"/>
    <mergeCell ref="C18:H18"/>
    <mergeCell ref="I18:K18"/>
    <mergeCell ref="L18:O18"/>
    <mergeCell ref="C19:H19"/>
    <mergeCell ref="I19:K19"/>
    <mergeCell ref="L19:O19"/>
    <mergeCell ref="C24:H24"/>
    <mergeCell ref="I24:K24"/>
    <mergeCell ref="L24:O24"/>
    <mergeCell ref="C25:H25"/>
    <mergeCell ref="I25:K25"/>
    <mergeCell ref="L25:O25"/>
    <mergeCell ref="C22:H22"/>
    <mergeCell ref="I22:K22"/>
    <mergeCell ref="L22:O22"/>
    <mergeCell ref="C23:H23"/>
    <mergeCell ref="I23:K23"/>
    <mergeCell ref="L23:O23"/>
    <mergeCell ref="C28:H28"/>
    <mergeCell ref="I28:K28"/>
    <mergeCell ref="L28:O28"/>
    <mergeCell ref="C29:H29"/>
    <mergeCell ref="I29:K29"/>
    <mergeCell ref="L29:O29"/>
    <mergeCell ref="C26:H26"/>
    <mergeCell ref="I26:K26"/>
    <mergeCell ref="L26:O26"/>
    <mergeCell ref="C27:H27"/>
    <mergeCell ref="I27:K27"/>
    <mergeCell ref="L27:O27"/>
    <mergeCell ref="C32:H32"/>
    <mergeCell ref="I32:K32"/>
    <mergeCell ref="L32:O32"/>
    <mergeCell ref="C33:H33"/>
    <mergeCell ref="I33:K33"/>
    <mergeCell ref="L33:O33"/>
    <mergeCell ref="C30:H30"/>
    <mergeCell ref="I30:K30"/>
    <mergeCell ref="L30:O30"/>
    <mergeCell ref="C31:H31"/>
    <mergeCell ref="I31:K31"/>
    <mergeCell ref="L31:O31"/>
    <mergeCell ref="C36:H36"/>
    <mergeCell ref="I36:K36"/>
    <mergeCell ref="L36:O36"/>
    <mergeCell ref="B40:D40"/>
    <mergeCell ref="B41:D41"/>
    <mergeCell ref="B43:U43"/>
    <mergeCell ref="C34:H34"/>
    <mergeCell ref="I34:K34"/>
    <mergeCell ref="L34:O34"/>
    <mergeCell ref="C35:H35"/>
    <mergeCell ref="I35:K35"/>
    <mergeCell ref="L35:O35"/>
    <mergeCell ref="B50:U50"/>
    <mergeCell ref="B51:U51"/>
    <mergeCell ref="B52:U52"/>
    <mergeCell ref="B53:U53"/>
    <mergeCell ref="B54:U54"/>
    <mergeCell ref="B55:U55"/>
    <mergeCell ref="B44:U44"/>
    <mergeCell ref="B45:U45"/>
    <mergeCell ref="B46:U46"/>
    <mergeCell ref="B47:U47"/>
    <mergeCell ref="B48:U48"/>
    <mergeCell ref="B49:U49"/>
    <mergeCell ref="B68:U68"/>
    <mergeCell ref="B69:U69"/>
    <mergeCell ref="B62:U62"/>
    <mergeCell ref="B63:U63"/>
    <mergeCell ref="B64:U64"/>
    <mergeCell ref="B65:U65"/>
    <mergeCell ref="B66:U66"/>
    <mergeCell ref="B67:U67"/>
    <mergeCell ref="B56:U56"/>
    <mergeCell ref="B57:U57"/>
    <mergeCell ref="B58:U58"/>
    <mergeCell ref="B59:U59"/>
    <mergeCell ref="B60:U60"/>
    <mergeCell ref="B61:U61"/>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71"/>
  <sheetViews>
    <sheetView view="pageBreakPreview" zoomScale="80" zoomScaleNormal="80" zoomScaleSheetLayoutView="80" workbookViewId="0">
      <selection activeCell="Q35" sqref="Q35"/>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2.109375" style="1" customWidth="1"/>
    <col min="9" max="9" width="7.5546875" style="1" customWidth="1"/>
    <col min="10" max="10" width="9" style="1" customWidth="1"/>
    <col min="11" max="11" width="20.33203125" style="1" customWidth="1"/>
    <col min="12" max="12" width="8.88671875" style="1" customWidth="1"/>
    <col min="13" max="13" width="7" style="1" customWidth="1"/>
    <col min="14" max="14" width="9.44140625" style="1" customWidth="1"/>
    <col min="15" max="15" width="19.21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1022</v>
      </c>
      <c r="D4" s="95" t="s">
        <v>1023</v>
      </c>
      <c r="E4" s="95"/>
      <c r="F4" s="95"/>
      <c r="G4" s="95"/>
      <c r="H4" s="95"/>
      <c r="I4" s="14"/>
      <c r="J4" s="15" t="s">
        <v>6</v>
      </c>
      <c r="K4" s="16" t="s">
        <v>7</v>
      </c>
      <c r="L4" s="96" t="s">
        <v>8</v>
      </c>
      <c r="M4" s="96"/>
      <c r="N4" s="96"/>
      <c r="O4" s="96"/>
      <c r="P4" s="15" t="s">
        <v>9</v>
      </c>
      <c r="Q4" s="96" t="s">
        <v>1024</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100.8" customHeight="1" thickTop="1">
      <c r="A11" s="25"/>
      <c r="B11" s="26" t="s">
        <v>36</v>
      </c>
      <c r="C11" s="69" t="s">
        <v>1025</v>
      </c>
      <c r="D11" s="69"/>
      <c r="E11" s="69"/>
      <c r="F11" s="69"/>
      <c r="G11" s="69"/>
      <c r="H11" s="69"/>
      <c r="I11" s="69" t="s">
        <v>1026</v>
      </c>
      <c r="J11" s="69"/>
      <c r="K11" s="69"/>
      <c r="L11" s="69" t="s">
        <v>1027</v>
      </c>
      <c r="M11" s="69"/>
      <c r="N11" s="69"/>
      <c r="O11" s="69"/>
      <c r="P11" s="27" t="s">
        <v>40</v>
      </c>
      <c r="Q11" s="27" t="s">
        <v>81</v>
      </c>
      <c r="R11" s="27">
        <v>8.1</v>
      </c>
      <c r="S11" s="27" t="s">
        <v>82</v>
      </c>
      <c r="T11" s="27" t="s">
        <v>82</v>
      </c>
      <c r="U11" s="28" t="str">
        <f t="shared" ref="U11:U37" si="0">IF(ISERR(T11/S11*100),"N/A",T11/S11*100)</f>
        <v>N/A</v>
      </c>
    </row>
    <row r="12" spans="1:34" ht="75" customHeight="1">
      <c r="A12" s="25"/>
      <c r="B12" s="29" t="s">
        <v>42</v>
      </c>
      <c r="C12" s="61" t="s">
        <v>42</v>
      </c>
      <c r="D12" s="61"/>
      <c r="E12" s="61"/>
      <c r="F12" s="61"/>
      <c r="G12" s="61"/>
      <c r="H12" s="61"/>
      <c r="I12" s="61" t="s">
        <v>1541</v>
      </c>
      <c r="J12" s="61"/>
      <c r="K12" s="61"/>
      <c r="L12" s="61" t="s">
        <v>1028</v>
      </c>
      <c r="M12" s="61"/>
      <c r="N12" s="61"/>
      <c r="O12" s="61"/>
      <c r="P12" s="30" t="s">
        <v>40</v>
      </c>
      <c r="Q12" s="30" t="s">
        <v>81</v>
      </c>
      <c r="R12" s="54">
        <v>83.7</v>
      </c>
      <c r="S12" s="54" t="s">
        <v>82</v>
      </c>
      <c r="T12" s="54" t="s">
        <v>82</v>
      </c>
      <c r="U12" s="31" t="str">
        <f t="shared" si="0"/>
        <v>N/A</v>
      </c>
    </row>
    <row r="13" spans="1:34" ht="121.8" customHeight="1" thickBot="1">
      <c r="A13" s="25"/>
      <c r="B13" s="29" t="s">
        <v>42</v>
      </c>
      <c r="C13" s="61" t="s">
        <v>42</v>
      </c>
      <c r="D13" s="61"/>
      <c r="E13" s="61"/>
      <c r="F13" s="61"/>
      <c r="G13" s="61"/>
      <c r="H13" s="61"/>
      <c r="I13" s="61" t="s">
        <v>1029</v>
      </c>
      <c r="J13" s="61"/>
      <c r="K13" s="61"/>
      <c r="L13" s="61" t="s">
        <v>1030</v>
      </c>
      <c r="M13" s="61"/>
      <c r="N13" s="61"/>
      <c r="O13" s="61"/>
      <c r="P13" s="30" t="s">
        <v>40</v>
      </c>
      <c r="Q13" s="30" t="s">
        <v>81</v>
      </c>
      <c r="R13" s="30">
        <v>5</v>
      </c>
      <c r="S13" s="30" t="s">
        <v>82</v>
      </c>
      <c r="T13" s="30" t="s">
        <v>82</v>
      </c>
      <c r="U13" s="31" t="str">
        <f t="shared" si="0"/>
        <v>N/A</v>
      </c>
    </row>
    <row r="14" spans="1:34" ht="75" customHeight="1" thickTop="1">
      <c r="A14" s="25"/>
      <c r="B14" s="26" t="s">
        <v>45</v>
      </c>
      <c r="C14" s="69" t="s">
        <v>1031</v>
      </c>
      <c r="D14" s="69"/>
      <c r="E14" s="69"/>
      <c r="F14" s="69"/>
      <c r="G14" s="69"/>
      <c r="H14" s="69"/>
      <c r="I14" s="69" t="s">
        <v>1032</v>
      </c>
      <c r="J14" s="69"/>
      <c r="K14" s="69"/>
      <c r="L14" s="69" t="s">
        <v>1033</v>
      </c>
      <c r="M14" s="69"/>
      <c r="N14" s="69"/>
      <c r="O14" s="69"/>
      <c r="P14" s="27" t="s">
        <v>40</v>
      </c>
      <c r="Q14" s="27" t="s">
        <v>81</v>
      </c>
      <c r="R14" s="27">
        <v>38.71</v>
      </c>
      <c r="S14" s="27" t="s">
        <v>82</v>
      </c>
      <c r="T14" s="27" t="s">
        <v>82</v>
      </c>
      <c r="U14" s="28" t="str">
        <f t="shared" si="0"/>
        <v>N/A</v>
      </c>
    </row>
    <row r="15" spans="1:34" ht="75" customHeight="1">
      <c r="A15" s="25"/>
      <c r="B15" s="29" t="s">
        <v>42</v>
      </c>
      <c r="C15" s="61" t="s">
        <v>42</v>
      </c>
      <c r="D15" s="61"/>
      <c r="E15" s="61"/>
      <c r="F15" s="61"/>
      <c r="G15" s="61"/>
      <c r="H15" s="61"/>
      <c r="I15" s="61" t="s">
        <v>1034</v>
      </c>
      <c r="J15" s="61"/>
      <c r="K15" s="61"/>
      <c r="L15" s="61" t="s">
        <v>1035</v>
      </c>
      <c r="M15" s="61"/>
      <c r="N15" s="61"/>
      <c r="O15" s="61"/>
      <c r="P15" s="30" t="s">
        <v>40</v>
      </c>
      <c r="Q15" s="30" t="s">
        <v>81</v>
      </c>
      <c r="R15" s="30">
        <v>73.36</v>
      </c>
      <c r="S15" s="30" t="s">
        <v>82</v>
      </c>
      <c r="T15" s="30" t="s">
        <v>82</v>
      </c>
      <c r="U15" s="31" t="str">
        <f t="shared" si="0"/>
        <v>N/A</v>
      </c>
    </row>
    <row r="16" spans="1:34" ht="75" customHeight="1" thickBot="1">
      <c r="A16" s="25"/>
      <c r="B16" s="29" t="s">
        <v>42</v>
      </c>
      <c r="C16" s="61" t="s">
        <v>42</v>
      </c>
      <c r="D16" s="61"/>
      <c r="E16" s="61"/>
      <c r="F16" s="61"/>
      <c r="G16" s="61"/>
      <c r="H16" s="61"/>
      <c r="I16" s="61" t="s">
        <v>1036</v>
      </c>
      <c r="J16" s="61"/>
      <c r="K16" s="61"/>
      <c r="L16" s="61" t="s">
        <v>1037</v>
      </c>
      <c r="M16" s="61"/>
      <c r="N16" s="61"/>
      <c r="O16" s="61"/>
      <c r="P16" s="30" t="s">
        <v>40</v>
      </c>
      <c r="Q16" s="30" t="s">
        <v>81</v>
      </c>
      <c r="R16" s="30">
        <v>40.659999999999997</v>
      </c>
      <c r="S16" s="30" t="s">
        <v>82</v>
      </c>
      <c r="T16" s="30" t="s">
        <v>82</v>
      </c>
      <c r="U16" s="31" t="str">
        <f t="shared" si="0"/>
        <v>N/A</v>
      </c>
    </row>
    <row r="17" spans="1:21" ht="75" customHeight="1" thickTop="1">
      <c r="A17" s="25"/>
      <c r="B17" s="26" t="s">
        <v>49</v>
      </c>
      <c r="C17" s="69" t="s">
        <v>1038</v>
      </c>
      <c r="D17" s="69"/>
      <c r="E17" s="69"/>
      <c r="F17" s="69"/>
      <c r="G17" s="69"/>
      <c r="H17" s="69"/>
      <c r="I17" s="69" t="s">
        <v>1039</v>
      </c>
      <c r="J17" s="69"/>
      <c r="K17" s="69"/>
      <c r="L17" s="69" t="s">
        <v>1040</v>
      </c>
      <c r="M17" s="69"/>
      <c r="N17" s="69"/>
      <c r="O17" s="69"/>
      <c r="P17" s="27" t="s">
        <v>40</v>
      </c>
      <c r="Q17" s="27" t="s">
        <v>352</v>
      </c>
      <c r="R17" s="27">
        <v>4.3</v>
      </c>
      <c r="S17" s="27">
        <v>2.15</v>
      </c>
      <c r="T17" s="27">
        <v>1.1200000000000001</v>
      </c>
      <c r="U17" s="28">
        <f t="shared" si="0"/>
        <v>52.093023255813961</v>
      </c>
    </row>
    <row r="18" spans="1:21" ht="75" customHeight="1">
      <c r="A18" s="25"/>
      <c r="B18" s="29" t="s">
        <v>42</v>
      </c>
      <c r="C18" s="61" t="s">
        <v>42</v>
      </c>
      <c r="D18" s="61"/>
      <c r="E18" s="61"/>
      <c r="F18" s="61"/>
      <c r="G18" s="61"/>
      <c r="H18" s="61"/>
      <c r="I18" s="61" t="s">
        <v>1041</v>
      </c>
      <c r="J18" s="61"/>
      <c r="K18" s="61"/>
      <c r="L18" s="61" t="s">
        <v>1042</v>
      </c>
      <c r="M18" s="61"/>
      <c r="N18" s="61"/>
      <c r="O18" s="61"/>
      <c r="P18" s="30" t="s">
        <v>40</v>
      </c>
      <c r="Q18" s="30" t="s">
        <v>352</v>
      </c>
      <c r="R18" s="30">
        <v>1.74</v>
      </c>
      <c r="S18" s="30" t="s">
        <v>82</v>
      </c>
      <c r="T18" s="30">
        <v>0.65</v>
      </c>
      <c r="U18" s="31" t="str">
        <f t="shared" si="0"/>
        <v>N/A</v>
      </c>
    </row>
    <row r="19" spans="1:21" ht="75" customHeight="1">
      <c r="A19" s="25"/>
      <c r="B19" s="29" t="s">
        <v>42</v>
      </c>
      <c r="C19" s="61" t="s">
        <v>42</v>
      </c>
      <c r="D19" s="61"/>
      <c r="E19" s="61"/>
      <c r="F19" s="61"/>
      <c r="G19" s="61"/>
      <c r="H19" s="61"/>
      <c r="I19" s="61" t="s">
        <v>1043</v>
      </c>
      <c r="J19" s="61"/>
      <c r="K19" s="61"/>
      <c r="L19" s="61" t="s">
        <v>1044</v>
      </c>
      <c r="M19" s="61"/>
      <c r="N19" s="61"/>
      <c r="O19" s="61"/>
      <c r="P19" s="30" t="s">
        <v>40</v>
      </c>
      <c r="Q19" s="30" t="s">
        <v>352</v>
      </c>
      <c r="R19" s="30">
        <v>39.17</v>
      </c>
      <c r="S19" s="30">
        <v>19.59</v>
      </c>
      <c r="T19" s="30">
        <v>38.08</v>
      </c>
      <c r="U19" s="31">
        <f t="shared" si="0"/>
        <v>194.38489025012763</v>
      </c>
    </row>
    <row r="20" spans="1:21" ht="75" customHeight="1">
      <c r="A20" s="25"/>
      <c r="B20" s="29" t="s">
        <v>42</v>
      </c>
      <c r="C20" s="61" t="s">
        <v>42</v>
      </c>
      <c r="D20" s="61"/>
      <c r="E20" s="61"/>
      <c r="F20" s="61"/>
      <c r="G20" s="61"/>
      <c r="H20" s="61"/>
      <c r="I20" s="61" t="s">
        <v>1045</v>
      </c>
      <c r="J20" s="61"/>
      <c r="K20" s="61"/>
      <c r="L20" s="61" t="s">
        <v>1046</v>
      </c>
      <c r="M20" s="61"/>
      <c r="N20" s="61"/>
      <c r="O20" s="61"/>
      <c r="P20" s="30" t="s">
        <v>40</v>
      </c>
      <c r="Q20" s="30" t="s">
        <v>92</v>
      </c>
      <c r="R20" s="30">
        <v>0.78</v>
      </c>
      <c r="S20" s="30">
        <v>0.39</v>
      </c>
      <c r="T20" s="30">
        <v>0</v>
      </c>
      <c r="U20" s="31">
        <f t="shared" si="0"/>
        <v>0</v>
      </c>
    </row>
    <row r="21" spans="1:21" ht="75" customHeight="1">
      <c r="A21" s="25"/>
      <c r="B21" s="29" t="s">
        <v>42</v>
      </c>
      <c r="C21" s="61" t="s">
        <v>42</v>
      </c>
      <c r="D21" s="61"/>
      <c r="E21" s="61"/>
      <c r="F21" s="61"/>
      <c r="G21" s="61"/>
      <c r="H21" s="61"/>
      <c r="I21" s="61" t="s">
        <v>1047</v>
      </c>
      <c r="J21" s="61"/>
      <c r="K21" s="61"/>
      <c r="L21" s="61" t="s">
        <v>1048</v>
      </c>
      <c r="M21" s="61"/>
      <c r="N21" s="61"/>
      <c r="O21" s="61"/>
      <c r="P21" s="30" t="s">
        <v>40</v>
      </c>
      <c r="Q21" s="30" t="s">
        <v>92</v>
      </c>
      <c r="R21" s="30">
        <v>0.62</v>
      </c>
      <c r="S21" s="30">
        <v>0.2</v>
      </c>
      <c r="T21" s="30">
        <v>0</v>
      </c>
      <c r="U21" s="31">
        <f t="shared" si="0"/>
        <v>0</v>
      </c>
    </row>
    <row r="22" spans="1:21" ht="75" customHeight="1">
      <c r="A22" s="25"/>
      <c r="B22" s="29" t="s">
        <v>42</v>
      </c>
      <c r="C22" s="61" t="s">
        <v>42</v>
      </c>
      <c r="D22" s="61"/>
      <c r="E22" s="61"/>
      <c r="F22" s="61"/>
      <c r="G22" s="61"/>
      <c r="H22" s="61"/>
      <c r="I22" s="61" t="s">
        <v>1049</v>
      </c>
      <c r="J22" s="61"/>
      <c r="K22" s="61"/>
      <c r="L22" s="61" t="s">
        <v>1050</v>
      </c>
      <c r="M22" s="61"/>
      <c r="N22" s="61"/>
      <c r="O22" s="61"/>
      <c r="P22" s="30" t="s">
        <v>40</v>
      </c>
      <c r="Q22" s="30" t="s">
        <v>352</v>
      </c>
      <c r="R22" s="30">
        <v>22.22</v>
      </c>
      <c r="S22" s="30">
        <v>11.11</v>
      </c>
      <c r="T22" s="30">
        <v>15.25</v>
      </c>
      <c r="U22" s="31">
        <f t="shared" si="0"/>
        <v>137.26372637263725</v>
      </c>
    </row>
    <row r="23" spans="1:21" ht="75" customHeight="1">
      <c r="A23" s="25"/>
      <c r="B23" s="29" t="s">
        <v>42</v>
      </c>
      <c r="C23" s="61" t="s">
        <v>42</v>
      </c>
      <c r="D23" s="61"/>
      <c r="E23" s="61"/>
      <c r="F23" s="61"/>
      <c r="G23" s="61"/>
      <c r="H23" s="61"/>
      <c r="I23" s="61" t="s">
        <v>1051</v>
      </c>
      <c r="J23" s="61"/>
      <c r="K23" s="61"/>
      <c r="L23" s="61" t="s">
        <v>1052</v>
      </c>
      <c r="M23" s="61"/>
      <c r="N23" s="61"/>
      <c r="O23" s="61"/>
      <c r="P23" s="30" t="s">
        <v>40</v>
      </c>
      <c r="Q23" s="30" t="s">
        <v>92</v>
      </c>
      <c r="R23" s="30">
        <v>0.15</v>
      </c>
      <c r="S23" s="30">
        <v>0.08</v>
      </c>
      <c r="T23" s="30">
        <v>0</v>
      </c>
      <c r="U23" s="31">
        <f t="shared" si="0"/>
        <v>0</v>
      </c>
    </row>
    <row r="24" spans="1:21" ht="75" customHeight="1">
      <c r="A24" s="25"/>
      <c r="B24" s="29" t="s">
        <v>42</v>
      </c>
      <c r="C24" s="61" t="s">
        <v>42</v>
      </c>
      <c r="D24" s="61"/>
      <c r="E24" s="61"/>
      <c r="F24" s="61"/>
      <c r="G24" s="61"/>
      <c r="H24" s="61"/>
      <c r="I24" s="61" t="s">
        <v>1053</v>
      </c>
      <c r="J24" s="61"/>
      <c r="K24" s="61"/>
      <c r="L24" s="61" t="s">
        <v>1054</v>
      </c>
      <c r="M24" s="61"/>
      <c r="N24" s="61"/>
      <c r="O24" s="61"/>
      <c r="P24" s="30" t="s">
        <v>40</v>
      </c>
      <c r="Q24" s="30" t="s">
        <v>352</v>
      </c>
      <c r="R24" s="30">
        <v>20.27</v>
      </c>
      <c r="S24" s="30">
        <v>6.73</v>
      </c>
      <c r="T24" s="30">
        <v>9.1199999999999992</v>
      </c>
      <c r="U24" s="31">
        <f t="shared" si="0"/>
        <v>135.51263001485881</v>
      </c>
    </row>
    <row r="25" spans="1:21" ht="75" customHeight="1">
      <c r="A25" s="25"/>
      <c r="B25" s="29" t="s">
        <v>42</v>
      </c>
      <c r="C25" s="61" t="s">
        <v>1055</v>
      </c>
      <c r="D25" s="61"/>
      <c r="E25" s="61"/>
      <c r="F25" s="61"/>
      <c r="G25" s="61"/>
      <c r="H25" s="61"/>
      <c r="I25" s="61" t="s">
        <v>1056</v>
      </c>
      <c r="J25" s="61"/>
      <c r="K25" s="61"/>
      <c r="L25" s="61" t="s">
        <v>1057</v>
      </c>
      <c r="M25" s="61"/>
      <c r="N25" s="61"/>
      <c r="O25" s="61"/>
      <c r="P25" s="30" t="s">
        <v>149</v>
      </c>
      <c r="Q25" s="30" t="s">
        <v>352</v>
      </c>
      <c r="R25" s="30">
        <v>5</v>
      </c>
      <c r="S25" s="30">
        <v>4.9000000000000004</v>
      </c>
      <c r="T25" s="30">
        <v>0.38</v>
      </c>
      <c r="U25" s="31">
        <f t="shared" si="0"/>
        <v>7.7551020408163263</v>
      </c>
    </row>
    <row r="26" spans="1:21" ht="75" customHeight="1">
      <c r="A26" s="25"/>
      <c r="B26" s="29" t="s">
        <v>42</v>
      </c>
      <c r="C26" s="61" t="s">
        <v>42</v>
      </c>
      <c r="D26" s="61"/>
      <c r="E26" s="61"/>
      <c r="F26" s="61"/>
      <c r="G26" s="61"/>
      <c r="H26" s="61"/>
      <c r="I26" s="61" t="s">
        <v>1058</v>
      </c>
      <c r="J26" s="61"/>
      <c r="K26" s="61"/>
      <c r="L26" s="61" t="s">
        <v>1059</v>
      </c>
      <c r="M26" s="61"/>
      <c r="N26" s="61"/>
      <c r="O26" s="61"/>
      <c r="P26" s="30" t="s">
        <v>40</v>
      </c>
      <c r="Q26" s="30" t="s">
        <v>92</v>
      </c>
      <c r="R26" s="30">
        <v>61.9</v>
      </c>
      <c r="S26" s="30">
        <v>9.52</v>
      </c>
      <c r="T26" s="30">
        <v>9.52</v>
      </c>
      <c r="U26" s="31">
        <f t="shared" si="0"/>
        <v>100</v>
      </c>
    </row>
    <row r="27" spans="1:21" ht="75" customHeight="1">
      <c r="A27" s="25"/>
      <c r="B27" s="29" t="s">
        <v>42</v>
      </c>
      <c r="C27" s="61" t="s">
        <v>42</v>
      </c>
      <c r="D27" s="61"/>
      <c r="E27" s="61"/>
      <c r="F27" s="61"/>
      <c r="G27" s="61"/>
      <c r="H27" s="61"/>
      <c r="I27" s="61" t="s">
        <v>1060</v>
      </c>
      <c r="J27" s="61"/>
      <c r="K27" s="61"/>
      <c r="L27" s="61" t="s">
        <v>1061</v>
      </c>
      <c r="M27" s="61"/>
      <c r="N27" s="61"/>
      <c r="O27" s="61"/>
      <c r="P27" s="30" t="s">
        <v>40</v>
      </c>
      <c r="Q27" s="30" t="s">
        <v>81</v>
      </c>
      <c r="R27" s="30">
        <v>3.06</v>
      </c>
      <c r="S27" s="30" t="s">
        <v>82</v>
      </c>
      <c r="T27" s="30" t="s">
        <v>82</v>
      </c>
      <c r="U27" s="31" t="str">
        <f t="shared" si="0"/>
        <v>N/A</v>
      </c>
    </row>
    <row r="28" spans="1:21" ht="75" customHeight="1" thickBot="1">
      <c r="A28" s="25"/>
      <c r="B28" s="29" t="s">
        <v>42</v>
      </c>
      <c r="C28" s="61" t="s">
        <v>42</v>
      </c>
      <c r="D28" s="61"/>
      <c r="E28" s="61"/>
      <c r="F28" s="61"/>
      <c r="G28" s="61"/>
      <c r="H28" s="61"/>
      <c r="I28" s="61" t="s">
        <v>1062</v>
      </c>
      <c r="J28" s="61"/>
      <c r="K28" s="61"/>
      <c r="L28" s="61" t="s">
        <v>1063</v>
      </c>
      <c r="M28" s="61"/>
      <c r="N28" s="61"/>
      <c r="O28" s="61"/>
      <c r="P28" s="30" t="s">
        <v>40</v>
      </c>
      <c r="Q28" s="30" t="s">
        <v>92</v>
      </c>
      <c r="R28" s="30">
        <v>19.190000000000001</v>
      </c>
      <c r="S28" s="30">
        <v>7.67</v>
      </c>
      <c r="T28" s="30">
        <v>0</v>
      </c>
      <c r="U28" s="31">
        <f t="shared" si="0"/>
        <v>0</v>
      </c>
    </row>
    <row r="29" spans="1:21" ht="75" customHeight="1" thickTop="1">
      <c r="A29" s="25"/>
      <c r="B29" s="26" t="s">
        <v>93</v>
      </c>
      <c r="C29" s="69" t="s">
        <v>1064</v>
      </c>
      <c r="D29" s="69"/>
      <c r="E29" s="69"/>
      <c r="F29" s="69"/>
      <c r="G29" s="69"/>
      <c r="H29" s="69"/>
      <c r="I29" s="69" t="s">
        <v>1065</v>
      </c>
      <c r="J29" s="69"/>
      <c r="K29" s="69"/>
      <c r="L29" s="69" t="s">
        <v>1066</v>
      </c>
      <c r="M29" s="69"/>
      <c r="N29" s="69"/>
      <c r="O29" s="69"/>
      <c r="P29" s="27" t="s">
        <v>40</v>
      </c>
      <c r="Q29" s="27" t="s">
        <v>97</v>
      </c>
      <c r="R29" s="27">
        <v>72.64</v>
      </c>
      <c r="S29" s="27">
        <v>36.32</v>
      </c>
      <c r="T29" s="27">
        <v>47.95</v>
      </c>
      <c r="U29" s="28">
        <f t="shared" si="0"/>
        <v>132.02092511013217</v>
      </c>
    </row>
    <row r="30" spans="1:21" ht="75" customHeight="1">
      <c r="A30" s="25"/>
      <c r="B30" s="29" t="s">
        <v>42</v>
      </c>
      <c r="C30" s="61" t="s">
        <v>42</v>
      </c>
      <c r="D30" s="61"/>
      <c r="E30" s="61"/>
      <c r="F30" s="61"/>
      <c r="G30" s="61"/>
      <c r="H30" s="61"/>
      <c r="I30" s="61" t="s">
        <v>1067</v>
      </c>
      <c r="J30" s="61"/>
      <c r="K30" s="61"/>
      <c r="L30" s="61" t="s">
        <v>1068</v>
      </c>
      <c r="M30" s="61"/>
      <c r="N30" s="61"/>
      <c r="O30" s="61"/>
      <c r="P30" s="30" t="s">
        <v>40</v>
      </c>
      <c r="Q30" s="30" t="s">
        <v>97</v>
      </c>
      <c r="R30" s="30">
        <v>96.47</v>
      </c>
      <c r="S30" s="30">
        <v>48.23</v>
      </c>
      <c r="T30" s="30">
        <v>46.26</v>
      </c>
      <c r="U30" s="31">
        <f t="shared" si="0"/>
        <v>95.915405349367617</v>
      </c>
    </row>
    <row r="31" spans="1:21" ht="75" customHeight="1">
      <c r="A31" s="25"/>
      <c r="B31" s="29" t="s">
        <v>42</v>
      </c>
      <c r="C31" s="61" t="s">
        <v>42</v>
      </c>
      <c r="D31" s="61"/>
      <c r="E31" s="61"/>
      <c r="F31" s="61"/>
      <c r="G31" s="61"/>
      <c r="H31" s="61"/>
      <c r="I31" s="61" t="s">
        <v>1069</v>
      </c>
      <c r="J31" s="61"/>
      <c r="K31" s="61"/>
      <c r="L31" s="61" t="s">
        <v>1070</v>
      </c>
      <c r="M31" s="61"/>
      <c r="N31" s="61"/>
      <c r="O31" s="61"/>
      <c r="P31" s="30" t="s">
        <v>40</v>
      </c>
      <c r="Q31" s="30" t="s">
        <v>97</v>
      </c>
      <c r="R31" s="30">
        <v>22.22</v>
      </c>
      <c r="S31" s="30">
        <v>11.11</v>
      </c>
      <c r="T31" s="30">
        <v>0</v>
      </c>
      <c r="U31" s="31">
        <f t="shared" si="0"/>
        <v>0</v>
      </c>
    </row>
    <row r="32" spans="1:21" ht="75" customHeight="1">
      <c r="A32" s="25"/>
      <c r="B32" s="29" t="s">
        <v>42</v>
      </c>
      <c r="C32" s="61" t="s">
        <v>42</v>
      </c>
      <c r="D32" s="61"/>
      <c r="E32" s="61"/>
      <c r="F32" s="61"/>
      <c r="G32" s="61"/>
      <c r="H32" s="61"/>
      <c r="I32" s="61" t="s">
        <v>1071</v>
      </c>
      <c r="J32" s="61"/>
      <c r="K32" s="61"/>
      <c r="L32" s="61" t="s">
        <v>1072</v>
      </c>
      <c r="M32" s="61"/>
      <c r="N32" s="61"/>
      <c r="O32" s="61"/>
      <c r="P32" s="30" t="s">
        <v>40</v>
      </c>
      <c r="Q32" s="30" t="s">
        <v>97</v>
      </c>
      <c r="R32" s="30">
        <v>17.78</v>
      </c>
      <c r="S32" s="30">
        <v>5.56</v>
      </c>
      <c r="T32" s="30">
        <v>0</v>
      </c>
      <c r="U32" s="31">
        <f t="shared" si="0"/>
        <v>0</v>
      </c>
    </row>
    <row r="33" spans="1:22" ht="75" customHeight="1">
      <c r="A33" s="25"/>
      <c r="B33" s="29" t="s">
        <v>42</v>
      </c>
      <c r="C33" s="61" t="s">
        <v>42</v>
      </c>
      <c r="D33" s="61"/>
      <c r="E33" s="61"/>
      <c r="F33" s="61"/>
      <c r="G33" s="61"/>
      <c r="H33" s="61"/>
      <c r="I33" s="61" t="s">
        <v>1073</v>
      </c>
      <c r="J33" s="61"/>
      <c r="K33" s="61"/>
      <c r="L33" s="61" t="s">
        <v>1074</v>
      </c>
      <c r="M33" s="61"/>
      <c r="N33" s="61"/>
      <c r="O33" s="61"/>
      <c r="P33" s="30" t="s">
        <v>40</v>
      </c>
      <c r="Q33" s="30" t="s">
        <v>97</v>
      </c>
      <c r="R33" s="30">
        <v>97.24</v>
      </c>
      <c r="S33" s="30">
        <v>47.73</v>
      </c>
      <c r="T33" s="30">
        <v>49.09</v>
      </c>
      <c r="U33" s="31">
        <f t="shared" si="0"/>
        <v>102.84936098889588</v>
      </c>
    </row>
    <row r="34" spans="1:22" ht="75" customHeight="1">
      <c r="A34" s="25"/>
      <c r="B34" s="29" t="s">
        <v>42</v>
      </c>
      <c r="C34" s="61" t="s">
        <v>42</v>
      </c>
      <c r="D34" s="61"/>
      <c r="E34" s="61"/>
      <c r="F34" s="61"/>
      <c r="G34" s="61"/>
      <c r="H34" s="61"/>
      <c r="I34" s="61" t="s">
        <v>1075</v>
      </c>
      <c r="J34" s="61"/>
      <c r="K34" s="61"/>
      <c r="L34" s="61" t="s">
        <v>1076</v>
      </c>
      <c r="M34" s="61"/>
      <c r="N34" s="61"/>
      <c r="O34" s="61"/>
      <c r="P34" s="30" t="s">
        <v>40</v>
      </c>
      <c r="Q34" s="30" t="s">
        <v>97</v>
      </c>
      <c r="R34" s="30">
        <v>90</v>
      </c>
      <c r="S34" s="30">
        <v>45</v>
      </c>
      <c r="T34" s="30">
        <v>55.07</v>
      </c>
      <c r="U34" s="31">
        <f t="shared" si="0"/>
        <v>122.37777777777778</v>
      </c>
    </row>
    <row r="35" spans="1:22" ht="96.6" customHeight="1">
      <c r="A35" s="25"/>
      <c r="B35" s="29" t="s">
        <v>42</v>
      </c>
      <c r="C35" s="61" t="s">
        <v>1077</v>
      </c>
      <c r="D35" s="61"/>
      <c r="E35" s="61"/>
      <c r="F35" s="61"/>
      <c r="G35" s="61"/>
      <c r="H35" s="61"/>
      <c r="I35" s="61" t="s">
        <v>1078</v>
      </c>
      <c r="J35" s="61"/>
      <c r="K35" s="61"/>
      <c r="L35" s="61" t="s">
        <v>1079</v>
      </c>
      <c r="M35" s="61"/>
      <c r="N35" s="61"/>
      <c r="O35" s="61"/>
      <c r="P35" s="30" t="s">
        <v>40</v>
      </c>
      <c r="Q35" s="30" t="s">
        <v>105</v>
      </c>
      <c r="R35" s="30">
        <v>14.66</v>
      </c>
      <c r="S35" s="30">
        <v>18.52</v>
      </c>
      <c r="T35" s="30">
        <v>0</v>
      </c>
      <c r="U35" s="31">
        <f t="shared" si="0"/>
        <v>0</v>
      </c>
    </row>
    <row r="36" spans="1:22" ht="75" customHeight="1">
      <c r="A36" s="25"/>
      <c r="B36" s="29" t="s">
        <v>42</v>
      </c>
      <c r="C36" s="61" t="s">
        <v>42</v>
      </c>
      <c r="D36" s="61"/>
      <c r="E36" s="61"/>
      <c r="F36" s="61"/>
      <c r="G36" s="61"/>
      <c r="H36" s="61"/>
      <c r="I36" s="61" t="s">
        <v>1080</v>
      </c>
      <c r="J36" s="61"/>
      <c r="K36" s="61"/>
      <c r="L36" s="61" t="s">
        <v>1081</v>
      </c>
      <c r="M36" s="61"/>
      <c r="N36" s="61"/>
      <c r="O36" s="61"/>
      <c r="P36" s="30" t="s">
        <v>40</v>
      </c>
      <c r="Q36" s="30" t="s">
        <v>97</v>
      </c>
      <c r="R36" s="30">
        <v>90.12</v>
      </c>
      <c r="S36" s="30">
        <v>45.74</v>
      </c>
      <c r="T36" s="30">
        <v>46.84</v>
      </c>
      <c r="U36" s="31">
        <f t="shared" si="0"/>
        <v>102.40489724529954</v>
      </c>
    </row>
    <row r="37" spans="1:22" ht="75" customHeight="1" thickBot="1">
      <c r="A37" s="25"/>
      <c r="B37" s="29" t="s">
        <v>42</v>
      </c>
      <c r="C37" s="61" t="s">
        <v>42</v>
      </c>
      <c r="D37" s="61"/>
      <c r="E37" s="61"/>
      <c r="F37" s="61"/>
      <c r="G37" s="61"/>
      <c r="H37" s="61"/>
      <c r="I37" s="61" t="s">
        <v>1082</v>
      </c>
      <c r="J37" s="61"/>
      <c r="K37" s="61"/>
      <c r="L37" s="61" t="s">
        <v>1083</v>
      </c>
      <c r="M37" s="61"/>
      <c r="N37" s="61"/>
      <c r="O37" s="61"/>
      <c r="P37" s="30" t="s">
        <v>40</v>
      </c>
      <c r="Q37" s="30" t="s">
        <v>97</v>
      </c>
      <c r="R37" s="30">
        <v>87.5</v>
      </c>
      <c r="S37" s="30">
        <v>54.69</v>
      </c>
      <c r="T37" s="30">
        <v>46.88</v>
      </c>
      <c r="U37" s="31">
        <f t="shared" si="0"/>
        <v>85.719509965258737</v>
      </c>
    </row>
    <row r="38" spans="1:22" ht="22.5" customHeight="1" thickTop="1" thickBot="1">
      <c r="B38" s="8" t="s">
        <v>55</v>
      </c>
      <c r="C38" s="9"/>
      <c r="D38" s="9"/>
      <c r="E38" s="9"/>
      <c r="F38" s="9"/>
      <c r="G38" s="9"/>
      <c r="H38" s="10"/>
      <c r="I38" s="10"/>
      <c r="J38" s="10"/>
      <c r="K38" s="10"/>
      <c r="L38" s="10"/>
      <c r="M38" s="10"/>
      <c r="N38" s="10"/>
      <c r="O38" s="10"/>
      <c r="P38" s="10"/>
      <c r="Q38" s="10"/>
      <c r="R38" s="10"/>
      <c r="S38" s="10"/>
      <c r="T38" s="10"/>
      <c r="U38" s="11"/>
      <c r="V38" s="32"/>
    </row>
    <row r="39" spans="1:22" ht="26.25" customHeight="1" thickTop="1">
      <c r="B39" s="33"/>
      <c r="C39" s="34"/>
      <c r="D39" s="34"/>
      <c r="E39" s="34"/>
      <c r="F39" s="34"/>
      <c r="G39" s="34"/>
      <c r="H39" s="35"/>
      <c r="I39" s="35"/>
      <c r="J39" s="35"/>
      <c r="K39" s="35"/>
      <c r="L39" s="35"/>
      <c r="M39" s="35"/>
      <c r="N39" s="35"/>
      <c r="O39" s="35"/>
      <c r="P39" s="36"/>
      <c r="Q39" s="37"/>
      <c r="R39" s="38" t="s">
        <v>56</v>
      </c>
      <c r="S39" s="22" t="s">
        <v>57</v>
      </c>
      <c r="T39" s="38" t="s">
        <v>58</v>
      </c>
      <c r="U39" s="22" t="s">
        <v>59</v>
      </c>
    </row>
    <row r="40" spans="1:22" ht="26.25" customHeight="1" thickBot="1">
      <c r="B40" s="39"/>
      <c r="C40" s="40"/>
      <c r="D40" s="40"/>
      <c r="E40" s="40"/>
      <c r="F40" s="40"/>
      <c r="G40" s="40"/>
      <c r="H40" s="41"/>
      <c r="I40" s="41"/>
      <c r="J40" s="41"/>
      <c r="K40" s="41"/>
      <c r="L40" s="41"/>
      <c r="M40" s="41"/>
      <c r="N40" s="41"/>
      <c r="O40" s="41"/>
      <c r="P40" s="42"/>
      <c r="Q40" s="43"/>
      <c r="R40" s="44" t="s">
        <v>60</v>
      </c>
      <c r="S40" s="43" t="s">
        <v>60</v>
      </c>
      <c r="T40" s="43" t="s">
        <v>60</v>
      </c>
      <c r="U40" s="43" t="s">
        <v>61</v>
      </c>
    </row>
    <row r="41" spans="1:22" ht="13.5" customHeight="1" thickBot="1">
      <c r="B41" s="62" t="s">
        <v>62</v>
      </c>
      <c r="C41" s="63"/>
      <c r="D41" s="63"/>
      <c r="E41" s="45"/>
      <c r="F41" s="45"/>
      <c r="G41" s="45"/>
      <c r="H41" s="46"/>
      <c r="I41" s="46"/>
      <c r="J41" s="46"/>
      <c r="K41" s="46"/>
      <c r="L41" s="46"/>
      <c r="M41" s="46"/>
      <c r="N41" s="46"/>
      <c r="O41" s="46"/>
      <c r="P41" s="47"/>
      <c r="Q41" s="47"/>
      <c r="R41" s="48">
        <f>12007.125598</f>
        <v>12007.125598000001</v>
      </c>
      <c r="S41" s="48">
        <f>12007.125598</f>
        <v>12007.125598000001</v>
      </c>
      <c r="T41" s="48">
        <f>12883.11354729</f>
        <v>12883.11354729</v>
      </c>
      <c r="U41" s="49">
        <f>+IF(ISERR(T41/S41*100),"N/A",T41/S41*100)</f>
        <v>107.2955674706685</v>
      </c>
    </row>
    <row r="42" spans="1:22" ht="13.5" customHeight="1" thickBot="1">
      <c r="B42" s="64" t="s">
        <v>63</v>
      </c>
      <c r="C42" s="65"/>
      <c r="D42" s="65"/>
      <c r="E42" s="50"/>
      <c r="F42" s="50"/>
      <c r="G42" s="50"/>
      <c r="H42" s="51"/>
      <c r="I42" s="51"/>
      <c r="J42" s="51"/>
      <c r="K42" s="51"/>
      <c r="L42" s="51"/>
      <c r="M42" s="51"/>
      <c r="N42" s="51"/>
      <c r="O42" s="51"/>
      <c r="P42" s="52"/>
      <c r="Q42" s="52"/>
      <c r="R42" s="48">
        <f>15263.13439415</f>
        <v>15263.13439415</v>
      </c>
      <c r="S42" s="48">
        <f>15263.13439415</f>
        <v>15263.13439415</v>
      </c>
      <c r="T42" s="48">
        <f>12883.11354729</f>
        <v>12883.11354729</v>
      </c>
      <c r="U42" s="49">
        <f>+IF(ISERR(T42/S42*100),"N/A",T42/S42*100)</f>
        <v>84.406735959999111</v>
      </c>
    </row>
    <row r="43" spans="1:22" ht="14.85" customHeight="1" thickTop="1" thickBot="1">
      <c r="B43" s="8" t="s">
        <v>64</v>
      </c>
      <c r="C43" s="9"/>
      <c r="D43" s="9"/>
      <c r="E43" s="9"/>
      <c r="F43" s="9"/>
      <c r="G43" s="9"/>
      <c r="H43" s="10"/>
      <c r="I43" s="10"/>
      <c r="J43" s="10"/>
      <c r="K43" s="10"/>
      <c r="L43" s="10"/>
      <c r="M43" s="10"/>
      <c r="N43" s="10"/>
      <c r="O43" s="10"/>
      <c r="P43" s="10"/>
      <c r="Q43" s="10"/>
      <c r="R43" s="10"/>
      <c r="S43" s="10"/>
      <c r="T43" s="10"/>
      <c r="U43" s="11"/>
    </row>
    <row r="44" spans="1:22" ht="44.25" customHeight="1" thickTop="1">
      <c r="B44" s="66" t="s">
        <v>65</v>
      </c>
      <c r="C44" s="67"/>
      <c r="D44" s="67"/>
      <c r="E44" s="67"/>
      <c r="F44" s="67"/>
      <c r="G44" s="67"/>
      <c r="H44" s="67"/>
      <c r="I44" s="67"/>
      <c r="J44" s="67"/>
      <c r="K44" s="67"/>
      <c r="L44" s="67"/>
      <c r="M44" s="67"/>
      <c r="N44" s="67"/>
      <c r="O44" s="67"/>
      <c r="P44" s="67"/>
      <c r="Q44" s="67"/>
      <c r="R44" s="67"/>
      <c r="S44" s="67"/>
      <c r="T44" s="67"/>
      <c r="U44" s="68"/>
    </row>
    <row r="45" spans="1:22" ht="34.5" customHeight="1">
      <c r="B45" s="55" t="s">
        <v>1084</v>
      </c>
      <c r="C45" s="56"/>
      <c r="D45" s="56"/>
      <c r="E45" s="56"/>
      <c r="F45" s="56"/>
      <c r="G45" s="56"/>
      <c r="H45" s="56"/>
      <c r="I45" s="56"/>
      <c r="J45" s="56"/>
      <c r="K45" s="56"/>
      <c r="L45" s="56"/>
      <c r="M45" s="56"/>
      <c r="N45" s="56"/>
      <c r="O45" s="56"/>
      <c r="P45" s="56"/>
      <c r="Q45" s="56"/>
      <c r="R45" s="56"/>
      <c r="S45" s="56"/>
      <c r="T45" s="56"/>
      <c r="U45" s="57"/>
    </row>
    <row r="46" spans="1:22" ht="34.5" customHeight="1">
      <c r="B46" s="55" t="s">
        <v>1085</v>
      </c>
      <c r="C46" s="56"/>
      <c r="D46" s="56"/>
      <c r="E46" s="56"/>
      <c r="F46" s="56"/>
      <c r="G46" s="56"/>
      <c r="H46" s="56"/>
      <c r="I46" s="56"/>
      <c r="J46" s="56"/>
      <c r="K46" s="56"/>
      <c r="L46" s="56"/>
      <c r="M46" s="56"/>
      <c r="N46" s="56"/>
      <c r="O46" s="56"/>
      <c r="P46" s="56"/>
      <c r="Q46" s="56"/>
      <c r="R46" s="56"/>
      <c r="S46" s="56"/>
      <c r="T46" s="56"/>
      <c r="U46" s="57"/>
    </row>
    <row r="47" spans="1:22" ht="34.5" customHeight="1">
      <c r="B47" s="55" t="s">
        <v>1086</v>
      </c>
      <c r="C47" s="56"/>
      <c r="D47" s="56"/>
      <c r="E47" s="56"/>
      <c r="F47" s="56"/>
      <c r="G47" s="56"/>
      <c r="H47" s="56"/>
      <c r="I47" s="56"/>
      <c r="J47" s="56"/>
      <c r="K47" s="56"/>
      <c r="L47" s="56"/>
      <c r="M47" s="56"/>
      <c r="N47" s="56"/>
      <c r="O47" s="56"/>
      <c r="P47" s="56"/>
      <c r="Q47" s="56"/>
      <c r="R47" s="56"/>
      <c r="S47" s="56"/>
      <c r="T47" s="56"/>
      <c r="U47" s="57"/>
    </row>
    <row r="48" spans="1:22" ht="34.5" customHeight="1">
      <c r="B48" s="55" t="s">
        <v>1087</v>
      </c>
      <c r="C48" s="56"/>
      <c r="D48" s="56"/>
      <c r="E48" s="56"/>
      <c r="F48" s="56"/>
      <c r="G48" s="56"/>
      <c r="H48" s="56"/>
      <c r="I48" s="56"/>
      <c r="J48" s="56"/>
      <c r="K48" s="56"/>
      <c r="L48" s="56"/>
      <c r="M48" s="56"/>
      <c r="N48" s="56"/>
      <c r="O48" s="56"/>
      <c r="P48" s="56"/>
      <c r="Q48" s="56"/>
      <c r="R48" s="56"/>
      <c r="S48" s="56"/>
      <c r="T48" s="56"/>
      <c r="U48" s="57"/>
    </row>
    <row r="49" spans="2:21" ht="34.5" customHeight="1">
      <c r="B49" s="55" t="s">
        <v>1088</v>
      </c>
      <c r="C49" s="56"/>
      <c r="D49" s="56"/>
      <c r="E49" s="56"/>
      <c r="F49" s="56"/>
      <c r="G49" s="56"/>
      <c r="H49" s="56"/>
      <c r="I49" s="56"/>
      <c r="J49" s="56"/>
      <c r="K49" s="56"/>
      <c r="L49" s="56"/>
      <c r="M49" s="56"/>
      <c r="N49" s="56"/>
      <c r="O49" s="56"/>
      <c r="P49" s="56"/>
      <c r="Q49" s="56"/>
      <c r="R49" s="56"/>
      <c r="S49" s="56"/>
      <c r="T49" s="56"/>
      <c r="U49" s="57"/>
    </row>
    <row r="50" spans="2:21" ht="21.9" customHeight="1">
      <c r="B50" s="55" t="s">
        <v>1089</v>
      </c>
      <c r="C50" s="56"/>
      <c r="D50" s="56"/>
      <c r="E50" s="56"/>
      <c r="F50" s="56"/>
      <c r="G50" s="56"/>
      <c r="H50" s="56"/>
      <c r="I50" s="56"/>
      <c r="J50" s="56"/>
      <c r="K50" s="56"/>
      <c r="L50" s="56"/>
      <c r="M50" s="56"/>
      <c r="N50" s="56"/>
      <c r="O50" s="56"/>
      <c r="P50" s="56"/>
      <c r="Q50" s="56"/>
      <c r="R50" s="56"/>
      <c r="S50" s="56"/>
      <c r="T50" s="56"/>
      <c r="U50" s="57"/>
    </row>
    <row r="51" spans="2:21" ht="59.1" customHeight="1">
      <c r="B51" s="55" t="s">
        <v>1090</v>
      </c>
      <c r="C51" s="56"/>
      <c r="D51" s="56"/>
      <c r="E51" s="56"/>
      <c r="F51" s="56"/>
      <c r="G51" s="56"/>
      <c r="H51" s="56"/>
      <c r="I51" s="56"/>
      <c r="J51" s="56"/>
      <c r="K51" s="56"/>
      <c r="L51" s="56"/>
      <c r="M51" s="56"/>
      <c r="N51" s="56"/>
      <c r="O51" s="56"/>
      <c r="P51" s="56"/>
      <c r="Q51" s="56"/>
      <c r="R51" s="56"/>
      <c r="S51" s="56"/>
      <c r="T51" s="56"/>
      <c r="U51" s="57"/>
    </row>
    <row r="52" spans="2:21" ht="49.35" customHeight="1">
      <c r="B52" s="55" t="s">
        <v>1091</v>
      </c>
      <c r="C52" s="56"/>
      <c r="D52" s="56"/>
      <c r="E52" s="56"/>
      <c r="F52" s="56"/>
      <c r="G52" s="56"/>
      <c r="H52" s="56"/>
      <c r="I52" s="56"/>
      <c r="J52" s="56"/>
      <c r="K52" s="56"/>
      <c r="L52" s="56"/>
      <c r="M52" s="56"/>
      <c r="N52" s="56"/>
      <c r="O52" s="56"/>
      <c r="P52" s="56"/>
      <c r="Q52" s="56"/>
      <c r="R52" s="56"/>
      <c r="S52" s="56"/>
      <c r="T52" s="56"/>
      <c r="U52" s="57"/>
    </row>
    <row r="53" spans="2:21" ht="57.75" customHeight="1">
      <c r="B53" s="55" t="s">
        <v>1092</v>
      </c>
      <c r="C53" s="56"/>
      <c r="D53" s="56"/>
      <c r="E53" s="56"/>
      <c r="F53" s="56"/>
      <c r="G53" s="56"/>
      <c r="H53" s="56"/>
      <c r="I53" s="56"/>
      <c r="J53" s="56"/>
      <c r="K53" s="56"/>
      <c r="L53" s="56"/>
      <c r="M53" s="56"/>
      <c r="N53" s="56"/>
      <c r="O53" s="56"/>
      <c r="P53" s="56"/>
      <c r="Q53" s="56"/>
      <c r="R53" s="56"/>
      <c r="S53" s="56"/>
      <c r="T53" s="56"/>
      <c r="U53" s="57"/>
    </row>
    <row r="54" spans="2:21" ht="40.65" customHeight="1">
      <c r="B54" s="55" t="s">
        <v>1093</v>
      </c>
      <c r="C54" s="56"/>
      <c r="D54" s="56"/>
      <c r="E54" s="56"/>
      <c r="F54" s="56"/>
      <c r="G54" s="56"/>
      <c r="H54" s="56"/>
      <c r="I54" s="56"/>
      <c r="J54" s="56"/>
      <c r="K54" s="56"/>
      <c r="L54" s="56"/>
      <c r="M54" s="56"/>
      <c r="N54" s="56"/>
      <c r="O54" s="56"/>
      <c r="P54" s="56"/>
      <c r="Q54" s="56"/>
      <c r="R54" s="56"/>
      <c r="S54" s="56"/>
      <c r="T54" s="56"/>
      <c r="U54" s="57"/>
    </row>
    <row r="55" spans="2:21" ht="44.1" customHeight="1">
      <c r="B55" s="55" t="s">
        <v>1094</v>
      </c>
      <c r="C55" s="56"/>
      <c r="D55" s="56"/>
      <c r="E55" s="56"/>
      <c r="F55" s="56"/>
      <c r="G55" s="56"/>
      <c r="H55" s="56"/>
      <c r="I55" s="56"/>
      <c r="J55" s="56"/>
      <c r="K55" s="56"/>
      <c r="L55" s="56"/>
      <c r="M55" s="56"/>
      <c r="N55" s="56"/>
      <c r="O55" s="56"/>
      <c r="P55" s="56"/>
      <c r="Q55" s="56"/>
      <c r="R55" s="56"/>
      <c r="S55" s="56"/>
      <c r="T55" s="56"/>
      <c r="U55" s="57"/>
    </row>
    <row r="56" spans="2:21" ht="60.15" customHeight="1">
      <c r="B56" s="55" t="s">
        <v>1095</v>
      </c>
      <c r="C56" s="56"/>
      <c r="D56" s="56"/>
      <c r="E56" s="56"/>
      <c r="F56" s="56"/>
      <c r="G56" s="56"/>
      <c r="H56" s="56"/>
      <c r="I56" s="56"/>
      <c r="J56" s="56"/>
      <c r="K56" s="56"/>
      <c r="L56" s="56"/>
      <c r="M56" s="56"/>
      <c r="N56" s="56"/>
      <c r="O56" s="56"/>
      <c r="P56" s="56"/>
      <c r="Q56" s="56"/>
      <c r="R56" s="56"/>
      <c r="S56" s="56"/>
      <c r="T56" s="56"/>
      <c r="U56" s="57"/>
    </row>
    <row r="57" spans="2:21" ht="39.6" customHeight="1">
      <c r="B57" s="55" t="s">
        <v>1096</v>
      </c>
      <c r="C57" s="56"/>
      <c r="D57" s="56"/>
      <c r="E57" s="56"/>
      <c r="F57" s="56"/>
      <c r="G57" s="56"/>
      <c r="H57" s="56"/>
      <c r="I57" s="56"/>
      <c r="J57" s="56"/>
      <c r="K57" s="56"/>
      <c r="L57" s="56"/>
      <c r="M57" s="56"/>
      <c r="N57" s="56"/>
      <c r="O57" s="56"/>
      <c r="P57" s="56"/>
      <c r="Q57" s="56"/>
      <c r="R57" s="56"/>
      <c r="S57" s="56"/>
      <c r="T57" s="56"/>
      <c r="U57" s="57"/>
    </row>
    <row r="58" spans="2:21" ht="54.15" customHeight="1">
      <c r="B58" s="55" t="s">
        <v>1097</v>
      </c>
      <c r="C58" s="56"/>
      <c r="D58" s="56"/>
      <c r="E58" s="56"/>
      <c r="F58" s="56"/>
      <c r="G58" s="56"/>
      <c r="H58" s="56"/>
      <c r="I58" s="56"/>
      <c r="J58" s="56"/>
      <c r="K58" s="56"/>
      <c r="L58" s="56"/>
      <c r="M58" s="56"/>
      <c r="N58" s="56"/>
      <c r="O58" s="56"/>
      <c r="P58" s="56"/>
      <c r="Q58" s="56"/>
      <c r="R58" s="56"/>
      <c r="S58" s="56"/>
      <c r="T58" s="56"/>
      <c r="U58" s="57"/>
    </row>
    <row r="59" spans="2:21" ht="78.599999999999994" customHeight="1">
      <c r="B59" s="55" t="s">
        <v>1098</v>
      </c>
      <c r="C59" s="56"/>
      <c r="D59" s="56"/>
      <c r="E59" s="56"/>
      <c r="F59" s="56"/>
      <c r="G59" s="56"/>
      <c r="H59" s="56"/>
      <c r="I59" s="56"/>
      <c r="J59" s="56"/>
      <c r="K59" s="56"/>
      <c r="L59" s="56"/>
      <c r="M59" s="56"/>
      <c r="N59" s="56"/>
      <c r="O59" s="56"/>
      <c r="P59" s="56"/>
      <c r="Q59" s="56"/>
      <c r="R59" s="56"/>
      <c r="S59" s="56"/>
      <c r="T59" s="56"/>
      <c r="U59" s="57"/>
    </row>
    <row r="60" spans="2:21" ht="16.350000000000001" customHeight="1">
      <c r="B60" s="55" t="s">
        <v>1099</v>
      </c>
      <c r="C60" s="56"/>
      <c r="D60" s="56"/>
      <c r="E60" s="56"/>
      <c r="F60" s="56"/>
      <c r="G60" s="56"/>
      <c r="H60" s="56"/>
      <c r="I60" s="56"/>
      <c r="J60" s="56"/>
      <c r="K60" s="56"/>
      <c r="L60" s="56"/>
      <c r="M60" s="56"/>
      <c r="N60" s="56"/>
      <c r="O60" s="56"/>
      <c r="P60" s="56"/>
      <c r="Q60" s="56"/>
      <c r="R60" s="56"/>
      <c r="S60" s="56"/>
      <c r="T60" s="56"/>
      <c r="U60" s="57"/>
    </row>
    <row r="61" spans="2:21" ht="18.149999999999999" customHeight="1">
      <c r="B61" s="55" t="s">
        <v>1100</v>
      </c>
      <c r="C61" s="56"/>
      <c r="D61" s="56"/>
      <c r="E61" s="56"/>
      <c r="F61" s="56"/>
      <c r="G61" s="56"/>
      <c r="H61" s="56"/>
      <c r="I61" s="56"/>
      <c r="J61" s="56"/>
      <c r="K61" s="56"/>
      <c r="L61" s="56"/>
      <c r="M61" s="56"/>
      <c r="N61" s="56"/>
      <c r="O61" s="56"/>
      <c r="P61" s="56"/>
      <c r="Q61" s="56"/>
      <c r="R61" s="56"/>
      <c r="S61" s="56"/>
      <c r="T61" s="56"/>
      <c r="U61" s="57"/>
    </row>
    <row r="62" spans="2:21" ht="69.75" customHeight="1">
      <c r="B62" s="55" t="s">
        <v>1101</v>
      </c>
      <c r="C62" s="56"/>
      <c r="D62" s="56"/>
      <c r="E62" s="56"/>
      <c r="F62" s="56"/>
      <c r="G62" s="56"/>
      <c r="H62" s="56"/>
      <c r="I62" s="56"/>
      <c r="J62" s="56"/>
      <c r="K62" s="56"/>
      <c r="L62" s="56"/>
      <c r="M62" s="56"/>
      <c r="N62" s="56"/>
      <c r="O62" s="56"/>
      <c r="P62" s="56"/>
      <c r="Q62" s="56"/>
      <c r="R62" s="56"/>
      <c r="S62" s="56"/>
      <c r="T62" s="56"/>
      <c r="U62" s="57"/>
    </row>
    <row r="63" spans="2:21" ht="46.35" customHeight="1">
      <c r="B63" s="55" t="s">
        <v>1102</v>
      </c>
      <c r="C63" s="56"/>
      <c r="D63" s="56"/>
      <c r="E63" s="56"/>
      <c r="F63" s="56"/>
      <c r="G63" s="56"/>
      <c r="H63" s="56"/>
      <c r="I63" s="56"/>
      <c r="J63" s="56"/>
      <c r="K63" s="56"/>
      <c r="L63" s="56"/>
      <c r="M63" s="56"/>
      <c r="N63" s="56"/>
      <c r="O63" s="56"/>
      <c r="P63" s="56"/>
      <c r="Q63" s="56"/>
      <c r="R63" s="56"/>
      <c r="S63" s="56"/>
      <c r="T63" s="56"/>
      <c r="U63" s="57"/>
    </row>
    <row r="64" spans="2:21" ht="34.5" customHeight="1">
      <c r="B64" s="55" t="s">
        <v>1103</v>
      </c>
      <c r="C64" s="56"/>
      <c r="D64" s="56"/>
      <c r="E64" s="56"/>
      <c r="F64" s="56"/>
      <c r="G64" s="56"/>
      <c r="H64" s="56"/>
      <c r="I64" s="56"/>
      <c r="J64" s="56"/>
      <c r="K64" s="56"/>
      <c r="L64" s="56"/>
      <c r="M64" s="56"/>
      <c r="N64" s="56"/>
      <c r="O64" s="56"/>
      <c r="P64" s="56"/>
      <c r="Q64" s="56"/>
      <c r="R64" s="56"/>
      <c r="S64" s="56"/>
      <c r="T64" s="56"/>
      <c r="U64" s="57"/>
    </row>
    <row r="65" spans="2:21" ht="44.1" customHeight="1">
      <c r="B65" s="55" t="s">
        <v>1104</v>
      </c>
      <c r="C65" s="56"/>
      <c r="D65" s="56"/>
      <c r="E65" s="56"/>
      <c r="F65" s="56"/>
      <c r="G65" s="56"/>
      <c r="H65" s="56"/>
      <c r="I65" s="56"/>
      <c r="J65" s="56"/>
      <c r="K65" s="56"/>
      <c r="L65" s="56"/>
      <c r="M65" s="56"/>
      <c r="N65" s="56"/>
      <c r="O65" s="56"/>
      <c r="P65" s="56"/>
      <c r="Q65" s="56"/>
      <c r="R65" s="56"/>
      <c r="S65" s="56"/>
      <c r="T65" s="56"/>
      <c r="U65" s="57"/>
    </row>
    <row r="66" spans="2:21" ht="45.9" customHeight="1">
      <c r="B66" s="55" t="s">
        <v>1105</v>
      </c>
      <c r="C66" s="56"/>
      <c r="D66" s="56"/>
      <c r="E66" s="56"/>
      <c r="F66" s="56"/>
      <c r="G66" s="56"/>
      <c r="H66" s="56"/>
      <c r="I66" s="56"/>
      <c r="J66" s="56"/>
      <c r="K66" s="56"/>
      <c r="L66" s="56"/>
      <c r="M66" s="56"/>
      <c r="N66" s="56"/>
      <c r="O66" s="56"/>
      <c r="P66" s="56"/>
      <c r="Q66" s="56"/>
      <c r="R66" s="56"/>
      <c r="S66" s="56"/>
      <c r="T66" s="56"/>
      <c r="U66" s="57"/>
    </row>
    <row r="67" spans="2:21" ht="68.400000000000006" customHeight="1">
      <c r="B67" s="55" t="s">
        <v>1106</v>
      </c>
      <c r="C67" s="56"/>
      <c r="D67" s="56"/>
      <c r="E67" s="56"/>
      <c r="F67" s="56"/>
      <c r="G67" s="56"/>
      <c r="H67" s="56"/>
      <c r="I67" s="56"/>
      <c r="J67" s="56"/>
      <c r="K67" s="56"/>
      <c r="L67" s="56"/>
      <c r="M67" s="56"/>
      <c r="N67" s="56"/>
      <c r="O67" s="56"/>
      <c r="P67" s="56"/>
      <c r="Q67" s="56"/>
      <c r="R67" s="56"/>
      <c r="S67" s="56"/>
      <c r="T67" s="56"/>
      <c r="U67" s="57"/>
    </row>
    <row r="68" spans="2:21" ht="55.35" customHeight="1">
      <c r="B68" s="55" t="s">
        <v>1107</v>
      </c>
      <c r="C68" s="56"/>
      <c r="D68" s="56"/>
      <c r="E68" s="56"/>
      <c r="F68" s="56"/>
      <c r="G68" s="56"/>
      <c r="H68" s="56"/>
      <c r="I68" s="56"/>
      <c r="J68" s="56"/>
      <c r="K68" s="56"/>
      <c r="L68" s="56"/>
      <c r="M68" s="56"/>
      <c r="N68" s="56"/>
      <c r="O68" s="56"/>
      <c r="P68" s="56"/>
      <c r="Q68" s="56"/>
      <c r="R68" s="56"/>
      <c r="S68" s="56"/>
      <c r="T68" s="56"/>
      <c r="U68" s="57"/>
    </row>
    <row r="69" spans="2:21" ht="26.25" customHeight="1">
      <c r="B69" s="55" t="s">
        <v>1108</v>
      </c>
      <c r="C69" s="56"/>
      <c r="D69" s="56"/>
      <c r="E69" s="56"/>
      <c r="F69" s="56"/>
      <c r="G69" s="56"/>
      <c r="H69" s="56"/>
      <c r="I69" s="56"/>
      <c r="J69" s="56"/>
      <c r="K69" s="56"/>
      <c r="L69" s="56"/>
      <c r="M69" s="56"/>
      <c r="N69" s="56"/>
      <c r="O69" s="56"/>
      <c r="P69" s="56"/>
      <c r="Q69" s="56"/>
      <c r="R69" s="56"/>
      <c r="S69" s="56"/>
      <c r="T69" s="56"/>
      <c r="U69" s="57"/>
    </row>
    <row r="70" spans="2:21" ht="42.15" customHeight="1">
      <c r="B70" s="55" t="s">
        <v>1109</v>
      </c>
      <c r="C70" s="56"/>
      <c r="D70" s="56"/>
      <c r="E70" s="56"/>
      <c r="F70" s="56"/>
      <c r="G70" s="56"/>
      <c r="H70" s="56"/>
      <c r="I70" s="56"/>
      <c r="J70" s="56"/>
      <c r="K70" s="56"/>
      <c r="L70" s="56"/>
      <c r="M70" s="56"/>
      <c r="N70" s="56"/>
      <c r="O70" s="56"/>
      <c r="P70" s="56"/>
      <c r="Q70" s="56"/>
      <c r="R70" s="56"/>
      <c r="S70" s="56"/>
      <c r="T70" s="56"/>
      <c r="U70" s="57"/>
    </row>
    <row r="71" spans="2:21" ht="68.400000000000006" customHeight="1" thickBot="1">
      <c r="B71" s="58" t="s">
        <v>1110</v>
      </c>
      <c r="C71" s="59"/>
      <c r="D71" s="59"/>
      <c r="E71" s="59"/>
      <c r="F71" s="59"/>
      <c r="G71" s="59"/>
      <c r="H71" s="59"/>
      <c r="I71" s="59"/>
      <c r="J71" s="59"/>
      <c r="K71" s="59"/>
      <c r="L71" s="59"/>
      <c r="M71" s="59"/>
      <c r="N71" s="59"/>
      <c r="O71" s="59"/>
      <c r="P71" s="59"/>
      <c r="Q71" s="59"/>
      <c r="R71" s="59"/>
      <c r="S71" s="59"/>
      <c r="T71" s="59"/>
      <c r="U71" s="60"/>
    </row>
  </sheetData>
  <mergeCells count="132">
    <mergeCell ref="B8:B10"/>
    <mergeCell ref="C8:H10"/>
    <mergeCell ref="I8:S8"/>
    <mergeCell ref="T8:U8"/>
    <mergeCell ref="I9:K10"/>
    <mergeCell ref="L9:O10"/>
    <mergeCell ref="B1:L1"/>
    <mergeCell ref="D4:H4"/>
    <mergeCell ref="L4:O4"/>
    <mergeCell ref="Q4:R4"/>
    <mergeCell ref="T4:U4"/>
    <mergeCell ref="B5:U5"/>
    <mergeCell ref="P9:P10"/>
    <mergeCell ref="Q9:Q10"/>
    <mergeCell ref="R9:S9"/>
    <mergeCell ref="T9:T10"/>
    <mergeCell ref="U9:U10"/>
    <mergeCell ref="C11:H11"/>
    <mergeCell ref="I11:K11"/>
    <mergeCell ref="L11:O11"/>
    <mergeCell ref="C6:G6"/>
    <mergeCell ref="K6:M6"/>
    <mergeCell ref="P6:Q6"/>
    <mergeCell ref="T6:U6"/>
    <mergeCell ref="C14:H14"/>
    <mergeCell ref="I14:K14"/>
    <mergeCell ref="L14:O14"/>
    <mergeCell ref="C15:H15"/>
    <mergeCell ref="I15:K15"/>
    <mergeCell ref="L15:O15"/>
    <mergeCell ref="C12:H12"/>
    <mergeCell ref="I12:K12"/>
    <mergeCell ref="L12:O12"/>
    <mergeCell ref="C13:H13"/>
    <mergeCell ref="I13:K13"/>
    <mergeCell ref="L13:O13"/>
    <mergeCell ref="C18:H18"/>
    <mergeCell ref="I18:K18"/>
    <mergeCell ref="L18:O18"/>
    <mergeCell ref="C19:H19"/>
    <mergeCell ref="I19:K19"/>
    <mergeCell ref="L19:O19"/>
    <mergeCell ref="C16:H16"/>
    <mergeCell ref="I16:K16"/>
    <mergeCell ref="L16:O16"/>
    <mergeCell ref="C17:H17"/>
    <mergeCell ref="I17:K17"/>
    <mergeCell ref="L17:O17"/>
    <mergeCell ref="C22:H22"/>
    <mergeCell ref="I22:K22"/>
    <mergeCell ref="L22:O22"/>
    <mergeCell ref="C23:H23"/>
    <mergeCell ref="I23:K23"/>
    <mergeCell ref="L23:O23"/>
    <mergeCell ref="C20:H20"/>
    <mergeCell ref="I20:K20"/>
    <mergeCell ref="L20:O20"/>
    <mergeCell ref="C21:H21"/>
    <mergeCell ref="I21:K21"/>
    <mergeCell ref="L21:O21"/>
    <mergeCell ref="C26:H26"/>
    <mergeCell ref="I26:K26"/>
    <mergeCell ref="L26:O26"/>
    <mergeCell ref="C27:H27"/>
    <mergeCell ref="I27:K27"/>
    <mergeCell ref="L27:O27"/>
    <mergeCell ref="C24:H24"/>
    <mergeCell ref="I24:K24"/>
    <mergeCell ref="L24:O24"/>
    <mergeCell ref="C25:H25"/>
    <mergeCell ref="I25:K25"/>
    <mergeCell ref="L25:O25"/>
    <mergeCell ref="C30:H30"/>
    <mergeCell ref="I30:K30"/>
    <mergeCell ref="L30:O30"/>
    <mergeCell ref="C31:H31"/>
    <mergeCell ref="I31:K31"/>
    <mergeCell ref="L31:O31"/>
    <mergeCell ref="C28:H28"/>
    <mergeCell ref="I28:K28"/>
    <mergeCell ref="L28:O28"/>
    <mergeCell ref="C29:H29"/>
    <mergeCell ref="I29:K29"/>
    <mergeCell ref="L29:O29"/>
    <mergeCell ref="C34:H34"/>
    <mergeCell ref="I34:K34"/>
    <mergeCell ref="L34:O34"/>
    <mergeCell ref="C35:H35"/>
    <mergeCell ref="I35:K35"/>
    <mergeCell ref="L35:O35"/>
    <mergeCell ref="C32:H32"/>
    <mergeCell ref="I32:K32"/>
    <mergeCell ref="L32:O32"/>
    <mergeCell ref="C33:H33"/>
    <mergeCell ref="I33:K33"/>
    <mergeCell ref="L33:O33"/>
    <mergeCell ref="B41:D41"/>
    <mergeCell ref="B42:D42"/>
    <mergeCell ref="B44:U44"/>
    <mergeCell ref="B45:U45"/>
    <mergeCell ref="B46:U46"/>
    <mergeCell ref="B47:U47"/>
    <mergeCell ref="C36:H36"/>
    <mergeCell ref="I36:K36"/>
    <mergeCell ref="L36:O36"/>
    <mergeCell ref="C37:H37"/>
    <mergeCell ref="I37:K37"/>
    <mergeCell ref="L37:O37"/>
    <mergeCell ref="B54:U54"/>
    <mergeCell ref="B55:U55"/>
    <mergeCell ref="B56:U56"/>
    <mergeCell ref="B57:U57"/>
    <mergeCell ref="B58:U58"/>
    <mergeCell ref="B59:U59"/>
    <mergeCell ref="B48:U48"/>
    <mergeCell ref="B49:U49"/>
    <mergeCell ref="B50:U50"/>
    <mergeCell ref="B51:U51"/>
    <mergeCell ref="B52:U52"/>
    <mergeCell ref="B53:U53"/>
    <mergeCell ref="B66:U66"/>
    <mergeCell ref="B67:U67"/>
    <mergeCell ref="B68:U68"/>
    <mergeCell ref="B69:U69"/>
    <mergeCell ref="B70:U70"/>
    <mergeCell ref="B71:U71"/>
    <mergeCell ref="B60:U60"/>
    <mergeCell ref="B61:U61"/>
    <mergeCell ref="B62:U62"/>
    <mergeCell ref="B63:U63"/>
    <mergeCell ref="B64:U64"/>
    <mergeCell ref="B65:U65"/>
  </mergeCells>
  <printOptions horizontalCentered="1"/>
  <pageMargins left="0.78740157480314965" right="0.78740157480314965" top="0.98425196850393704" bottom="0.98425196850393704" header="0" footer="0.39370078740157483"/>
  <pageSetup scale="56" fitToHeight="10" orientation="landscape" r:id="rId1"/>
  <headerFooter>
    <oddFooter>&amp;R&amp;P de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3"/>
  <sheetViews>
    <sheetView view="pageBreakPreview" zoomScale="80" zoomScaleNormal="80" zoomScaleSheetLayoutView="80" workbookViewId="0">
      <selection activeCell="W1" sqref="W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3.77734375" style="1" customWidth="1"/>
    <col min="9" max="9" width="7.5546875" style="1" customWidth="1"/>
    <col min="10" max="10" width="9" style="1" customWidth="1"/>
    <col min="11" max="11" width="17.6640625" style="1" customWidth="1"/>
    <col min="12" max="12" width="8.88671875" style="1" customWidth="1"/>
    <col min="13" max="13" width="7" style="1" customWidth="1"/>
    <col min="14" max="14" width="9.44140625" style="1" customWidth="1"/>
    <col min="15" max="15" width="12.664062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1111</v>
      </c>
      <c r="D4" s="95" t="s">
        <v>1112</v>
      </c>
      <c r="E4" s="95"/>
      <c r="F4" s="95"/>
      <c r="G4" s="95"/>
      <c r="H4" s="95"/>
      <c r="I4" s="14"/>
      <c r="J4" s="15" t="s">
        <v>6</v>
      </c>
      <c r="K4" s="16" t="s">
        <v>7</v>
      </c>
      <c r="L4" s="96" t="s">
        <v>8</v>
      </c>
      <c r="M4" s="96"/>
      <c r="N4" s="96"/>
      <c r="O4" s="96"/>
      <c r="P4" s="15" t="s">
        <v>9</v>
      </c>
      <c r="Q4" s="96" t="s">
        <v>1113</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104.4" customHeight="1" thickTop="1" thickBot="1">
      <c r="A11" s="25"/>
      <c r="B11" s="26" t="s">
        <v>36</v>
      </c>
      <c r="C11" s="69" t="s">
        <v>1114</v>
      </c>
      <c r="D11" s="69"/>
      <c r="E11" s="69"/>
      <c r="F11" s="69"/>
      <c r="G11" s="69"/>
      <c r="H11" s="69"/>
      <c r="I11" s="69" t="s">
        <v>1542</v>
      </c>
      <c r="J11" s="69"/>
      <c r="K11" s="69"/>
      <c r="L11" s="69" t="s">
        <v>1115</v>
      </c>
      <c r="M11" s="69"/>
      <c r="N11" s="69"/>
      <c r="O11" s="69"/>
      <c r="P11" s="27" t="s">
        <v>40</v>
      </c>
      <c r="Q11" s="27" t="s">
        <v>81</v>
      </c>
      <c r="R11" s="53">
        <v>51.4</v>
      </c>
      <c r="S11" s="53" t="s">
        <v>82</v>
      </c>
      <c r="T11" s="53" t="s">
        <v>82</v>
      </c>
      <c r="U11" s="28" t="str">
        <f t="shared" ref="U11:U28" si="0">IF(ISERR(T11/S11*100),"N/A",T11/S11*100)</f>
        <v>N/A</v>
      </c>
    </row>
    <row r="12" spans="1:34" ht="99.6" customHeight="1" thickTop="1">
      <c r="A12" s="25"/>
      <c r="B12" s="26" t="s">
        <v>45</v>
      </c>
      <c r="C12" s="69" t="s">
        <v>1116</v>
      </c>
      <c r="D12" s="69"/>
      <c r="E12" s="69"/>
      <c r="F12" s="69"/>
      <c r="G12" s="69"/>
      <c r="H12" s="69"/>
      <c r="I12" s="69" t="s">
        <v>1117</v>
      </c>
      <c r="J12" s="69"/>
      <c r="K12" s="69"/>
      <c r="L12" s="69" t="s">
        <v>1118</v>
      </c>
      <c r="M12" s="69"/>
      <c r="N12" s="69"/>
      <c r="O12" s="69"/>
      <c r="P12" s="27" t="s">
        <v>40</v>
      </c>
      <c r="Q12" s="27" t="s">
        <v>81</v>
      </c>
      <c r="R12" s="27">
        <v>100</v>
      </c>
      <c r="S12" s="27" t="s">
        <v>82</v>
      </c>
      <c r="T12" s="27" t="s">
        <v>82</v>
      </c>
      <c r="U12" s="28" t="str">
        <f t="shared" si="0"/>
        <v>N/A</v>
      </c>
    </row>
    <row r="13" spans="1:34" ht="75" customHeight="1">
      <c r="A13" s="25"/>
      <c r="B13" s="29" t="s">
        <v>42</v>
      </c>
      <c r="C13" s="61" t="s">
        <v>42</v>
      </c>
      <c r="D13" s="61"/>
      <c r="E13" s="61"/>
      <c r="F13" s="61"/>
      <c r="G13" s="61"/>
      <c r="H13" s="61"/>
      <c r="I13" s="61" t="s">
        <v>1119</v>
      </c>
      <c r="J13" s="61"/>
      <c r="K13" s="61"/>
      <c r="L13" s="61" t="s">
        <v>1120</v>
      </c>
      <c r="M13" s="61"/>
      <c r="N13" s="61"/>
      <c r="O13" s="61"/>
      <c r="P13" s="30" t="s">
        <v>40</v>
      </c>
      <c r="Q13" s="30" t="s">
        <v>81</v>
      </c>
      <c r="R13" s="30">
        <v>100</v>
      </c>
      <c r="S13" s="30" t="s">
        <v>82</v>
      </c>
      <c r="T13" s="30" t="s">
        <v>82</v>
      </c>
      <c r="U13" s="31" t="str">
        <f t="shared" si="0"/>
        <v>N/A</v>
      </c>
    </row>
    <row r="14" spans="1:34" ht="75" customHeight="1">
      <c r="A14" s="25"/>
      <c r="B14" s="29" t="s">
        <v>42</v>
      </c>
      <c r="C14" s="61" t="s">
        <v>42</v>
      </c>
      <c r="D14" s="61"/>
      <c r="E14" s="61"/>
      <c r="F14" s="61"/>
      <c r="G14" s="61"/>
      <c r="H14" s="61"/>
      <c r="I14" s="61" t="s">
        <v>1121</v>
      </c>
      <c r="J14" s="61"/>
      <c r="K14" s="61"/>
      <c r="L14" s="61" t="s">
        <v>1122</v>
      </c>
      <c r="M14" s="61"/>
      <c r="N14" s="61"/>
      <c r="O14" s="61"/>
      <c r="P14" s="30" t="s">
        <v>40</v>
      </c>
      <c r="Q14" s="30" t="s">
        <v>81</v>
      </c>
      <c r="R14" s="30">
        <v>31.43</v>
      </c>
      <c r="S14" s="30" t="s">
        <v>82</v>
      </c>
      <c r="T14" s="30" t="s">
        <v>82</v>
      </c>
      <c r="U14" s="31" t="str">
        <f t="shared" si="0"/>
        <v>N/A</v>
      </c>
    </row>
    <row r="15" spans="1:34" ht="75" customHeight="1">
      <c r="A15" s="25"/>
      <c r="B15" s="29" t="s">
        <v>42</v>
      </c>
      <c r="C15" s="61" t="s">
        <v>42</v>
      </c>
      <c r="D15" s="61"/>
      <c r="E15" s="61"/>
      <c r="F15" s="61"/>
      <c r="G15" s="61"/>
      <c r="H15" s="61"/>
      <c r="I15" s="61" t="s">
        <v>1123</v>
      </c>
      <c r="J15" s="61"/>
      <c r="K15" s="61"/>
      <c r="L15" s="61" t="s">
        <v>1124</v>
      </c>
      <c r="M15" s="61"/>
      <c r="N15" s="61"/>
      <c r="O15" s="61"/>
      <c r="P15" s="30" t="s">
        <v>40</v>
      </c>
      <c r="Q15" s="30" t="s">
        <v>81</v>
      </c>
      <c r="R15" s="30">
        <v>100</v>
      </c>
      <c r="S15" s="30" t="s">
        <v>82</v>
      </c>
      <c r="T15" s="30" t="s">
        <v>82</v>
      </c>
      <c r="U15" s="31" t="str">
        <f t="shared" si="0"/>
        <v>N/A</v>
      </c>
    </row>
    <row r="16" spans="1:34" ht="134.4" customHeight="1" thickBot="1">
      <c r="A16" s="25"/>
      <c r="B16" s="29" t="s">
        <v>42</v>
      </c>
      <c r="C16" s="61" t="s">
        <v>42</v>
      </c>
      <c r="D16" s="61"/>
      <c r="E16" s="61"/>
      <c r="F16" s="61"/>
      <c r="G16" s="61"/>
      <c r="H16" s="61"/>
      <c r="I16" s="61" t="s">
        <v>1125</v>
      </c>
      <c r="J16" s="61"/>
      <c r="K16" s="61"/>
      <c r="L16" s="61" t="s">
        <v>1126</v>
      </c>
      <c r="M16" s="61"/>
      <c r="N16" s="61"/>
      <c r="O16" s="61"/>
      <c r="P16" s="30" t="s">
        <v>40</v>
      </c>
      <c r="Q16" s="30" t="s">
        <v>81</v>
      </c>
      <c r="R16" s="30">
        <v>75</v>
      </c>
      <c r="S16" s="30" t="s">
        <v>82</v>
      </c>
      <c r="T16" s="30" t="s">
        <v>82</v>
      </c>
      <c r="U16" s="31" t="str">
        <f t="shared" si="0"/>
        <v>N/A</v>
      </c>
    </row>
    <row r="17" spans="1:22" ht="75" customHeight="1" thickTop="1">
      <c r="A17" s="25"/>
      <c r="B17" s="26" t="s">
        <v>49</v>
      </c>
      <c r="C17" s="69" t="s">
        <v>1127</v>
      </c>
      <c r="D17" s="69"/>
      <c r="E17" s="69"/>
      <c r="F17" s="69"/>
      <c r="G17" s="69"/>
      <c r="H17" s="69"/>
      <c r="I17" s="69" t="s">
        <v>1128</v>
      </c>
      <c r="J17" s="69"/>
      <c r="K17" s="69"/>
      <c r="L17" s="69" t="s">
        <v>1129</v>
      </c>
      <c r="M17" s="69"/>
      <c r="N17" s="69"/>
      <c r="O17" s="69"/>
      <c r="P17" s="27" t="s">
        <v>40</v>
      </c>
      <c r="Q17" s="27" t="s">
        <v>105</v>
      </c>
      <c r="R17" s="27">
        <v>40.729999999999997</v>
      </c>
      <c r="S17" s="27">
        <v>24.41</v>
      </c>
      <c r="T17" s="27">
        <v>7.04</v>
      </c>
      <c r="U17" s="28">
        <f t="shared" si="0"/>
        <v>28.840639082343301</v>
      </c>
    </row>
    <row r="18" spans="1:22" ht="75" customHeight="1">
      <c r="A18" s="25"/>
      <c r="B18" s="29" t="s">
        <v>42</v>
      </c>
      <c r="C18" s="61" t="s">
        <v>42</v>
      </c>
      <c r="D18" s="61"/>
      <c r="E18" s="61"/>
      <c r="F18" s="61"/>
      <c r="G18" s="61"/>
      <c r="H18" s="61"/>
      <c r="I18" s="61" t="s">
        <v>1130</v>
      </c>
      <c r="J18" s="61"/>
      <c r="K18" s="61"/>
      <c r="L18" s="61" t="s">
        <v>1131</v>
      </c>
      <c r="M18" s="61"/>
      <c r="N18" s="61"/>
      <c r="O18" s="61"/>
      <c r="P18" s="30" t="s">
        <v>40</v>
      </c>
      <c r="Q18" s="30" t="s">
        <v>105</v>
      </c>
      <c r="R18" s="30">
        <v>37.79</v>
      </c>
      <c r="S18" s="30">
        <v>21.23</v>
      </c>
      <c r="T18" s="30">
        <v>9.17</v>
      </c>
      <c r="U18" s="31">
        <f t="shared" si="0"/>
        <v>43.193593970796037</v>
      </c>
    </row>
    <row r="19" spans="1:22" ht="75" customHeight="1">
      <c r="A19" s="25"/>
      <c r="B19" s="29" t="s">
        <v>42</v>
      </c>
      <c r="C19" s="61" t="s">
        <v>1132</v>
      </c>
      <c r="D19" s="61"/>
      <c r="E19" s="61"/>
      <c r="F19" s="61"/>
      <c r="G19" s="61"/>
      <c r="H19" s="61"/>
      <c r="I19" s="61" t="s">
        <v>1133</v>
      </c>
      <c r="J19" s="61"/>
      <c r="K19" s="61"/>
      <c r="L19" s="61" t="s">
        <v>1134</v>
      </c>
      <c r="M19" s="61"/>
      <c r="N19" s="61"/>
      <c r="O19" s="61"/>
      <c r="P19" s="30" t="s">
        <v>40</v>
      </c>
      <c r="Q19" s="30" t="s">
        <v>92</v>
      </c>
      <c r="R19" s="30">
        <v>0</v>
      </c>
      <c r="S19" s="30">
        <v>0</v>
      </c>
      <c r="T19" s="30">
        <v>3.99</v>
      </c>
      <c r="U19" s="31" t="str">
        <f t="shared" si="0"/>
        <v>N/A</v>
      </c>
    </row>
    <row r="20" spans="1:22" ht="75" customHeight="1">
      <c r="A20" s="25"/>
      <c r="B20" s="29" t="s">
        <v>42</v>
      </c>
      <c r="C20" s="61" t="s">
        <v>1135</v>
      </c>
      <c r="D20" s="61"/>
      <c r="E20" s="61"/>
      <c r="F20" s="61"/>
      <c r="G20" s="61"/>
      <c r="H20" s="61"/>
      <c r="I20" s="61" t="s">
        <v>1136</v>
      </c>
      <c r="J20" s="61"/>
      <c r="K20" s="61"/>
      <c r="L20" s="61" t="s">
        <v>1137</v>
      </c>
      <c r="M20" s="61"/>
      <c r="N20" s="61"/>
      <c r="O20" s="61"/>
      <c r="P20" s="30" t="s">
        <v>40</v>
      </c>
      <c r="Q20" s="30" t="s">
        <v>92</v>
      </c>
      <c r="R20" s="30">
        <v>100</v>
      </c>
      <c r="S20" s="30">
        <v>100</v>
      </c>
      <c r="T20" s="30">
        <v>100</v>
      </c>
      <c r="U20" s="31">
        <f t="shared" si="0"/>
        <v>100</v>
      </c>
    </row>
    <row r="21" spans="1:22" ht="75" customHeight="1">
      <c r="A21" s="25"/>
      <c r="B21" s="29" t="s">
        <v>42</v>
      </c>
      <c r="C21" s="61" t="s">
        <v>42</v>
      </c>
      <c r="D21" s="61"/>
      <c r="E21" s="61"/>
      <c r="F21" s="61"/>
      <c r="G21" s="61"/>
      <c r="H21" s="61"/>
      <c r="I21" s="61" t="s">
        <v>1138</v>
      </c>
      <c r="J21" s="61"/>
      <c r="K21" s="61"/>
      <c r="L21" s="61" t="s">
        <v>1139</v>
      </c>
      <c r="M21" s="61"/>
      <c r="N21" s="61"/>
      <c r="O21" s="61"/>
      <c r="P21" s="30" t="s">
        <v>40</v>
      </c>
      <c r="Q21" s="30" t="s">
        <v>92</v>
      </c>
      <c r="R21" s="30">
        <v>100</v>
      </c>
      <c r="S21" s="30">
        <v>100</v>
      </c>
      <c r="T21" s="30">
        <v>95.32</v>
      </c>
      <c r="U21" s="31">
        <f t="shared" si="0"/>
        <v>95.32</v>
      </c>
    </row>
    <row r="22" spans="1:22" ht="75" customHeight="1" thickBot="1">
      <c r="A22" s="25"/>
      <c r="B22" s="29" t="s">
        <v>42</v>
      </c>
      <c r="C22" s="61" t="s">
        <v>1140</v>
      </c>
      <c r="D22" s="61"/>
      <c r="E22" s="61"/>
      <c r="F22" s="61"/>
      <c r="G22" s="61"/>
      <c r="H22" s="61"/>
      <c r="I22" s="61" t="s">
        <v>1141</v>
      </c>
      <c r="J22" s="61"/>
      <c r="K22" s="61"/>
      <c r="L22" s="61" t="s">
        <v>1142</v>
      </c>
      <c r="M22" s="61"/>
      <c r="N22" s="61"/>
      <c r="O22" s="61"/>
      <c r="P22" s="30" t="s">
        <v>40</v>
      </c>
      <c r="Q22" s="30" t="s">
        <v>92</v>
      </c>
      <c r="R22" s="30">
        <v>100</v>
      </c>
      <c r="S22" s="30">
        <v>46.47</v>
      </c>
      <c r="T22" s="30">
        <v>80.41</v>
      </c>
      <c r="U22" s="31">
        <f t="shared" si="0"/>
        <v>173.03636754895629</v>
      </c>
    </row>
    <row r="23" spans="1:22" ht="75" customHeight="1" thickTop="1">
      <c r="A23" s="25"/>
      <c r="B23" s="26" t="s">
        <v>93</v>
      </c>
      <c r="C23" s="69" t="s">
        <v>1143</v>
      </c>
      <c r="D23" s="69"/>
      <c r="E23" s="69"/>
      <c r="F23" s="69"/>
      <c r="G23" s="69"/>
      <c r="H23" s="69"/>
      <c r="I23" s="69" t="s">
        <v>1144</v>
      </c>
      <c r="J23" s="69"/>
      <c r="K23" s="69"/>
      <c r="L23" s="69" t="s">
        <v>1145</v>
      </c>
      <c r="M23" s="69"/>
      <c r="N23" s="69"/>
      <c r="O23" s="69"/>
      <c r="P23" s="27" t="s">
        <v>40</v>
      </c>
      <c r="Q23" s="27" t="s">
        <v>97</v>
      </c>
      <c r="R23" s="27">
        <v>75</v>
      </c>
      <c r="S23" s="27">
        <v>50</v>
      </c>
      <c r="T23" s="27">
        <v>15.8</v>
      </c>
      <c r="U23" s="28">
        <f t="shared" si="0"/>
        <v>31.6</v>
      </c>
    </row>
    <row r="24" spans="1:22" ht="75" customHeight="1">
      <c r="A24" s="25"/>
      <c r="B24" s="29" t="s">
        <v>42</v>
      </c>
      <c r="C24" s="61" t="s">
        <v>1146</v>
      </c>
      <c r="D24" s="61"/>
      <c r="E24" s="61"/>
      <c r="F24" s="61"/>
      <c r="G24" s="61"/>
      <c r="H24" s="61"/>
      <c r="I24" s="61" t="s">
        <v>1147</v>
      </c>
      <c r="J24" s="61"/>
      <c r="K24" s="61"/>
      <c r="L24" s="61" t="s">
        <v>1148</v>
      </c>
      <c r="M24" s="61"/>
      <c r="N24" s="61"/>
      <c r="O24" s="61"/>
      <c r="P24" s="30" t="s">
        <v>40</v>
      </c>
      <c r="Q24" s="30" t="s">
        <v>97</v>
      </c>
      <c r="R24" s="30">
        <v>100</v>
      </c>
      <c r="S24" s="30">
        <v>100</v>
      </c>
      <c r="T24" s="30">
        <v>100</v>
      </c>
      <c r="U24" s="31">
        <f t="shared" si="0"/>
        <v>100</v>
      </c>
    </row>
    <row r="25" spans="1:22" ht="75" customHeight="1">
      <c r="A25" s="25"/>
      <c r="B25" s="29" t="s">
        <v>42</v>
      </c>
      <c r="C25" s="61" t="s">
        <v>1149</v>
      </c>
      <c r="D25" s="61"/>
      <c r="E25" s="61"/>
      <c r="F25" s="61"/>
      <c r="G25" s="61"/>
      <c r="H25" s="61"/>
      <c r="I25" s="61" t="s">
        <v>1150</v>
      </c>
      <c r="J25" s="61"/>
      <c r="K25" s="61"/>
      <c r="L25" s="61" t="s">
        <v>1151</v>
      </c>
      <c r="M25" s="61"/>
      <c r="N25" s="61"/>
      <c r="O25" s="61"/>
      <c r="P25" s="30" t="s">
        <v>40</v>
      </c>
      <c r="Q25" s="30" t="s">
        <v>97</v>
      </c>
      <c r="R25" s="30">
        <v>100</v>
      </c>
      <c r="S25" s="30">
        <v>100</v>
      </c>
      <c r="T25" s="30">
        <v>0</v>
      </c>
      <c r="U25" s="31">
        <f t="shared" si="0"/>
        <v>0</v>
      </c>
    </row>
    <row r="26" spans="1:22" ht="75" customHeight="1">
      <c r="A26" s="25"/>
      <c r="B26" s="29" t="s">
        <v>42</v>
      </c>
      <c r="C26" s="61" t="s">
        <v>1152</v>
      </c>
      <c r="D26" s="61"/>
      <c r="E26" s="61"/>
      <c r="F26" s="61"/>
      <c r="G26" s="61"/>
      <c r="H26" s="61"/>
      <c r="I26" s="61" t="s">
        <v>1153</v>
      </c>
      <c r="J26" s="61"/>
      <c r="K26" s="61"/>
      <c r="L26" s="61" t="s">
        <v>1154</v>
      </c>
      <c r="M26" s="61"/>
      <c r="N26" s="61"/>
      <c r="O26" s="61"/>
      <c r="P26" s="30" t="s">
        <v>40</v>
      </c>
      <c r="Q26" s="30" t="s">
        <v>97</v>
      </c>
      <c r="R26" s="30">
        <v>100</v>
      </c>
      <c r="S26" s="30">
        <v>100</v>
      </c>
      <c r="T26" s="30">
        <v>98.88</v>
      </c>
      <c r="U26" s="31">
        <f t="shared" si="0"/>
        <v>98.88</v>
      </c>
    </row>
    <row r="27" spans="1:22" ht="75" customHeight="1">
      <c r="A27" s="25"/>
      <c r="B27" s="29" t="s">
        <v>42</v>
      </c>
      <c r="C27" s="61" t="s">
        <v>1155</v>
      </c>
      <c r="D27" s="61"/>
      <c r="E27" s="61"/>
      <c r="F27" s="61"/>
      <c r="G27" s="61"/>
      <c r="H27" s="61"/>
      <c r="I27" s="61" t="s">
        <v>1156</v>
      </c>
      <c r="J27" s="61"/>
      <c r="K27" s="61"/>
      <c r="L27" s="61" t="s">
        <v>1157</v>
      </c>
      <c r="M27" s="61"/>
      <c r="N27" s="61"/>
      <c r="O27" s="61"/>
      <c r="P27" s="30" t="s">
        <v>40</v>
      </c>
      <c r="Q27" s="30" t="s">
        <v>97</v>
      </c>
      <c r="R27" s="30">
        <v>100</v>
      </c>
      <c r="S27" s="30">
        <v>46.96</v>
      </c>
      <c r="T27" s="30">
        <v>53.19</v>
      </c>
      <c r="U27" s="31">
        <f t="shared" si="0"/>
        <v>113.26660988074957</v>
      </c>
    </row>
    <row r="28" spans="1:22" ht="75" customHeight="1" thickBot="1">
      <c r="A28" s="25"/>
      <c r="B28" s="29" t="s">
        <v>42</v>
      </c>
      <c r="C28" s="61" t="s">
        <v>42</v>
      </c>
      <c r="D28" s="61"/>
      <c r="E28" s="61"/>
      <c r="F28" s="61"/>
      <c r="G28" s="61"/>
      <c r="H28" s="61"/>
      <c r="I28" s="61" t="s">
        <v>1158</v>
      </c>
      <c r="J28" s="61"/>
      <c r="K28" s="61"/>
      <c r="L28" s="61" t="s">
        <v>1159</v>
      </c>
      <c r="M28" s="61"/>
      <c r="N28" s="61"/>
      <c r="O28" s="61"/>
      <c r="P28" s="30" t="s">
        <v>40</v>
      </c>
      <c r="Q28" s="30" t="s">
        <v>97</v>
      </c>
      <c r="R28" s="30">
        <v>100</v>
      </c>
      <c r="S28" s="30">
        <v>48.08</v>
      </c>
      <c r="T28" s="30">
        <v>100</v>
      </c>
      <c r="U28" s="31">
        <f t="shared" si="0"/>
        <v>207.98668885191347</v>
      </c>
    </row>
    <row r="29" spans="1:22" ht="22.5" customHeight="1" thickTop="1" thickBot="1">
      <c r="B29" s="8" t="s">
        <v>55</v>
      </c>
      <c r="C29" s="9"/>
      <c r="D29" s="9"/>
      <c r="E29" s="9"/>
      <c r="F29" s="9"/>
      <c r="G29" s="9"/>
      <c r="H29" s="10"/>
      <c r="I29" s="10"/>
      <c r="J29" s="10"/>
      <c r="K29" s="10"/>
      <c r="L29" s="10"/>
      <c r="M29" s="10"/>
      <c r="N29" s="10"/>
      <c r="O29" s="10"/>
      <c r="P29" s="10"/>
      <c r="Q29" s="10"/>
      <c r="R29" s="10"/>
      <c r="S29" s="10"/>
      <c r="T29" s="10"/>
      <c r="U29" s="11"/>
      <c r="V29" s="32"/>
    </row>
    <row r="30" spans="1:22" ht="26.25" customHeight="1" thickTop="1">
      <c r="B30" s="33"/>
      <c r="C30" s="34"/>
      <c r="D30" s="34"/>
      <c r="E30" s="34"/>
      <c r="F30" s="34"/>
      <c r="G30" s="34"/>
      <c r="H30" s="35"/>
      <c r="I30" s="35"/>
      <c r="J30" s="35"/>
      <c r="K30" s="35"/>
      <c r="L30" s="35"/>
      <c r="M30" s="35"/>
      <c r="N30" s="35"/>
      <c r="O30" s="35"/>
      <c r="P30" s="36"/>
      <c r="Q30" s="37"/>
      <c r="R30" s="38" t="s">
        <v>56</v>
      </c>
      <c r="S30" s="22" t="s">
        <v>57</v>
      </c>
      <c r="T30" s="38" t="s">
        <v>58</v>
      </c>
      <c r="U30" s="22" t="s">
        <v>59</v>
      </c>
    </row>
    <row r="31" spans="1:22" ht="26.25" customHeight="1" thickBot="1">
      <c r="B31" s="39"/>
      <c r="C31" s="40"/>
      <c r="D31" s="40"/>
      <c r="E31" s="40"/>
      <c r="F31" s="40"/>
      <c r="G31" s="40"/>
      <c r="H31" s="41"/>
      <c r="I31" s="41"/>
      <c r="J31" s="41"/>
      <c r="K31" s="41"/>
      <c r="L31" s="41"/>
      <c r="M31" s="41"/>
      <c r="N31" s="41"/>
      <c r="O31" s="41"/>
      <c r="P31" s="42"/>
      <c r="Q31" s="43"/>
      <c r="R31" s="44" t="s">
        <v>60</v>
      </c>
      <c r="S31" s="43" t="s">
        <v>60</v>
      </c>
      <c r="T31" s="43" t="s">
        <v>60</v>
      </c>
      <c r="U31" s="43" t="s">
        <v>61</v>
      </c>
    </row>
    <row r="32" spans="1:22" ht="13.5" customHeight="1" thickBot="1">
      <c r="B32" s="62" t="s">
        <v>62</v>
      </c>
      <c r="C32" s="63"/>
      <c r="D32" s="63"/>
      <c r="E32" s="45"/>
      <c r="F32" s="45"/>
      <c r="G32" s="45"/>
      <c r="H32" s="46"/>
      <c r="I32" s="46"/>
      <c r="J32" s="46"/>
      <c r="K32" s="46"/>
      <c r="L32" s="46"/>
      <c r="M32" s="46"/>
      <c r="N32" s="46"/>
      <c r="O32" s="46"/>
      <c r="P32" s="47"/>
      <c r="Q32" s="47"/>
      <c r="R32" s="48">
        <f>2064.626</f>
        <v>2064.6260000000002</v>
      </c>
      <c r="S32" s="48">
        <f>2064.626</f>
        <v>2064.6260000000002</v>
      </c>
      <c r="T32" s="48">
        <f>2128.43022588</f>
        <v>2128.4302258799999</v>
      </c>
      <c r="U32" s="49">
        <f>+IF(ISERR(T32/S32*100),"N/A",T32/S32*100)</f>
        <v>103.09035272635332</v>
      </c>
    </row>
    <row r="33" spans="2:21" ht="13.5" customHeight="1" thickBot="1">
      <c r="B33" s="64" t="s">
        <v>63</v>
      </c>
      <c r="C33" s="65"/>
      <c r="D33" s="65"/>
      <c r="E33" s="50"/>
      <c r="F33" s="50"/>
      <c r="G33" s="50"/>
      <c r="H33" s="51"/>
      <c r="I33" s="51"/>
      <c r="J33" s="51"/>
      <c r="K33" s="51"/>
      <c r="L33" s="51"/>
      <c r="M33" s="51"/>
      <c r="N33" s="51"/>
      <c r="O33" s="51"/>
      <c r="P33" s="52"/>
      <c r="Q33" s="52"/>
      <c r="R33" s="48">
        <f>2328.43022588</f>
        <v>2328.4302258799999</v>
      </c>
      <c r="S33" s="48">
        <f>2328.43022588</f>
        <v>2328.4302258799999</v>
      </c>
      <c r="T33" s="48">
        <f>2128.43022588</f>
        <v>2128.4302258799999</v>
      </c>
      <c r="U33" s="49">
        <f>+IF(ISERR(T33/S33*100),"N/A",T33/S33*100)</f>
        <v>91.410522085779377</v>
      </c>
    </row>
    <row r="34" spans="2:21" ht="14.85" customHeight="1" thickTop="1" thickBot="1">
      <c r="B34" s="8" t="s">
        <v>64</v>
      </c>
      <c r="C34" s="9"/>
      <c r="D34" s="9"/>
      <c r="E34" s="9"/>
      <c r="F34" s="9"/>
      <c r="G34" s="9"/>
      <c r="H34" s="10"/>
      <c r="I34" s="10"/>
      <c r="J34" s="10"/>
      <c r="K34" s="10"/>
      <c r="L34" s="10"/>
      <c r="M34" s="10"/>
      <c r="N34" s="10"/>
      <c r="O34" s="10"/>
      <c r="P34" s="10"/>
      <c r="Q34" s="10"/>
      <c r="R34" s="10"/>
      <c r="S34" s="10"/>
      <c r="T34" s="10"/>
      <c r="U34" s="11"/>
    </row>
    <row r="35" spans="2:21" ht="44.25" customHeight="1" thickTop="1">
      <c r="B35" s="66" t="s">
        <v>65</v>
      </c>
      <c r="C35" s="67"/>
      <c r="D35" s="67"/>
      <c r="E35" s="67"/>
      <c r="F35" s="67"/>
      <c r="G35" s="67"/>
      <c r="H35" s="67"/>
      <c r="I35" s="67"/>
      <c r="J35" s="67"/>
      <c r="K35" s="67"/>
      <c r="L35" s="67"/>
      <c r="M35" s="67"/>
      <c r="N35" s="67"/>
      <c r="O35" s="67"/>
      <c r="P35" s="67"/>
      <c r="Q35" s="67"/>
      <c r="R35" s="67"/>
      <c r="S35" s="67"/>
      <c r="T35" s="67"/>
      <c r="U35" s="68"/>
    </row>
    <row r="36" spans="2:21" ht="34.5" customHeight="1">
      <c r="B36" s="55" t="s">
        <v>1160</v>
      </c>
      <c r="C36" s="56"/>
      <c r="D36" s="56"/>
      <c r="E36" s="56"/>
      <c r="F36" s="56"/>
      <c r="G36" s="56"/>
      <c r="H36" s="56"/>
      <c r="I36" s="56"/>
      <c r="J36" s="56"/>
      <c r="K36" s="56"/>
      <c r="L36" s="56"/>
      <c r="M36" s="56"/>
      <c r="N36" s="56"/>
      <c r="O36" s="56"/>
      <c r="P36" s="56"/>
      <c r="Q36" s="56"/>
      <c r="R36" s="56"/>
      <c r="S36" s="56"/>
      <c r="T36" s="56"/>
      <c r="U36" s="57"/>
    </row>
    <row r="37" spans="2:21" ht="34.5" customHeight="1">
      <c r="B37" s="55" t="s">
        <v>1161</v>
      </c>
      <c r="C37" s="56"/>
      <c r="D37" s="56"/>
      <c r="E37" s="56"/>
      <c r="F37" s="56"/>
      <c r="G37" s="56"/>
      <c r="H37" s="56"/>
      <c r="I37" s="56"/>
      <c r="J37" s="56"/>
      <c r="K37" s="56"/>
      <c r="L37" s="56"/>
      <c r="M37" s="56"/>
      <c r="N37" s="56"/>
      <c r="O37" s="56"/>
      <c r="P37" s="56"/>
      <c r="Q37" s="56"/>
      <c r="R37" s="56"/>
      <c r="S37" s="56"/>
      <c r="T37" s="56"/>
      <c r="U37" s="57"/>
    </row>
    <row r="38" spans="2:21" ht="34.5" customHeight="1">
      <c r="B38" s="55" t="s">
        <v>1162</v>
      </c>
      <c r="C38" s="56"/>
      <c r="D38" s="56"/>
      <c r="E38" s="56"/>
      <c r="F38" s="56"/>
      <c r="G38" s="56"/>
      <c r="H38" s="56"/>
      <c r="I38" s="56"/>
      <c r="J38" s="56"/>
      <c r="K38" s="56"/>
      <c r="L38" s="56"/>
      <c r="M38" s="56"/>
      <c r="N38" s="56"/>
      <c r="O38" s="56"/>
      <c r="P38" s="56"/>
      <c r="Q38" s="56"/>
      <c r="R38" s="56"/>
      <c r="S38" s="56"/>
      <c r="T38" s="56"/>
      <c r="U38" s="57"/>
    </row>
    <row r="39" spans="2:21" ht="34.5" customHeight="1">
      <c r="B39" s="55" t="s">
        <v>1163</v>
      </c>
      <c r="C39" s="56"/>
      <c r="D39" s="56"/>
      <c r="E39" s="56"/>
      <c r="F39" s="56"/>
      <c r="G39" s="56"/>
      <c r="H39" s="56"/>
      <c r="I39" s="56"/>
      <c r="J39" s="56"/>
      <c r="K39" s="56"/>
      <c r="L39" s="56"/>
      <c r="M39" s="56"/>
      <c r="N39" s="56"/>
      <c r="O39" s="56"/>
      <c r="P39" s="56"/>
      <c r="Q39" s="56"/>
      <c r="R39" s="56"/>
      <c r="S39" s="56"/>
      <c r="T39" s="56"/>
      <c r="U39" s="57"/>
    </row>
    <row r="40" spans="2:21" ht="34.5" customHeight="1">
      <c r="B40" s="55" t="s">
        <v>1164</v>
      </c>
      <c r="C40" s="56"/>
      <c r="D40" s="56"/>
      <c r="E40" s="56"/>
      <c r="F40" s="56"/>
      <c r="G40" s="56"/>
      <c r="H40" s="56"/>
      <c r="I40" s="56"/>
      <c r="J40" s="56"/>
      <c r="K40" s="56"/>
      <c r="L40" s="56"/>
      <c r="M40" s="56"/>
      <c r="N40" s="56"/>
      <c r="O40" s="56"/>
      <c r="P40" s="56"/>
      <c r="Q40" s="56"/>
      <c r="R40" s="56"/>
      <c r="S40" s="56"/>
      <c r="T40" s="56"/>
      <c r="U40" s="57"/>
    </row>
    <row r="41" spans="2:21" ht="30" customHeight="1">
      <c r="B41" s="55" t="s">
        <v>1165</v>
      </c>
      <c r="C41" s="56"/>
      <c r="D41" s="56"/>
      <c r="E41" s="56"/>
      <c r="F41" s="56"/>
      <c r="G41" s="56"/>
      <c r="H41" s="56"/>
      <c r="I41" s="56"/>
      <c r="J41" s="56"/>
      <c r="K41" s="56"/>
      <c r="L41" s="56"/>
      <c r="M41" s="56"/>
      <c r="N41" s="56"/>
      <c r="O41" s="56"/>
      <c r="P41" s="56"/>
      <c r="Q41" s="56"/>
      <c r="R41" s="56"/>
      <c r="S41" s="56"/>
      <c r="T41" s="56"/>
      <c r="U41" s="57"/>
    </row>
    <row r="42" spans="2:21" ht="68.099999999999994" customHeight="1">
      <c r="B42" s="55" t="s">
        <v>1166</v>
      </c>
      <c r="C42" s="56"/>
      <c r="D42" s="56"/>
      <c r="E42" s="56"/>
      <c r="F42" s="56"/>
      <c r="G42" s="56"/>
      <c r="H42" s="56"/>
      <c r="I42" s="56"/>
      <c r="J42" s="56"/>
      <c r="K42" s="56"/>
      <c r="L42" s="56"/>
      <c r="M42" s="56"/>
      <c r="N42" s="56"/>
      <c r="O42" s="56"/>
      <c r="P42" s="56"/>
      <c r="Q42" s="56"/>
      <c r="R42" s="56"/>
      <c r="S42" s="56"/>
      <c r="T42" s="56"/>
      <c r="U42" s="57"/>
    </row>
    <row r="43" spans="2:21" ht="60.9" customHeight="1">
      <c r="B43" s="55" t="s">
        <v>1167</v>
      </c>
      <c r="C43" s="56"/>
      <c r="D43" s="56"/>
      <c r="E43" s="56"/>
      <c r="F43" s="56"/>
      <c r="G43" s="56"/>
      <c r="H43" s="56"/>
      <c r="I43" s="56"/>
      <c r="J43" s="56"/>
      <c r="K43" s="56"/>
      <c r="L43" s="56"/>
      <c r="M43" s="56"/>
      <c r="N43" s="56"/>
      <c r="O43" s="56"/>
      <c r="P43" s="56"/>
      <c r="Q43" s="56"/>
      <c r="R43" s="56"/>
      <c r="S43" s="56"/>
      <c r="T43" s="56"/>
      <c r="U43" s="57"/>
    </row>
    <row r="44" spans="2:21" ht="58.5" customHeight="1">
      <c r="B44" s="55" t="s">
        <v>1168</v>
      </c>
      <c r="C44" s="56"/>
      <c r="D44" s="56"/>
      <c r="E44" s="56"/>
      <c r="F44" s="56"/>
      <c r="G44" s="56"/>
      <c r="H44" s="56"/>
      <c r="I44" s="56"/>
      <c r="J44" s="56"/>
      <c r="K44" s="56"/>
      <c r="L44" s="56"/>
      <c r="M44" s="56"/>
      <c r="N44" s="56"/>
      <c r="O44" s="56"/>
      <c r="P44" s="56"/>
      <c r="Q44" s="56"/>
      <c r="R44" s="56"/>
      <c r="S44" s="56"/>
      <c r="T44" s="56"/>
      <c r="U44" s="57"/>
    </row>
    <row r="45" spans="2:21" ht="33" customHeight="1">
      <c r="B45" s="55" t="s">
        <v>1169</v>
      </c>
      <c r="C45" s="56"/>
      <c r="D45" s="56"/>
      <c r="E45" s="56"/>
      <c r="F45" s="56"/>
      <c r="G45" s="56"/>
      <c r="H45" s="56"/>
      <c r="I45" s="56"/>
      <c r="J45" s="56"/>
      <c r="K45" s="56"/>
      <c r="L45" s="56"/>
      <c r="M45" s="56"/>
      <c r="N45" s="56"/>
      <c r="O45" s="56"/>
      <c r="P45" s="56"/>
      <c r="Q45" s="56"/>
      <c r="R45" s="56"/>
      <c r="S45" s="56"/>
      <c r="T45" s="56"/>
      <c r="U45" s="57"/>
    </row>
    <row r="46" spans="2:21" ht="64.349999999999994" customHeight="1">
      <c r="B46" s="55" t="s">
        <v>1170</v>
      </c>
      <c r="C46" s="56"/>
      <c r="D46" s="56"/>
      <c r="E46" s="56"/>
      <c r="F46" s="56"/>
      <c r="G46" s="56"/>
      <c r="H46" s="56"/>
      <c r="I46" s="56"/>
      <c r="J46" s="56"/>
      <c r="K46" s="56"/>
      <c r="L46" s="56"/>
      <c r="M46" s="56"/>
      <c r="N46" s="56"/>
      <c r="O46" s="56"/>
      <c r="P46" s="56"/>
      <c r="Q46" s="56"/>
      <c r="R46" s="56"/>
      <c r="S46" s="56"/>
      <c r="T46" s="56"/>
      <c r="U46" s="57"/>
    </row>
    <row r="47" spans="2:21" ht="89.25" customHeight="1">
      <c r="B47" s="55" t="s">
        <v>1171</v>
      </c>
      <c r="C47" s="56"/>
      <c r="D47" s="56"/>
      <c r="E47" s="56"/>
      <c r="F47" s="56"/>
      <c r="G47" s="56"/>
      <c r="H47" s="56"/>
      <c r="I47" s="56"/>
      <c r="J47" s="56"/>
      <c r="K47" s="56"/>
      <c r="L47" s="56"/>
      <c r="M47" s="56"/>
      <c r="N47" s="56"/>
      <c r="O47" s="56"/>
      <c r="P47" s="56"/>
      <c r="Q47" s="56"/>
      <c r="R47" s="56"/>
      <c r="S47" s="56"/>
      <c r="T47" s="56"/>
      <c r="U47" s="57"/>
    </row>
    <row r="48" spans="2:21" ht="66.75" customHeight="1">
      <c r="B48" s="55" t="s">
        <v>1172</v>
      </c>
      <c r="C48" s="56"/>
      <c r="D48" s="56"/>
      <c r="E48" s="56"/>
      <c r="F48" s="56"/>
      <c r="G48" s="56"/>
      <c r="H48" s="56"/>
      <c r="I48" s="56"/>
      <c r="J48" s="56"/>
      <c r="K48" s="56"/>
      <c r="L48" s="56"/>
      <c r="M48" s="56"/>
      <c r="N48" s="56"/>
      <c r="O48" s="56"/>
      <c r="P48" s="56"/>
      <c r="Q48" s="56"/>
      <c r="R48" s="56"/>
      <c r="S48" s="56"/>
      <c r="T48" s="56"/>
      <c r="U48" s="57"/>
    </row>
    <row r="49" spans="2:21" ht="34.5" customHeight="1">
      <c r="B49" s="55" t="s">
        <v>1173</v>
      </c>
      <c r="C49" s="56"/>
      <c r="D49" s="56"/>
      <c r="E49" s="56"/>
      <c r="F49" s="56"/>
      <c r="G49" s="56"/>
      <c r="H49" s="56"/>
      <c r="I49" s="56"/>
      <c r="J49" s="56"/>
      <c r="K49" s="56"/>
      <c r="L49" s="56"/>
      <c r="M49" s="56"/>
      <c r="N49" s="56"/>
      <c r="O49" s="56"/>
      <c r="P49" s="56"/>
      <c r="Q49" s="56"/>
      <c r="R49" s="56"/>
      <c r="S49" s="56"/>
      <c r="T49" s="56"/>
      <c r="U49" s="57"/>
    </row>
    <row r="50" spans="2:21" ht="78.900000000000006" customHeight="1">
      <c r="B50" s="55" t="s">
        <v>1174</v>
      </c>
      <c r="C50" s="56"/>
      <c r="D50" s="56"/>
      <c r="E50" s="56"/>
      <c r="F50" s="56"/>
      <c r="G50" s="56"/>
      <c r="H50" s="56"/>
      <c r="I50" s="56"/>
      <c r="J50" s="56"/>
      <c r="K50" s="56"/>
      <c r="L50" s="56"/>
      <c r="M50" s="56"/>
      <c r="N50" s="56"/>
      <c r="O50" s="56"/>
      <c r="P50" s="56"/>
      <c r="Q50" s="56"/>
      <c r="R50" s="56"/>
      <c r="S50" s="56"/>
      <c r="T50" s="56"/>
      <c r="U50" s="57"/>
    </row>
    <row r="51" spans="2:21" ht="42" customHeight="1">
      <c r="B51" s="55" t="s">
        <v>1175</v>
      </c>
      <c r="C51" s="56"/>
      <c r="D51" s="56"/>
      <c r="E51" s="56"/>
      <c r="F51" s="56"/>
      <c r="G51" s="56"/>
      <c r="H51" s="56"/>
      <c r="I51" s="56"/>
      <c r="J51" s="56"/>
      <c r="K51" s="56"/>
      <c r="L51" s="56"/>
      <c r="M51" s="56"/>
      <c r="N51" s="56"/>
      <c r="O51" s="56"/>
      <c r="P51" s="56"/>
      <c r="Q51" s="56"/>
      <c r="R51" s="56"/>
      <c r="S51" s="56"/>
      <c r="T51" s="56"/>
      <c r="U51" s="57"/>
    </row>
    <row r="52" spans="2:21" ht="71.849999999999994" customHeight="1">
      <c r="B52" s="55" t="s">
        <v>1176</v>
      </c>
      <c r="C52" s="56"/>
      <c r="D52" s="56"/>
      <c r="E52" s="56"/>
      <c r="F52" s="56"/>
      <c r="G52" s="56"/>
      <c r="H52" s="56"/>
      <c r="I52" s="56"/>
      <c r="J52" s="56"/>
      <c r="K52" s="56"/>
      <c r="L52" s="56"/>
      <c r="M52" s="56"/>
      <c r="N52" s="56"/>
      <c r="O52" s="56"/>
      <c r="P52" s="56"/>
      <c r="Q52" s="56"/>
      <c r="R52" s="56"/>
      <c r="S52" s="56"/>
      <c r="T52" s="56"/>
      <c r="U52" s="57"/>
    </row>
    <row r="53" spans="2:21" ht="74.400000000000006" customHeight="1" thickBot="1">
      <c r="B53" s="58" t="s">
        <v>1177</v>
      </c>
      <c r="C53" s="59"/>
      <c r="D53" s="59"/>
      <c r="E53" s="59"/>
      <c r="F53" s="59"/>
      <c r="G53" s="59"/>
      <c r="H53" s="59"/>
      <c r="I53" s="59"/>
      <c r="J53" s="59"/>
      <c r="K53" s="59"/>
      <c r="L53" s="59"/>
      <c r="M53" s="59"/>
      <c r="N53" s="59"/>
      <c r="O53" s="59"/>
      <c r="P53" s="59"/>
      <c r="Q53" s="59"/>
      <c r="R53" s="59"/>
      <c r="S53" s="59"/>
      <c r="T53" s="59"/>
      <c r="U53" s="60"/>
    </row>
  </sheetData>
  <mergeCells count="96">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C20:H20"/>
    <mergeCell ref="I20:K20"/>
    <mergeCell ref="L20:O20"/>
    <mergeCell ref="C21:H21"/>
    <mergeCell ref="I21:K21"/>
    <mergeCell ref="L21:O21"/>
    <mergeCell ref="C22:H22"/>
    <mergeCell ref="I22:K22"/>
    <mergeCell ref="L22:O22"/>
    <mergeCell ref="C23:H23"/>
    <mergeCell ref="I23:K23"/>
    <mergeCell ref="L23:O23"/>
    <mergeCell ref="C24:H24"/>
    <mergeCell ref="I24:K24"/>
    <mergeCell ref="L24:O24"/>
    <mergeCell ref="C25:H25"/>
    <mergeCell ref="I25:K25"/>
    <mergeCell ref="L25:O25"/>
    <mergeCell ref="C26:H26"/>
    <mergeCell ref="I26:K26"/>
    <mergeCell ref="L26:O26"/>
    <mergeCell ref="C27:H27"/>
    <mergeCell ref="I27:K27"/>
    <mergeCell ref="L27:O27"/>
    <mergeCell ref="B41:U41"/>
    <mergeCell ref="C28:H28"/>
    <mergeCell ref="I28:K28"/>
    <mergeCell ref="L28:O28"/>
    <mergeCell ref="B32:D32"/>
    <mergeCell ref="B33:D33"/>
    <mergeCell ref="B35:U35"/>
    <mergeCell ref="B36:U36"/>
    <mergeCell ref="B37:U37"/>
    <mergeCell ref="B38:U38"/>
    <mergeCell ref="B39:U39"/>
    <mergeCell ref="B40:U40"/>
    <mergeCell ref="B53:U53"/>
    <mergeCell ref="B42:U42"/>
    <mergeCell ref="B43:U43"/>
    <mergeCell ref="B44:U44"/>
    <mergeCell ref="B45:U45"/>
    <mergeCell ref="B46:U46"/>
    <mergeCell ref="B47:U47"/>
    <mergeCell ref="B48:U48"/>
    <mergeCell ref="B49:U49"/>
    <mergeCell ref="B50:U50"/>
    <mergeCell ref="B51:U51"/>
    <mergeCell ref="B52:U52"/>
  </mergeCells>
  <printOptions horizontalCentered="1"/>
  <pageMargins left="0.78740157480314965" right="0.78740157480314965" top="0.98425196850393704" bottom="0.98425196850393704" header="0" footer="0.39370078740157483"/>
  <pageSetup scale="58" fitToHeight="1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1"/>
  <sheetViews>
    <sheetView view="pageBreakPreview" zoomScale="80" zoomScaleNormal="80" zoomScaleSheetLayoutView="80" workbookViewId="0">
      <selection activeCell="V1" sqref="V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7.88671875" style="1" customWidth="1"/>
    <col min="9" max="9" width="7.5546875" style="1" customWidth="1"/>
    <col min="10" max="10" width="9" style="1" customWidth="1"/>
    <col min="11" max="11" width="17.109375" style="1" customWidth="1"/>
    <col min="12" max="12" width="8.88671875" style="1" customWidth="1"/>
    <col min="13" max="13" width="7" style="1" customWidth="1"/>
    <col min="14" max="14" width="9.44140625" style="1" customWidth="1"/>
    <col min="15" max="15" width="26"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70</v>
      </c>
      <c r="D4" s="95" t="s">
        <v>71</v>
      </c>
      <c r="E4" s="95"/>
      <c r="F4" s="95"/>
      <c r="G4" s="95"/>
      <c r="H4" s="95"/>
      <c r="I4" s="14"/>
      <c r="J4" s="15" t="s">
        <v>6</v>
      </c>
      <c r="K4" s="16" t="s">
        <v>7</v>
      </c>
      <c r="L4" s="96" t="s">
        <v>8</v>
      </c>
      <c r="M4" s="96"/>
      <c r="N4" s="96"/>
      <c r="O4" s="96"/>
      <c r="P4" s="15" t="s">
        <v>9</v>
      </c>
      <c r="Q4" s="96" t="s">
        <v>72</v>
      </c>
      <c r="R4" s="96"/>
      <c r="S4" s="15" t="s">
        <v>11</v>
      </c>
      <c r="T4" s="96" t="s">
        <v>73</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74</v>
      </c>
      <c r="D6" s="76"/>
      <c r="E6" s="76"/>
      <c r="F6" s="76"/>
      <c r="G6" s="76"/>
      <c r="H6" s="18"/>
      <c r="I6" s="18"/>
      <c r="J6" s="18" t="s">
        <v>16</v>
      </c>
      <c r="K6" s="76" t="s">
        <v>75</v>
      </c>
      <c r="L6" s="76"/>
      <c r="M6" s="76"/>
      <c r="N6" s="19"/>
      <c r="O6" s="20" t="s">
        <v>18</v>
      </c>
      <c r="P6" s="76" t="s">
        <v>76</v>
      </c>
      <c r="Q6" s="76"/>
      <c r="R6" s="21"/>
      <c r="S6" s="20" t="s">
        <v>20</v>
      </c>
      <c r="T6" s="76" t="s">
        <v>77</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thickBot="1">
      <c r="A11" s="25"/>
      <c r="B11" s="26" t="s">
        <v>36</v>
      </c>
      <c r="C11" s="69" t="s">
        <v>78</v>
      </c>
      <c r="D11" s="69"/>
      <c r="E11" s="69"/>
      <c r="F11" s="69"/>
      <c r="G11" s="69"/>
      <c r="H11" s="69"/>
      <c r="I11" s="69" t="s">
        <v>1538</v>
      </c>
      <c r="J11" s="69"/>
      <c r="K11" s="69"/>
      <c r="L11" s="69" t="s">
        <v>79</v>
      </c>
      <c r="M11" s="69"/>
      <c r="N11" s="69"/>
      <c r="O11" s="69"/>
      <c r="P11" s="27" t="s">
        <v>80</v>
      </c>
      <c r="Q11" s="27" t="s">
        <v>81</v>
      </c>
      <c r="R11" s="53">
        <v>61637</v>
      </c>
      <c r="S11" s="53" t="s">
        <v>82</v>
      </c>
      <c r="T11" s="53" t="s">
        <v>82</v>
      </c>
      <c r="U11" s="28" t="str">
        <f t="shared" ref="U11:U17" si="0">IF(ISERR(T11/S11*100),"N/A",T11/S11*100)</f>
        <v>N/A</v>
      </c>
    </row>
    <row r="12" spans="1:34" ht="75" customHeight="1" thickTop="1" thickBot="1">
      <c r="A12" s="25"/>
      <c r="B12" s="26" t="s">
        <v>45</v>
      </c>
      <c r="C12" s="69" t="s">
        <v>83</v>
      </c>
      <c r="D12" s="69"/>
      <c r="E12" s="69"/>
      <c r="F12" s="69"/>
      <c r="G12" s="69"/>
      <c r="H12" s="69"/>
      <c r="I12" s="69" t="s">
        <v>84</v>
      </c>
      <c r="J12" s="69"/>
      <c r="K12" s="69"/>
      <c r="L12" s="69" t="s">
        <v>85</v>
      </c>
      <c r="M12" s="69"/>
      <c r="N12" s="69"/>
      <c r="O12" s="69"/>
      <c r="P12" s="27" t="s">
        <v>40</v>
      </c>
      <c r="Q12" s="27" t="s">
        <v>81</v>
      </c>
      <c r="R12" s="27">
        <v>53.9</v>
      </c>
      <c r="S12" s="27" t="s">
        <v>82</v>
      </c>
      <c r="T12" s="27" t="s">
        <v>82</v>
      </c>
      <c r="U12" s="28" t="str">
        <f t="shared" si="0"/>
        <v>N/A</v>
      </c>
    </row>
    <row r="13" spans="1:34" ht="75" customHeight="1" thickTop="1">
      <c r="A13" s="25"/>
      <c r="B13" s="26" t="s">
        <v>49</v>
      </c>
      <c r="C13" s="69" t="s">
        <v>86</v>
      </c>
      <c r="D13" s="69"/>
      <c r="E13" s="69"/>
      <c r="F13" s="69"/>
      <c r="G13" s="69"/>
      <c r="H13" s="69"/>
      <c r="I13" s="69" t="s">
        <v>87</v>
      </c>
      <c r="J13" s="69"/>
      <c r="K13" s="69"/>
      <c r="L13" s="69" t="s">
        <v>88</v>
      </c>
      <c r="M13" s="69"/>
      <c r="N13" s="69"/>
      <c r="O13" s="69"/>
      <c r="P13" s="27" t="s">
        <v>40</v>
      </c>
      <c r="Q13" s="27" t="s">
        <v>81</v>
      </c>
      <c r="R13" s="27">
        <v>23.53</v>
      </c>
      <c r="S13" s="27" t="s">
        <v>82</v>
      </c>
      <c r="T13" s="27" t="s">
        <v>82</v>
      </c>
      <c r="U13" s="28" t="str">
        <f t="shared" si="0"/>
        <v>N/A</v>
      </c>
    </row>
    <row r="14" spans="1:34" ht="75" customHeight="1" thickBot="1">
      <c r="A14" s="25"/>
      <c r="B14" s="29" t="s">
        <v>42</v>
      </c>
      <c r="C14" s="61" t="s">
        <v>89</v>
      </c>
      <c r="D14" s="61"/>
      <c r="E14" s="61"/>
      <c r="F14" s="61"/>
      <c r="G14" s="61"/>
      <c r="H14" s="61"/>
      <c r="I14" s="61" t="s">
        <v>90</v>
      </c>
      <c r="J14" s="61"/>
      <c r="K14" s="61"/>
      <c r="L14" s="61" t="s">
        <v>91</v>
      </c>
      <c r="M14" s="61"/>
      <c r="N14" s="61"/>
      <c r="O14" s="61"/>
      <c r="P14" s="30" t="s">
        <v>40</v>
      </c>
      <c r="Q14" s="30" t="s">
        <v>92</v>
      </c>
      <c r="R14" s="30">
        <v>47.06</v>
      </c>
      <c r="S14" s="30">
        <v>23.53</v>
      </c>
      <c r="T14" s="30">
        <v>0</v>
      </c>
      <c r="U14" s="31">
        <f t="shared" si="0"/>
        <v>0</v>
      </c>
    </row>
    <row r="15" spans="1:34" ht="75" customHeight="1" thickTop="1">
      <c r="A15" s="25"/>
      <c r="B15" s="26" t="s">
        <v>93</v>
      </c>
      <c r="C15" s="69" t="s">
        <v>94</v>
      </c>
      <c r="D15" s="69"/>
      <c r="E15" s="69"/>
      <c r="F15" s="69"/>
      <c r="G15" s="69"/>
      <c r="H15" s="69"/>
      <c r="I15" s="69" t="s">
        <v>95</v>
      </c>
      <c r="J15" s="69"/>
      <c r="K15" s="69"/>
      <c r="L15" s="69" t="s">
        <v>96</v>
      </c>
      <c r="M15" s="69"/>
      <c r="N15" s="69"/>
      <c r="O15" s="69"/>
      <c r="P15" s="27" t="s">
        <v>40</v>
      </c>
      <c r="Q15" s="27" t="s">
        <v>97</v>
      </c>
      <c r="R15" s="27">
        <v>0.37</v>
      </c>
      <c r="S15" s="27">
        <v>0.18</v>
      </c>
      <c r="T15" s="27">
        <v>0.22</v>
      </c>
      <c r="U15" s="28">
        <f t="shared" si="0"/>
        <v>122.22222222222223</v>
      </c>
    </row>
    <row r="16" spans="1:34" ht="75" customHeight="1">
      <c r="A16" s="25"/>
      <c r="B16" s="29" t="s">
        <v>42</v>
      </c>
      <c r="C16" s="61" t="s">
        <v>98</v>
      </c>
      <c r="D16" s="61"/>
      <c r="E16" s="61"/>
      <c r="F16" s="61"/>
      <c r="G16" s="61"/>
      <c r="H16" s="61"/>
      <c r="I16" s="61" t="s">
        <v>99</v>
      </c>
      <c r="J16" s="61"/>
      <c r="K16" s="61"/>
      <c r="L16" s="61" t="s">
        <v>100</v>
      </c>
      <c r="M16" s="61"/>
      <c r="N16" s="61"/>
      <c r="O16" s="61"/>
      <c r="P16" s="30" t="s">
        <v>40</v>
      </c>
      <c r="Q16" s="30" t="s">
        <v>101</v>
      </c>
      <c r="R16" s="30">
        <v>75.650000000000006</v>
      </c>
      <c r="S16" s="30" t="s">
        <v>82</v>
      </c>
      <c r="T16" s="30" t="s">
        <v>82</v>
      </c>
      <c r="U16" s="31" t="str">
        <f t="shared" si="0"/>
        <v>N/A</v>
      </c>
    </row>
    <row r="17" spans="1:22" ht="75" customHeight="1" thickBot="1">
      <c r="A17" s="25"/>
      <c r="B17" s="29" t="s">
        <v>42</v>
      </c>
      <c r="C17" s="61" t="s">
        <v>102</v>
      </c>
      <c r="D17" s="61"/>
      <c r="E17" s="61"/>
      <c r="F17" s="61"/>
      <c r="G17" s="61"/>
      <c r="H17" s="61"/>
      <c r="I17" s="61" t="s">
        <v>103</v>
      </c>
      <c r="J17" s="61"/>
      <c r="K17" s="61"/>
      <c r="L17" s="61" t="s">
        <v>104</v>
      </c>
      <c r="M17" s="61"/>
      <c r="N17" s="61"/>
      <c r="O17" s="61"/>
      <c r="P17" s="30" t="s">
        <v>40</v>
      </c>
      <c r="Q17" s="30" t="s">
        <v>105</v>
      </c>
      <c r="R17" s="30">
        <v>100</v>
      </c>
      <c r="S17" s="30">
        <v>50</v>
      </c>
      <c r="T17" s="30">
        <v>0</v>
      </c>
      <c r="U17" s="31">
        <f t="shared" si="0"/>
        <v>0</v>
      </c>
    </row>
    <row r="18" spans="1:22" ht="22.5" customHeight="1" thickTop="1" thickBot="1">
      <c r="B18" s="8" t="s">
        <v>55</v>
      </c>
      <c r="C18" s="9"/>
      <c r="D18" s="9"/>
      <c r="E18" s="9"/>
      <c r="F18" s="9"/>
      <c r="G18" s="9"/>
      <c r="H18" s="10"/>
      <c r="I18" s="10"/>
      <c r="J18" s="10"/>
      <c r="K18" s="10"/>
      <c r="L18" s="10"/>
      <c r="M18" s="10"/>
      <c r="N18" s="10"/>
      <c r="O18" s="10"/>
      <c r="P18" s="10"/>
      <c r="Q18" s="10"/>
      <c r="R18" s="10"/>
      <c r="S18" s="10"/>
      <c r="T18" s="10"/>
      <c r="U18" s="11"/>
      <c r="V18" s="32"/>
    </row>
    <row r="19" spans="1:22" ht="26.25" customHeight="1" thickTop="1">
      <c r="B19" s="33"/>
      <c r="C19" s="34"/>
      <c r="D19" s="34"/>
      <c r="E19" s="34"/>
      <c r="F19" s="34"/>
      <c r="G19" s="34"/>
      <c r="H19" s="35"/>
      <c r="I19" s="35"/>
      <c r="J19" s="35"/>
      <c r="K19" s="35"/>
      <c r="L19" s="35"/>
      <c r="M19" s="35"/>
      <c r="N19" s="35"/>
      <c r="O19" s="35"/>
      <c r="P19" s="36"/>
      <c r="Q19" s="37"/>
      <c r="R19" s="38" t="s">
        <v>56</v>
      </c>
      <c r="S19" s="22" t="s">
        <v>57</v>
      </c>
      <c r="T19" s="38" t="s">
        <v>58</v>
      </c>
      <c r="U19" s="22" t="s">
        <v>59</v>
      </c>
    </row>
    <row r="20" spans="1:22" ht="26.25" customHeight="1" thickBot="1">
      <c r="B20" s="39"/>
      <c r="C20" s="40"/>
      <c r="D20" s="40"/>
      <c r="E20" s="40"/>
      <c r="F20" s="40"/>
      <c r="G20" s="40"/>
      <c r="H20" s="41"/>
      <c r="I20" s="41"/>
      <c r="J20" s="41"/>
      <c r="K20" s="41"/>
      <c r="L20" s="41"/>
      <c r="M20" s="41"/>
      <c r="N20" s="41"/>
      <c r="O20" s="41"/>
      <c r="P20" s="42"/>
      <c r="Q20" s="43"/>
      <c r="R20" s="44" t="s">
        <v>60</v>
      </c>
      <c r="S20" s="43" t="s">
        <v>60</v>
      </c>
      <c r="T20" s="43" t="s">
        <v>60</v>
      </c>
      <c r="U20" s="43" t="s">
        <v>61</v>
      </c>
    </row>
    <row r="21" spans="1:22" ht="13.5" customHeight="1" thickBot="1">
      <c r="B21" s="62" t="s">
        <v>62</v>
      </c>
      <c r="C21" s="63"/>
      <c r="D21" s="63"/>
      <c r="E21" s="45"/>
      <c r="F21" s="45"/>
      <c r="G21" s="45"/>
      <c r="H21" s="46"/>
      <c r="I21" s="46"/>
      <c r="J21" s="46"/>
      <c r="K21" s="46"/>
      <c r="L21" s="46"/>
      <c r="M21" s="46"/>
      <c r="N21" s="46"/>
      <c r="O21" s="46"/>
      <c r="P21" s="47"/>
      <c r="Q21" s="47"/>
      <c r="R21" s="48">
        <f>734.025241</f>
        <v>734.02524100000005</v>
      </c>
      <c r="S21" s="48">
        <f>734.025241</f>
        <v>734.02524100000005</v>
      </c>
      <c r="T21" s="48">
        <f>715.18756127</f>
        <v>715.18756126999995</v>
      </c>
      <c r="U21" s="49">
        <f>+IF(ISERR(T21/S21*100),"N/A",T21/S21*100)</f>
        <v>97.433646872369593</v>
      </c>
    </row>
    <row r="22" spans="1:22" ht="13.5" customHeight="1" thickBot="1">
      <c r="B22" s="64" t="s">
        <v>63</v>
      </c>
      <c r="C22" s="65"/>
      <c r="D22" s="65"/>
      <c r="E22" s="50"/>
      <c r="F22" s="50"/>
      <c r="G22" s="50"/>
      <c r="H22" s="51"/>
      <c r="I22" s="51"/>
      <c r="J22" s="51"/>
      <c r="K22" s="51"/>
      <c r="L22" s="51"/>
      <c r="M22" s="51"/>
      <c r="N22" s="51"/>
      <c r="O22" s="51"/>
      <c r="P22" s="52"/>
      <c r="Q22" s="52"/>
      <c r="R22" s="48">
        <f>716.63693867</f>
        <v>716.63693866999995</v>
      </c>
      <c r="S22" s="48">
        <f>716.63693867</f>
        <v>716.63693866999995</v>
      </c>
      <c r="T22" s="48">
        <f>715.18756127</f>
        <v>715.18756126999995</v>
      </c>
      <c r="U22" s="49">
        <f>+IF(ISERR(T22/S22*100),"N/A",T22/S22*100)</f>
        <v>99.797752903626503</v>
      </c>
    </row>
    <row r="23" spans="1:22" ht="14.85" customHeight="1" thickTop="1" thickBot="1">
      <c r="B23" s="8" t="s">
        <v>64</v>
      </c>
      <c r="C23" s="9"/>
      <c r="D23" s="9"/>
      <c r="E23" s="9"/>
      <c r="F23" s="9"/>
      <c r="G23" s="9"/>
      <c r="H23" s="10"/>
      <c r="I23" s="10"/>
      <c r="J23" s="10"/>
      <c r="K23" s="10"/>
      <c r="L23" s="10"/>
      <c r="M23" s="10"/>
      <c r="N23" s="10"/>
      <c r="O23" s="10"/>
      <c r="P23" s="10"/>
      <c r="Q23" s="10"/>
      <c r="R23" s="10"/>
      <c r="S23" s="10"/>
      <c r="T23" s="10"/>
      <c r="U23" s="11"/>
    </row>
    <row r="24" spans="1:22" ht="44.25" customHeight="1" thickTop="1">
      <c r="B24" s="66" t="s">
        <v>65</v>
      </c>
      <c r="C24" s="67"/>
      <c r="D24" s="67"/>
      <c r="E24" s="67"/>
      <c r="F24" s="67"/>
      <c r="G24" s="67"/>
      <c r="H24" s="67"/>
      <c r="I24" s="67"/>
      <c r="J24" s="67"/>
      <c r="K24" s="67"/>
      <c r="L24" s="67"/>
      <c r="M24" s="67"/>
      <c r="N24" s="67"/>
      <c r="O24" s="67"/>
      <c r="P24" s="67"/>
      <c r="Q24" s="67"/>
      <c r="R24" s="67"/>
      <c r="S24" s="67"/>
      <c r="T24" s="67"/>
      <c r="U24" s="68"/>
    </row>
    <row r="25" spans="1:22" ht="34.5" customHeight="1">
      <c r="B25" s="55" t="s">
        <v>106</v>
      </c>
      <c r="C25" s="56"/>
      <c r="D25" s="56"/>
      <c r="E25" s="56"/>
      <c r="F25" s="56"/>
      <c r="G25" s="56"/>
      <c r="H25" s="56"/>
      <c r="I25" s="56"/>
      <c r="J25" s="56"/>
      <c r="K25" s="56"/>
      <c r="L25" s="56"/>
      <c r="M25" s="56"/>
      <c r="N25" s="56"/>
      <c r="O25" s="56"/>
      <c r="P25" s="56"/>
      <c r="Q25" s="56"/>
      <c r="R25" s="56"/>
      <c r="S25" s="56"/>
      <c r="T25" s="56"/>
      <c r="U25" s="57"/>
    </row>
    <row r="26" spans="1:22" ht="34.5" customHeight="1">
      <c r="B26" s="55" t="s">
        <v>107</v>
      </c>
      <c r="C26" s="56"/>
      <c r="D26" s="56"/>
      <c r="E26" s="56"/>
      <c r="F26" s="56"/>
      <c r="G26" s="56"/>
      <c r="H26" s="56"/>
      <c r="I26" s="56"/>
      <c r="J26" s="56"/>
      <c r="K26" s="56"/>
      <c r="L26" s="56"/>
      <c r="M26" s="56"/>
      <c r="N26" s="56"/>
      <c r="O26" s="56"/>
      <c r="P26" s="56"/>
      <c r="Q26" s="56"/>
      <c r="R26" s="56"/>
      <c r="S26" s="56"/>
      <c r="T26" s="56"/>
      <c r="U26" s="57"/>
    </row>
    <row r="27" spans="1:22" ht="34.5" customHeight="1">
      <c r="B27" s="55" t="s">
        <v>108</v>
      </c>
      <c r="C27" s="56"/>
      <c r="D27" s="56"/>
      <c r="E27" s="56"/>
      <c r="F27" s="56"/>
      <c r="G27" s="56"/>
      <c r="H27" s="56"/>
      <c r="I27" s="56"/>
      <c r="J27" s="56"/>
      <c r="K27" s="56"/>
      <c r="L27" s="56"/>
      <c r="M27" s="56"/>
      <c r="N27" s="56"/>
      <c r="O27" s="56"/>
      <c r="P27" s="56"/>
      <c r="Q27" s="56"/>
      <c r="R27" s="56"/>
      <c r="S27" s="56"/>
      <c r="T27" s="56"/>
      <c r="U27" s="57"/>
    </row>
    <row r="28" spans="1:22" ht="40.65" customHeight="1">
      <c r="B28" s="55" t="s">
        <v>109</v>
      </c>
      <c r="C28" s="56"/>
      <c r="D28" s="56"/>
      <c r="E28" s="56"/>
      <c r="F28" s="56"/>
      <c r="G28" s="56"/>
      <c r="H28" s="56"/>
      <c r="I28" s="56"/>
      <c r="J28" s="56"/>
      <c r="K28" s="56"/>
      <c r="L28" s="56"/>
      <c r="M28" s="56"/>
      <c r="N28" s="56"/>
      <c r="O28" s="56"/>
      <c r="P28" s="56"/>
      <c r="Q28" s="56"/>
      <c r="R28" s="56"/>
      <c r="S28" s="56"/>
      <c r="T28" s="56"/>
      <c r="U28" s="57"/>
    </row>
    <row r="29" spans="1:22" ht="45.15" customHeight="1">
      <c r="B29" s="55" t="s">
        <v>110</v>
      </c>
      <c r="C29" s="56"/>
      <c r="D29" s="56"/>
      <c r="E29" s="56"/>
      <c r="F29" s="56"/>
      <c r="G29" s="56"/>
      <c r="H29" s="56"/>
      <c r="I29" s="56"/>
      <c r="J29" s="56"/>
      <c r="K29" s="56"/>
      <c r="L29" s="56"/>
      <c r="M29" s="56"/>
      <c r="N29" s="56"/>
      <c r="O29" s="56"/>
      <c r="P29" s="56"/>
      <c r="Q29" s="56"/>
      <c r="R29" s="56"/>
      <c r="S29" s="56"/>
      <c r="T29" s="56"/>
      <c r="U29" s="57"/>
    </row>
    <row r="30" spans="1:22" ht="34.5" customHeight="1">
      <c r="B30" s="55" t="s">
        <v>111</v>
      </c>
      <c r="C30" s="56"/>
      <c r="D30" s="56"/>
      <c r="E30" s="56"/>
      <c r="F30" s="56"/>
      <c r="G30" s="56"/>
      <c r="H30" s="56"/>
      <c r="I30" s="56"/>
      <c r="J30" s="56"/>
      <c r="K30" s="56"/>
      <c r="L30" s="56"/>
      <c r="M30" s="56"/>
      <c r="N30" s="56"/>
      <c r="O30" s="56"/>
      <c r="P30" s="56"/>
      <c r="Q30" s="56"/>
      <c r="R30" s="56"/>
      <c r="S30" s="56"/>
      <c r="T30" s="56"/>
      <c r="U30" s="57"/>
    </row>
    <row r="31" spans="1:22" ht="43.5" customHeight="1" thickBot="1">
      <c r="B31" s="58" t="s">
        <v>112</v>
      </c>
      <c r="C31" s="59"/>
      <c r="D31" s="59"/>
      <c r="E31" s="59"/>
      <c r="F31" s="59"/>
      <c r="G31" s="59"/>
      <c r="H31" s="59"/>
      <c r="I31" s="59"/>
      <c r="J31" s="59"/>
      <c r="K31" s="59"/>
      <c r="L31" s="59"/>
      <c r="M31" s="59"/>
      <c r="N31" s="59"/>
      <c r="O31" s="59"/>
      <c r="P31" s="59"/>
      <c r="Q31" s="59"/>
      <c r="R31" s="59"/>
      <c r="S31" s="59"/>
      <c r="T31" s="59"/>
      <c r="U31" s="60"/>
    </row>
  </sheetData>
  <mergeCells count="52">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B28:U28"/>
    <mergeCell ref="B29:U29"/>
    <mergeCell ref="B30:U30"/>
    <mergeCell ref="B31:U31"/>
    <mergeCell ref="B21:D21"/>
    <mergeCell ref="B22:D22"/>
    <mergeCell ref="B24:U24"/>
    <mergeCell ref="B25:U25"/>
    <mergeCell ref="B26:U26"/>
    <mergeCell ref="B27:U27"/>
  </mergeCells>
  <printOptions horizontalCentered="1"/>
  <pageMargins left="0.78740157480314965" right="0.78740157480314965" top="0.98425196850393704" bottom="0.98425196850393704" header="0" footer="0.39370078740157483"/>
  <pageSetup scale="53" fitToHeight="10" orientation="landscape" r:id="rId1"/>
  <headerFooter>
    <oddFooter>&amp;R&amp;P de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63"/>
  <sheetViews>
    <sheetView view="pageBreakPreview" zoomScale="80" zoomScaleNormal="80" zoomScaleSheetLayoutView="80" workbookViewId="0">
      <selection activeCell="O1" sqref="O1:O1048576"/>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6.44140625" style="1" customWidth="1"/>
    <col min="9" max="9" width="7.5546875" style="1" customWidth="1"/>
    <col min="10" max="10" width="9" style="1" customWidth="1"/>
    <col min="11" max="11" width="21.33203125" style="1" customWidth="1"/>
    <col min="12" max="12" width="8.88671875" style="1" customWidth="1"/>
    <col min="13" max="13" width="7" style="1" customWidth="1"/>
    <col min="14" max="14" width="9.44140625" style="1" customWidth="1"/>
    <col min="15" max="15" width="27"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1178</v>
      </c>
      <c r="D4" s="95" t="s">
        <v>1179</v>
      </c>
      <c r="E4" s="95"/>
      <c r="F4" s="95"/>
      <c r="G4" s="95"/>
      <c r="H4" s="95"/>
      <c r="I4" s="14"/>
      <c r="J4" s="15" t="s">
        <v>6</v>
      </c>
      <c r="K4" s="16" t="s">
        <v>7</v>
      </c>
      <c r="L4" s="96" t="s">
        <v>8</v>
      </c>
      <c r="M4" s="96"/>
      <c r="N4" s="96"/>
      <c r="O4" s="96"/>
      <c r="P4" s="15" t="s">
        <v>9</v>
      </c>
      <c r="Q4" s="96" t="s">
        <v>1180</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230</v>
      </c>
      <c r="L6" s="76"/>
      <c r="M6" s="76"/>
      <c r="N6" s="19"/>
      <c r="O6" s="20" t="s">
        <v>18</v>
      </c>
      <c r="P6" s="76" t="s">
        <v>231</v>
      </c>
      <c r="Q6" s="76"/>
      <c r="R6" s="21"/>
      <c r="S6" s="20" t="s">
        <v>20</v>
      </c>
      <c r="T6" s="76" t="s">
        <v>232</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thickBot="1">
      <c r="A11" s="25"/>
      <c r="B11" s="26" t="s">
        <v>36</v>
      </c>
      <c r="C11" s="69" t="s">
        <v>1181</v>
      </c>
      <c r="D11" s="69"/>
      <c r="E11" s="69"/>
      <c r="F11" s="69"/>
      <c r="G11" s="69"/>
      <c r="H11" s="69"/>
      <c r="I11" s="69" t="s">
        <v>1538</v>
      </c>
      <c r="J11" s="69"/>
      <c r="K11" s="69"/>
      <c r="L11" s="69" t="s">
        <v>79</v>
      </c>
      <c r="M11" s="69"/>
      <c r="N11" s="69"/>
      <c r="O11" s="69"/>
      <c r="P11" s="27" t="s">
        <v>80</v>
      </c>
      <c r="Q11" s="27" t="s">
        <v>81</v>
      </c>
      <c r="R11" s="53">
        <v>61637</v>
      </c>
      <c r="S11" s="53" t="s">
        <v>82</v>
      </c>
      <c r="T11" s="53" t="s">
        <v>82</v>
      </c>
      <c r="U11" s="28" t="str">
        <f t="shared" ref="U11:U33" si="0">IF(ISERR(T11/S11*100),"N/A",T11/S11*100)</f>
        <v>N/A</v>
      </c>
    </row>
    <row r="12" spans="1:34" ht="75" customHeight="1" thickTop="1">
      <c r="A12" s="25"/>
      <c r="B12" s="26" t="s">
        <v>45</v>
      </c>
      <c r="C12" s="69" t="s">
        <v>1182</v>
      </c>
      <c r="D12" s="69"/>
      <c r="E12" s="69"/>
      <c r="F12" s="69"/>
      <c r="G12" s="69"/>
      <c r="H12" s="69"/>
      <c r="I12" s="69" t="s">
        <v>1183</v>
      </c>
      <c r="J12" s="69"/>
      <c r="K12" s="69"/>
      <c r="L12" s="69" t="s">
        <v>1184</v>
      </c>
      <c r="M12" s="69"/>
      <c r="N12" s="69"/>
      <c r="O12" s="69"/>
      <c r="P12" s="27" t="s">
        <v>40</v>
      </c>
      <c r="Q12" s="27" t="s">
        <v>81</v>
      </c>
      <c r="R12" s="27">
        <v>60</v>
      </c>
      <c r="S12" s="27" t="s">
        <v>82</v>
      </c>
      <c r="T12" s="27" t="s">
        <v>82</v>
      </c>
      <c r="U12" s="28" t="str">
        <f t="shared" si="0"/>
        <v>N/A</v>
      </c>
    </row>
    <row r="13" spans="1:34" ht="75" customHeight="1" thickBot="1">
      <c r="A13" s="25"/>
      <c r="B13" s="29" t="s">
        <v>42</v>
      </c>
      <c r="C13" s="61" t="s">
        <v>42</v>
      </c>
      <c r="D13" s="61"/>
      <c r="E13" s="61"/>
      <c r="F13" s="61"/>
      <c r="G13" s="61"/>
      <c r="H13" s="61"/>
      <c r="I13" s="61" t="s">
        <v>1185</v>
      </c>
      <c r="J13" s="61"/>
      <c r="K13" s="61"/>
      <c r="L13" s="61" t="s">
        <v>1186</v>
      </c>
      <c r="M13" s="61"/>
      <c r="N13" s="61"/>
      <c r="O13" s="61"/>
      <c r="P13" s="30" t="s">
        <v>40</v>
      </c>
      <c r="Q13" s="30" t="s">
        <v>81</v>
      </c>
      <c r="R13" s="30">
        <v>192</v>
      </c>
      <c r="S13" s="30" t="s">
        <v>82</v>
      </c>
      <c r="T13" s="30" t="s">
        <v>82</v>
      </c>
      <c r="U13" s="31" t="str">
        <f t="shared" si="0"/>
        <v>N/A</v>
      </c>
    </row>
    <row r="14" spans="1:34" ht="75" customHeight="1" thickTop="1">
      <c r="A14" s="25"/>
      <c r="B14" s="26" t="s">
        <v>49</v>
      </c>
      <c r="C14" s="69" t="s">
        <v>1187</v>
      </c>
      <c r="D14" s="69"/>
      <c r="E14" s="69"/>
      <c r="F14" s="69"/>
      <c r="G14" s="69"/>
      <c r="H14" s="69"/>
      <c r="I14" s="69" t="s">
        <v>1188</v>
      </c>
      <c r="J14" s="69"/>
      <c r="K14" s="69"/>
      <c r="L14" s="69" t="s">
        <v>1189</v>
      </c>
      <c r="M14" s="69"/>
      <c r="N14" s="69"/>
      <c r="O14" s="69"/>
      <c r="P14" s="27" t="s">
        <v>40</v>
      </c>
      <c r="Q14" s="27" t="s">
        <v>101</v>
      </c>
      <c r="R14" s="27">
        <v>66.67</v>
      </c>
      <c r="S14" s="27" t="s">
        <v>82</v>
      </c>
      <c r="T14" s="27" t="s">
        <v>82</v>
      </c>
      <c r="U14" s="28" t="str">
        <f t="shared" si="0"/>
        <v>N/A</v>
      </c>
    </row>
    <row r="15" spans="1:34" ht="75" customHeight="1">
      <c r="A15" s="25"/>
      <c r="B15" s="29" t="s">
        <v>42</v>
      </c>
      <c r="C15" s="61" t="s">
        <v>1190</v>
      </c>
      <c r="D15" s="61"/>
      <c r="E15" s="61"/>
      <c r="F15" s="61"/>
      <c r="G15" s="61"/>
      <c r="H15" s="61"/>
      <c r="I15" s="61" t="s">
        <v>1191</v>
      </c>
      <c r="J15" s="61"/>
      <c r="K15" s="61"/>
      <c r="L15" s="61" t="s">
        <v>1192</v>
      </c>
      <c r="M15" s="61"/>
      <c r="N15" s="61"/>
      <c r="O15" s="61"/>
      <c r="P15" s="30" t="s">
        <v>40</v>
      </c>
      <c r="Q15" s="30" t="s">
        <v>105</v>
      </c>
      <c r="R15" s="30">
        <v>104.35</v>
      </c>
      <c r="S15" s="30">
        <v>20.87</v>
      </c>
      <c r="T15" s="30">
        <v>31.83</v>
      </c>
      <c r="U15" s="31">
        <f t="shared" si="0"/>
        <v>152.51557259223765</v>
      </c>
    </row>
    <row r="16" spans="1:34" ht="75" customHeight="1">
      <c r="A16" s="25"/>
      <c r="B16" s="29" t="s">
        <v>42</v>
      </c>
      <c r="C16" s="61" t="s">
        <v>1193</v>
      </c>
      <c r="D16" s="61"/>
      <c r="E16" s="61"/>
      <c r="F16" s="61"/>
      <c r="G16" s="61"/>
      <c r="H16" s="61"/>
      <c r="I16" s="61" t="s">
        <v>1194</v>
      </c>
      <c r="J16" s="61"/>
      <c r="K16" s="61"/>
      <c r="L16" s="61" t="s">
        <v>1195</v>
      </c>
      <c r="M16" s="61"/>
      <c r="N16" s="61"/>
      <c r="O16" s="61"/>
      <c r="P16" s="30" t="s">
        <v>40</v>
      </c>
      <c r="Q16" s="30" t="s">
        <v>97</v>
      </c>
      <c r="R16" s="30">
        <v>67.569999999999993</v>
      </c>
      <c r="S16" s="30">
        <v>27.03</v>
      </c>
      <c r="T16" s="30">
        <v>0</v>
      </c>
      <c r="U16" s="31">
        <f t="shared" si="0"/>
        <v>0</v>
      </c>
    </row>
    <row r="17" spans="1:21" ht="75" customHeight="1">
      <c r="A17" s="25"/>
      <c r="B17" s="29" t="s">
        <v>42</v>
      </c>
      <c r="C17" s="61" t="s">
        <v>1196</v>
      </c>
      <c r="D17" s="61"/>
      <c r="E17" s="61"/>
      <c r="F17" s="61"/>
      <c r="G17" s="61"/>
      <c r="H17" s="61"/>
      <c r="I17" s="61" t="s">
        <v>1197</v>
      </c>
      <c r="J17" s="61"/>
      <c r="K17" s="61"/>
      <c r="L17" s="61" t="s">
        <v>1198</v>
      </c>
      <c r="M17" s="61"/>
      <c r="N17" s="61"/>
      <c r="O17" s="61"/>
      <c r="P17" s="30" t="s">
        <v>40</v>
      </c>
      <c r="Q17" s="30" t="s">
        <v>101</v>
      </c>
      <c r="R17" s="30">
        <v>61.52</v>
      </c>
      <c r="S17" s="30" t="s">
        <v>82</v>
      </c>
      <c r="T17" s="30" t="s">
        <v>82</v>
      </c>
      <c r="U17" s="31" t="str">
        <f t="shared" si="0"/>
        <v>N/A</v>
      </c>
    </row>
    <row r="18" spans="1:21" ht="75" customHeight="1">
      <c r="A18" s="25"/>
      <c r="B18" s="29" t="s">
        <v>42</v>
      </c>
      <c r="C18" s="61" t="s">
        <v>1199</v>
      </c>
      <c r="D18" s="61"/>
      <c r="E18" s="61"/>
      <c r="F18" s="61"/>
      <c r="G18" s="61"/>
      <c r="H18" s="61"/>
      <c r="I18" s="61" t="s">
        <v>1200</v>
      </c>
      <c r="J18" s="61"/>
      <c r="K18" s="61"/>
      <c r="L18" s="61" t="s">
        <v>1201</v>
      </c>
      <c r="M18" s="61"/>
      <c r="N18" s="61"/>
      <c r="O18" s="61"/>
      <c r="P18" s="30" t="s">
        <v>40</v>
      </c>
      <c r="Q18" s="30" t="s">
        <v>105</v>
      </c>
      <c r="R18" s="30">
        <v>74.14</v>
      </c>
      <c r="S18" s="30">
        <v>0</v>
      </c>
      <c r="T18" s="30">
        <v>0</v>
      </c>
      <c r="U18" s="31" t="str">
        <f t="shared" si="0"/>
        <v>N/A</v>
      </c>
    </row>
    <row r="19" spans="1:21" ht="75" customHeight="1">
      <c r="A19" s="25"/>
      <c r="B19" s="29" t="s">
        <v>42</v>
      </c>
      <c r="C19" s="61" t="s">
        <v>1202</v>
      </c>
      <c r="D19" s="61"/>
      <c r="E19" s="61"/>
      <c r="F19" s="61"/>
      <c r="G19" s="61"/>
      <c r="H19" s="61"/>
      <c r="I19" s="61" t="s">
        <v>1203</v>
      </c>
      <c r="J19" s="61"/>
      <c r="K19" s="61"/>
      <c r="L19" s="61" t="s">
        <v>1204</v>
      </c>
      <c r="M19" s="61"/>
      <c r="N19" s="61"/>
      <c r="O19" s="61"/>
      <c r="P19" s="30" t="s">
        <v>40</v>
      </c>
      <c r="Q19" s="30" t="s">
        <v>101</v>
      </c>
      <c r="R19" s="30">
        <v>44</v>
      </c>
      <c r="S19" s="30" t="s">
        <v>82</v>
      </c>
      <c r="T19" s="30" t="s">
        <v>82</v>
      </c>
      <c r="U19" s="31" t="str">
        <f t="shared" si="0"/>
        <v>N/A</v>
      </c>
    </row>
    <row r="20" spans="1:21" ht="75" customHeight="1">
      <c r="A20" s="25"/>
      <c r="B20" s="29" t="s">
        <v>42</v>
      </c>
      <c r="C20" s="61" t="s">
        <v>1205</v>
      </c>
      <c r="D20" s="61"/>
      <c r="E20" s="61"/>
      <c r="F20" s="61"/>
      <c r="G20" s="61"/>
      <c r="H20" s="61"/>
      <c r="I20" s="61" t="s">
        <v>1206</v>
      </c>
      <c r="J20" s="61"/>
      <c r="K20" s="61"/>
      <c r="L20" s="61" t="s">
        <v>1207</v>
      </c>
      <c r="M20" s="61"/>
      <c r="N20" s="61"/>
      <c r="O20" s="61"/>
      <c r="P20" s="30" t="s">
        <v>40</v>
      </c>
      <c r="Q20" s="30" t="s">
        <v>97</v>
      </c>
      <c r="R20" s="30">
        <v>80</v>
      </c>
      <c r="S20" s="30">
        <v>40</v>
      </c>
      <c r="T20" s="30">
        <v>0</v>
      </c>
      <c r="U20" s="31">
        <f t="shared" si="0"/>
        <v>0</v>
      </c>
    </row>
    <row r="21" spans="1:21" ht="75" customHeight="1">
      <c r="A21" s="25"/>
      <c r="B21" s="29" t="s">
        <v>42</v>
      </c>
      <c r="C21" s="61" t="s">
        <v>1208</v>
      </c>
      <c r="D21" s="61"/>
      <c r="E21" s="61"/>
      <c r="F21" s="61"/>
      <c r="G21" s="61"/>
      <c r="H21" s="61"/>
      <c r="I21" s="61" t="s">
        <v>1209</v>
      </c>
      <c r="J21" s="61"/>
      <c r="K21" s="61"/>
      <c r="L21" s="61" t="s">
        <v>1210</v>
      </c>
      <c r="M21" s="61"/>
      <c r="N21" s="61"/>
      <c r="O21" s="61"/>
      <c r="P21" s="30" t="s">
        <v>40</v>
      </c>
      <c r="Q21" s="30" t="s">
        <v>101</v>
      </c>
      <c r="R21" s="30">
        <v>10</v>
      </c>
      <c r="S21" s="30" t="s">
        <v>82</v>
      </c>
      <c r="T21" s="30" t="s">
        <v>82</v>
      </c>
      <c r="U21" s="31" t="str">
        <f t="shared" si="0"/>
        <v>N/A</v>
      </c>
    </row>
    <row r="22" spans="1:21" ht="75" customHeight="1" thickBot="1">
      <c r="A22" s="25"/>
      <c r="B22" s="29" t="s">
        <v>42</v>
      </c>
      <c r="C22" s="61" t="s">
        <v>1211</v>
      </c>
      <c r="D22" s="61"/>
      <c r="E22" s="61"/>
      <c r="F22" s="61"/>
      <c r="G22" s="61"/>
      <c r="H22" s="61"/>
      <c r="I22" s="61" t="s">
        <v>1212</v>
      </c>
      <c r="J22" s="61"/>
      <c r="K22" s="61"/>
      <c r="L22" s="61" t="s">
        <v>1213</v>
      </c>
      <c r="M22" s="61"/>
      <c r="N22" s="61"/>
      <c r="O22" s="61"/>
      <c r="P22" s="30" t="s">
        <v>40</v>
      </c>
      <c r="Q22" s="30" t="s">
        <v>101</v>
      </c>
      <c r="R22" s="30">
        <v>32</v>
      </c>
      <c r="S22" s="30" t="s">
        <v>82</v>
      </c>
      <c r="T22" s="30" t="s">
        <v>82</v>
      </c>
      <c r="U22" s="31" t="str">
        <f t="shared" si="0"/>
        <v>N/A</v>
      </c>
    </row>
    <row r="23" spans="1:21" ht="75" customHeight="1" thickTop="1">
      <c r="A23" s="25"/>
      <c r="B23" s="26" t="s">
        <v>93</v>
      </c>
      <c r="C23" s="69" t="s">
        <v>1214</v>
      </c>
      <c r="D23" s="69"/>
      <c r="E23" s="69"/>
      <c r="F23" s="69"/>
      <c r="G23" s="69"/>
      <c r="H23" s="69"/>
      <c r="I23" s="69" t="s">
        <v>1215</v>
      </c>
      <c r="J23" s="69"/>
      <c r="K23" s="69"/>
      <c r="L23" s="69" t="s">
        <v>1216</v>
      </c>
      <c r="M23" s="69"/>
      <c r="N23" s="69"/>
      <c r="O23" s="69"/>
      <c r="P23" s="27" t="s">
        <v>40</v>
      </c>
      <c r="Q23" s="27" t="s">
        <v>101</v>
      </c>
      <c r="R23" s="27">
        <v>100</v>
      </c>
      <c r="S23" s="27" t="s">
        <v>82</v>
      </c>
      <c r="T23" s="27" t="s">
        <v>82</v>
      </c>
      <c r="U23" s="28" t="str">
        <f t="shared" si="0"/>
        <v>N/A</v>
      </c>
    </row>
    <row r="24" spans="1:21" ht="75" customHeight="1">
      <c r="A24" s="25"/>
      <c r="B24" s="29" t="s">
        <v>42</v>
      </c>
      <c r="C24" s="61" t="s">
        <v>1217</v>
      </c>
      <c r="D24" s="61"/>
      <c r="E24" s="61"/>
      <c r="F24" s="61"/>
      <c r="G24" s="61"/>
      <c r="H24" s="61"/>
      <c r="I24" s="61" t="s">
        <v>1218</v>
      </c>
      <c r="J24" s="61"/>
      <c r="K24" s="61"/>
      <c r="L24" s="61" t="s">
        <v>1219</v>
      </c>
      <c r="M24" s="61"/>
      <c r="N24" s="61"/>
      <c r="O24" s="61"/>
      <c r="P24" s="30" t="s">
        <v>40</v>
      </c>
      <c r="Q24" s="30" t="s">
        <v>101</v>
      </c>
      <c r="R24" s="30">
        <v>3.45</v>
      </c>
      <c r="S24" s="30" t="s">
        <v>82</v>
      </c>
      <c r="T24" s="30" t="s">
        <v>82</v>
      </c>
      <c r="U24" s="31" t="str">
        <f t="shared" si="0"/>
        <v>N/A</v>
      </c>
    </row>
    <row r="25" spans="1:21" ht="75" customHeight="1">
      <c r="A25" s="25"/>
      <c r="B25" s="29" t="s">
        <v>42</v>
      </c>
      <c r="C25" s="61" t="s">
        <v>1220</v>
      </c>
      <c r="D25" s="61"/>
      <c r="E25" s="61"/>
      <c r="F25" s="61"/>
      <c r="G25" s="61"/>
      <c r="H25" s="61"/>
      <c r="I25" s="61" t="s">
        <v>1221</v>
      </c>
      <c r="J25" s="61"/>
      <c r="K25" s="61"/>
      <c r="L25" s="61" t="s">
        <v>1222</v>
      </c>
      <c r="M25" s="61"/>
      <c r="N25" s="61"/>
      <c r="O25" s="61"/>
      <c r="P25" s="30" t="s">
        <v>40</v>
      </c>
      <c r="Q25" s="30" t="s">
        <v>105</v>
      </c>
      <c r="R25" s="30">
        <v>104.35</v>
      </c>
      <c r="S25" s="30">
        <v>20.87</v>
      </c>
      <c r="T25" s="30">
        <v>31.83</v>
      </c>
      <c r="U25" s="31">
        <f t="shared" si="0"/>
        <v>152.51557259223765</v>
      </c>
    </row>
    <row r="26" spans="1:21" ht="75" customHeight="1">
      <c r="A26" s="25"/>
      <c r="B26" s="29" t="s">
        <v>42</v>
      </c>
      <c r="C26" s="61" t="s">
        <v>1223</v>
      </c>
      <c r="D26" s="61"/>
      <c r="E26" s="61"/>
      <c r="F26" s="61"/>
      <c r="G26" s="61"/>
      <c r="H26" s="61"/>
      <c r="I26" s="61" t="s">
        <v>1224</v>
      </c>
      <c r="J26" s="61"/>
      <c r="K26" s="61"/>
      <c r="L26" s="61" t="s">
        <v>1225</v>
      </c>
      <c r="M26" s="61"/>
      <c r="N26" s="61"/>
      <c r="O26" s="61"/>
      <c r="P26" s="30" t="s">
        <v>40</v>
      </c>
      <c r="Q26" s="30" t="s">
        <v>97</v>
      </c>
      <c r="R26" s="30">
        <v>74</v>
      </c>
      <c r="S26" s="30">
        <v>26</v>
      </c>
      <c r="T26" s="30">
        <v>0</v>
      </c>
      <c r="U26" s="31">
        <f t="shared" si="0"/>
        <v>0</v>
      </c>
    </row>
    <row r="27" spans="1:21" ht="75" customHeight="1">
      <c r="A27" s="25"/>
      <c r="B27" s="29" t="s">
        <v>42</v>
      </c>
      <c r="C27" s="61" t="s">
        <v>1226</v>
      </c>
      <c r="D27" s="61"/>
      <c r="E27" s="61"/>
      <c r="F27" s="61"/>
      <c r="G27" s="61"/>
      <c r="H27" s="61"/>
      <c r="I27" s="61" t="s">
        <v>1227</v>
      </c>
      <c r="J27" s="61"/>
      <c r="K27" s="61"/>
      <c r="L27" s="61" t="s">
        <v>1228</v>
      </c>
      <c r="M27" s="61"/>
      <c r="N27" s="61"/>
      <c r="O27" s="61"/>
      <c r="P27" s="30" t="s">
        <v>40</v>
      </c>
      <c r="Q27" s="30" t="s">
        <v>105</v>
      </c>
      <c r="R27" s="30">
        <v>55.5</v>
      </c>
      <c r="S27" s="30">
        <v>35.71</v>
      </c>
      <c r="T27" s="30">
        <v>24.32</v>
      </c>
      <c r="U27" s="31">
        <f t="shared" si="0"/>
        <v>68.104172500700088</v>
      </c>
    </row>
    <row r="28" spans="1:21" ht="75" customHeight="1">
      <c r="A28" s="25"/>
      <c r="B28" s="29" t="s">
        <v>42</v>
      </c>
      <c r="C28" s="61" t="s">
        <v>1229</v>
      </c>
      <c r="D28" s="61"/>
      <c r="E28" s="61"/>
      <c r="F28" s="61"/>
      <c r="G28" s="61"/>
      <c r="H28" s="61"/>
      <c r="I28" s="61" t="s">
        <v>1230</v>
      </c>
      <c r="J28" s="61"/>
      <c r="K28" s="61"/>
      <c r="L28" s="61" t="s">
        <v>1231</v>
      </c>
      <c r="M28" s="61"/>
      <c r="N28" s="61"/>
      <c r="O28" s="61"/>
      <c r="P28" s="30" t="s">
        <v>40</v>
      </c>
      <c r="Q28" s="30" t="s">
        <v>101</v>
      </c>
      <c r="R28" s="30">
        <v>100</v>
      </c>
      <c r="S28" s="30" t="s">
        <v>82</v>
      </c>
      <c r="T28" s="30" t="s">
        <v>82</v>
      </c>
      <c r="U28" s="31" t="str">
        <f t="shared" si="0"/>
        <v>N/A</v>
      </c>
    </row>
    <row r="29" spans="1:21" ht="75" customHeight="1">
      <c r="A29" s="25"/>
      <c r="B29" s="29" t="s">
        <v>42</v>
      </c>
      <c r="C29" s="61" t="s">
        <v>1232</v>
      </c>
      <c r="D29" s="61"/>
      <c r="E29" s="61"/>
      <c r="F29" s="61"/>
      <c r="G29" s="61"/>
      <c r="H29" s="61"/>
      <c r="I29" s="61" t="s">
        <v>1233</v>
      </c>
      <c r="J29" s="61"/>
      <c r="K29" s="61"/>
      <c r="L29" s="61" t="s">
        <v>1234</v>
      </c>
      <c r="M29" s="61"/>
      <c r="N29" s="61"/>
      <c r="O29" s="61"/>
      <c r="P29" s="30" t="s">
        <v>40</v>
      </c>
      <c r="Q29" s="30" t="s">
        <v>97</v>
      </c>
      <c r="R29" s="30">
        <v>100</v>
      </c>
      <c r="S29" s="30">
        <v>0</v>
      </c>
      <c r="T29" s="30">
        <v>0</v>
      </c>
      <c r="U29" s="31" t="str">
        <f t="shared" si="0"/>
        <v>N/A</v>
      </c>
    </row>
    <row r="30" spans="1:21" ht="75" customHeight="1">
      <c r="A30" s="25"/>
      <c r="B30" s="29" t="s">
        <v>42</v>
      </c>
      <c r="C30" s="61" t="s">
        <v>1235</v>
      </c>
      <c r="D30" s="61"/>
      <c r="E30" s="61"/>
      <c r="F30" s="61"/>
      <c r="G30" s="61"/>
      <c r="H30" s="61"/>
      <c r="I30" s="61" t="s">
        <v>1236</v>
      </c>
      <c r="J30" s="61"/>
      <c r="K30" s="61"/>
      <c r="L30" s="61" t="s">
        <v>1237</v>
      </c>
      <c r="M30" s="61"/>
      <c r="N30" s="61"/>
      <c r="O30" s="61"/>
      <c r="P30" s="30" t="s">
        <v>40</v>
      </c>
      <c r="Q30" s="30" t="s">
        <v>105</v>
      </c>
      <c r="R30" s="30">
        <v>100</v>
      </c>
      <c r="S30" s="30">
        <v>5</v>
      </c>
      <c r="T30" s="30">
        <v>0</v>
      </c>
      <c r="U30" s="31">
        <f t="shared" si="0"/>
        <v>0</v>
      </c>
    </row>
    <row r="31" spans="1:21" ht="75" customHeight="1">
      <c r="A31" s="25"/>
      <c r="B31" s="29" t="s">
        <v>42</v>
      </c>
      <c r="C31" s="61" t="s">
        <v>1238</v>
      </c>
      <c r="D31" s="61"/>
      <c r="E31" s="61"/>
      <c r="F31" s="61"/>
      <c r="G31" s="61"/>
      <c r="H31" s="61"/>
      <c r="I31" s="61" t="s">
        <v>1239</v>
      </c>
      <c r="J31" s="61"/>
      <c r="K31" s="61"/>
      <c r="L31" s="61" t="s">
        <v>1225</v>
      </c>
      <c r="M31" s="61"/>
      <c r="N31" s="61"/>
      <c r="O31" s="61"/>
      <c r="P31" s="30" t="s">
        <v>40</v>
      </c>
      <c r="Q31" s="30" t="s">
        <v>97</v>
      </c>
      <c r="R31" s="30">
        <v>62.5</v>
      </c>
      <c r="S31" s="30">
        <v>37.5</v>
      </c>
      <c r="T31" s="30">
        <v>0</v>
      </c>
      <c r="U31" s="31">
        <f t="shared" si="0"/>
        <v>0</v>
      </c>
    </row>
    <row r="32" spans="1:21" ht="75" customHeight="1">
      <c r="A32" s="25"/>
      <c r="B32" s="29" t="s">
        <v>42</v>
      </c>
      <c r="C32" s="61" t="s">
        <v>1240</v>
      </c>
      <c r="D32" s="61"/>
      <c r="E32" s="61"/>
      <c r="F32" s="61"/>
      <c r="G32" s="61"/>
      <c r="H32" s="61"/>
      <c r="I32" s="61" t="s">
        <v>1227</v>
      </c>
      <c r="J32" s="61"/>
      <c r="K32" s="61"/>
      <c r="L32" s="61" t="s">
        <v>1228</v>
      </c>
      <c r="M32" s="61"/>
      <c r="N32" s="61"/>
      <c r="O32" s="61"/>
      <c r="P32" s="30" t="s">
        <v>40</v>
      </c>
      <c r="Q32" s="30" t="s">
        <v>101</v>
      </c>
      <c r="R32" s="30">
        <v>55.5</v>
      </c>
      <c r="S32" s="30" t="s">
        <v>82</v>
      </c>
      <c r="T32" s="30" t="s">
        <v>82</v>
      </c>
      <c r="U32" s="31" t="str">
        <f t="shared" si="0"/>
        <v>N/A</v>
      </c>
    </row>
    <row r="33" spans="1:22" ht="75" customHeight="1" thickBot="1">
      <c r="A33" s="25"/>
      <c r="B33" s="29" t="s">
        <v>42</v>
      </c>
      <c r="C33" s="61" t="s">
        <v>1241</v>
      </c>
      <c r="D33" s="61"/>
      <c r="E33" s="61"/>
      <c r="F33" s="61"/>
      <c r="G33" s="61"/>
      <c r="H33" s="61"/>
      <c r="I33" s="61" t="s">
        <v>1242</v>
      </c>
      <c r="J33" s="61"/>
      <c r="K33" s="61"/>
      <c r="L33" s="61" t="s">
        <v>1243</v>
      </c>
      <c r="M33" s="61"/>
      <c r="N33" s="61"/>
      <c r="O33" s="61"/>
      <c r="P33" s="30" t="s">
        <v>40</v>
      </c>
      <c r="Q33" s="30" t="s">
        <v>101</v>
      </c>
      <c r="R33" s="30">
        <v>4.34</v>
      </c>
      <c r="S33" s="30" t="s">
        <v>82</v>
      </c>
      <c r="T33" s="30" t="s">
        <v>82</v>
      </c>
      <c r="U33" s="31" t="str">
        <f t="shared" si="0"/>
        <v>N/A</v>
      </c>
    </row>
    <row r="34" spans="1:22" ht="22.5" customHeight="1" thickTop="1" thickBot="1">
      <c r="B34" s="8" t="s">
        <v>55</v>
      </c>
      <c r="C34" s="9"/>
      <c r="D34" s="9"/>
      <c r="E34" s="9"/>
      <c r="F34" s="9"/>
      <c r="G34" s="9"/>
      <c r="H34" s="10"/>
      <c r="I34" s="10"/>
      <c r="J34" s="10"/>
      <c r="K34" s="10"/>
      <c r="L34" s="10"/>
      <c r="M34" s="10"/>
      <c r="N34" s="10"/>
      <c r="O34" s="10"/>
      <c r="P34" s="10"/>
      <c r="Q34" s="10"/>
      <c r="R34" s="10"/>
      <c r="S34" s="10"/>
      <c r="T34" s="10"/>
      <c r="U34" s="11"/>
      <c r="V34" s="32"/>
    </row>
    <row r="35" spans="1:22" ht="26.25" customHeight="1" thickTop="1">
      <c r="B35" s="33"/>
      <c r="C35" s="34"/>
      <c r="D35" s="34"/>
      <c r="E35" s="34"/>
      <c r="F35" s="34"/>
      <c r="G35" s="34"/>
      <c r="H35" s="35"/>
      <c r="I35" s="35"/>
      <c r="J35" s="35"/>
      <c r="K35" s="35"/>
      <c r="L35" s="35"/>
      <c r="M35" s="35"/>
      <c r="N35" s="35"/>
      <c r="O35" s="35"/>
      <c r="P35" s="36"/>
      <c r="Q35" s="37"/>
      <c r="R35" s="38" t="s">
        <v>56</v>
      </c>
      <c r="S35" s="22" t="s">
        <v>57</v>
      </c>
      <c r="T35" s="38" t="s">
        <v>58</v>
      </c>
      <c r="U35" s="22" t="s">
        <v>59</v>
      </c>
    </row>
    <row r="36" spans="1:22" ht="26.25" customHeight="1" thickBot="1">
      <c r="B36" s="39"/>
      <c r="C36" s="40"/>
      <c r="D36" s="40"/>
      <c r="E36" s="40"/>
      <c r="F36" s="40"/>
      <c r="G36" s="40"/>
      <c r="H36" s="41"/>
      <c r="I36" s="41"/>
      <c r="J36" s="41"/>
      <c r="K36" s="41"/>
      <c r="L36" s="41"/>
      <c r="M36" s="41"/>
      <c r="N36" s="41"/>
      <c r="O36" s="41"/>
      <c r="P36" s="42"/>
      <c r="Q36" s="43"/>
      <c r="R36" s="44" t="s">
        <v>60</v>
      </c>
      <c r="S36" s="43" t="s">
        <v>60</v>
      </c>
      <c r="T36" s="43" t="s">
        <v>60</v>
      </c>
      <c r="U36" s="43" t="s">
        <v>61</v>
      </c>
    </row>
    <row r="37" spans="1:22" ht="13.5" customHeight="1" thickBot="1">
      <c r="B37" s="62" t="s">
        <v>62</v>
      </c>
      <c r="C37" s="63"/>
      <c r="D37" s="63"/>
      <c r="E37" s="45"/>
      <c r="F37" s="45"/>
      <c r="G37" s="45"/>
      <c r="H37" s="46"/>
      <c r="I37" s="46"/>
      <c r="J37" s="46"/>
      <c r="K37" s="46"/>
      <c r="L37" s="46"/>
      <c r="M37" s="46"/>
      <c r="N37" s="46"/>
      <c r="O37" s="46"/>
      <c r="P37" s="47"/>
      <c r="Q37" s="47"/>
      <c r="R37" s="48">
        <f>3715.095679</f>
        <v>3715.095679</v>
      </c>
      <c r="S37" s="48">
        <f>3715.095679</f>
        <v>3715.095679</v>
      </c>
      <c r="T37" s="48">
        <f>3711.49666021999</f>
        <v>3711.4966602199902</v>
      </c>
      <c r="U37" s="49">
        <f>+IF(ISERR(T37/S37*100),"N/A",T37/S37*100)</f>
        <v>99.903124465936273</v>
      </c>
    </row>
    <row r="38" spans="1:22" ht="13.5" customHeight="1" thickBot="1">
      <c r="B38" s="64" t="s">
        <v>63</v>
      </c>
      <c r="C38" s="65"/>
      <c r="D38" s="65"/>
      <c r="E38" s="50"/>
      <c r="F38" s="50"/>
      <c r="G38" s="50"/>
      <c r="H38" s="51"/>
      <c r="I38" s="51"/>
      <c r="J38" s="51"/>
      <c r="K38" s="51"/>
      <c r="L38" s="51"/>
      <c r="M38" s="51"/>
      <c r="N38" s="51"/>
      <c r="O38" s="51"/>
      <c r="P38" s="52"/>
      <c r="Q38" s="52"/>
      <c r="R38" s="48">
        <f>3758.16295144</f>
        <v>3758.1629514400001</v>
      </c>
      <c r="S38" s="48">
        <f>3758.16295144</f>
        <v>3758.1629514400001</v>
      </c>
      <c r="T38" s="48">
        <f>3711.49666021999</f>
        <v>3711.4966602199902</v>
      </c>
      <c r="U38" s="49">
        <f>+IF(ISERR(T38/S38*100),"N/A",T38/S38*100)</f>
        <v>98.758268552401944</v>
      </c>
    </row>
    <row r="39" spans="1:22" ht="14.85" customHeight="1" thickTop="1" thickBot="1">
      <c r="B39" s="8" t="s">
        <v>64</v>
      </c>
      <c r="C39" s="9"/>
      <c r="D39" s="9"/>
      <c r="E39" s="9"/>
      <c r="F39" s="9"/>
      <c r="G39" s="9"/>
      <c r="H39" s="10"/>
      <c r="I39" s="10"/>
      <c r="J39" s="10"/>
      <c r="K39" s="10"/>
      <c r="L39" s="10"/>
      <c r="M39" s="10"/>
      <c r="N39" s="10"/>
      <c r="O39" s="10"/>
      <c r="P39" s="10"/>
      <c r="Q39" s="10"/>
      <c r="R39" s="10"/>
      <c r="S39" s="10"/>
      <c r="T39" s="10"/>
      <c r="U39" s="11"/>
    </row>
    <row r="40" spans="1:22" ht="44.25" customHeight="1" thickTop="1">
      <c r="B40" s="66" t="s">
        <v>65</v>
      </c>
      <c r="C40" s="67"/>
      <c r="D40" s="67"/>
      <c r="E40" s="67"/>
      <c r="F40" s="67"/>
      <c r="G40" s="67"/>
      <c r="H40" s="67"/>
      <c r="I40" s="67"/>
      <c r="J40" s="67"/>
      <c r="K40" s="67"/>
      <c r="L40" s="67"/>
      <c r="M40" s="67"/>
      <c r="N40" s="67"/>
      <c r="O40" s="67"/>
      <c r="P40" s="67"/>
      <c r="Q40" s="67"/>
      <c r="R40" s="67"/>
      <c r="S40" s="67"/>
      <c r="T40" s="67"/>
      <c r="U40" s="68"/>
    </row>
    <row r="41" spans="1:22" ht="34.5" customHeight="1">
      <c r="B41" s="55" t="s">
        <v>106</v>
      </c>
      <c r="C41" s="56"/>
      <c r="D41" s="56"/>
      <c r="E41" s="56"/>
      <c r="F41" s="56"/>
      <c r="G41" s="56"/>
      <c r="H41" s="56"/>
      <c r="I41" s="56"/>
      <c r="J41" s="56"/>
      <c r="K41" s="56"/>
      <c r="L41" s="56"/>
      <c r="M41" s="56"/>
      <c r="N41" s="56"/>
      <c r="O41" s="56"/>
      <c r="P41" s="56"/>
      <c r="Q41" s="56"/>
      <c r="R41" s="56"/>
      <c r="S41" s="56"/>
      <c r="T41" s="56"/>
      <c r="U41" s="57"/>
    </row>
    <row r="42" spans="1:22" ht="34.5" customHeight="1">
      <c r="B42" s="55" t="s">
        <v>1244</v>
      </c>
      <c r="C42" s="56"/>
      <c r="D42" s="56"/>
      <c r="E42" s="56"/>
      <c r="F42" s="56"/>
      <c r="G42" s="56"/>
      <c r="H42" s="56"/>
      <c r="I42" s="56"/>
      <c r="J42" s="56"/>
      <c r="K42" s="56"/>
      <c r="L42" s="56"/>
      <c r="M42" s="56"/>
      <c r="N42" s="56"/>
      <c r="O42" s="56"/>
      <c r="P42" s="56"/>
      <c r="Q42" s="56"/>
      <c r="R42" s="56"/>
      <c r="S42" s="56"/>
      <c r="T42" s="56"/>
      <c r="U42" s="57"/>
    </row>
    <row r="43" spans="1:22" ht="34.5" customHeight="1">
      <c r="B43" s="55" t="s">
        <v>1245</v>
      </c>
      <c r="C43" s="56"/>
      <c r="D43" s="56"/>
      <c r="E43" s="56"/>
      <c r="F43" s="56"/>
      <c r="G43" s="56"/>
      <c r="H43" s="56"/>
      <c r="I43" s="56"/>
      <c r="J43" s="56"/>
      <c r="K43" s="56"/>
      <c r="L43" s="56"/>
      <c r="M43" s="56"/>
      <c r="N43" s="56"/>
      <c r="O43" s="56"/>
      <c r="P43" s="56"/>
      <c r="Q43" s="56"/>
      <c r="R43" s="56"/>
      <c r="S43" s="56"/>
      <c r="T43" s="56"/>
      <c r="U43" s="57"/>
    </row>
    <row r="44" spans="1:22" ht="34.5" customHeight="1">
      <c r="B44" s="55" t="s">
        <v>1246</v>
      </c>
      <c r="C44" s="56"/>
      <c r="D44" s="56"/>
      <c r="E44" s="56"/>
      <c r="F44" s="56"/>
      <c r="G44" s="56"/>
      <c r="H44" s="56"/>
      <c r="I44" s="56"/>
      <c r="J44" s="56"/>
      <c r="K44" s="56"/>
      <c r="L44" s="56"/>
      <c r="M44" s="56"/>
      <c r="N44" s="56"/>
      <c r="O44" s="56"/>
      <c r="P44" s="56"/>
      <c r="Q44" s="56"/>
      <c r="R44" s="56"/>
      <c r="S44" s="56"/>
      <c r="T44" s="56"/>
      <c r="U44" s="57"/>
    </row>
    <row r="45" spans="1:22" ht="26.25" customHeight="1">
      <c r="B45" s="55" t="s">
        <v>1247</v>
      </c>
      <c r="C45" s="56"/>
      <c r="D45" s="56"/>
      <c r="E45" s="56"/>
      <c r="F45" s="56"/>
      <c r="G45" s="56"/>
      <c r="H45" s="56"/>
      <c r="I45" s="56"/>
      <c r="J45" s="56"/>
      <c r="K45" s="56"/>
      <c r="L45" s="56"/>
      <c r="M45" s="56"/>
      <c r="N45" s="56"/>
      <c r="O45" s="56"/>
      <c r="P45" s="56"/>
      <c r="Q45" s="56"/>
      <c r="R45" s="56"/>
      <c r="S45" s="56"/>
      <c r="T45" s="56"/>
      <c r="U45" s="57"/>
    </row>
    <row r="46" spans="1:22" ht="30.9" customHeight="1">
      <c r="B46" s="55" t="s">
        <v>1248</v>
      </c>
      <c r="C46" s="56"/>
      <c r="D46" s="56"/>
      <c r="E46" s="56"/>
      <c r="F46" s="56"/>
      <c r="G46" s="56"/>
      <c r="H46" s="56"/>
      <c r="I46" s="56"/>
      <c r="J46" s="56"/>
      <c r="K46" s="56"/>
      <c r="L46" s="56"/>
      <c r="M46" s="56"/>
      <c r="N46" s="56"/>
      <c r="O46" s="56"/>
      <c r="P46" s="56"/>
      <c r="Q46" s="56"/>
      <c r="R46" s="56"/>
      <c r="S46" s="56"/>
      <c r="T46" s="56"/>
      <c r="U46" s="57"/>
    </row>
    <row r="47" spans="1:22" ht="34.5" customHeight="1">
      <c r="B47" s="55" t="s">
        <v>1249</v>
      </c>
      <c r="C47" s="56"/>
      <c r="D47" s="56"/>
      <c r="E47" s="56"/>
      <c r="F47" s="56"/>
      <c r="G47" s="56"/>
      <c r="H47" s="56"/>
      <c r="I47" s="56"/>
      <c r="J47" s="56"/>
      <c r="K47" s="56"/>
      <c r="L47" s="56"/>
      <c r="M47" s="56"/>
      <c r="N47" s="56"/>
      <c r="O47" s="56"/>
      <c r="P47" s="56"/>
      <c r="Q47" s="56"/>
      <c r="R47" s="56"/>
      <c r="S47" s="56"/>
      <c r="T47" s="56"/>
      <c r="U47" s="57"/>
    </row>
    <row r="48" spans="1:22" ht="26.1" customHeight="1">
      <c r="B48" s="55" t="s">
        <v>1250</v>
      </c>
      <c r="C48" s="56"/>
      <c r="D48" s="56"/>
      <c r="E48" s="56"/>
      <c r="F48" s="56"/>
      <c r="G48" s="56"/>
      <c r="H48" s="56"/>
      <c r="I48" s="56"/>
      <c r="J48" s="56"/>
      <c r="K48" s="56"/>
      <c r="L48" s="56"/>
      <c r="M48" s="56"/>
      <c r="N48" s="56"/>
      <c r="O48" s="56"/>
      <c r="P48" s="56"/>
      <c r="Q48" s="56"/>
      <c r="R48" s="56"/>
      <c r="S48" s="56"/>
      <c r="T48" s="56"/>
      <c r="U48" s="57"/>
    </row>
    <row r="49" spans="2:21" ht="34.5" customHeight="1">
      <c r="B49" s="55" t="s">
        <v>1251</v>
      </c>
      <c r="C49" s="56"/>
      <c r="D49" s="56"/>
      <c r="E49" s="56"/>
      <c r="F49" s="56"/>
      <c r="G49" s="56"/>
      <c r="H49" s="56"/>
      <c r="I49" s="56"/>
      <c r="J49" s="56"/>
      <c r="K49" s="56"/>
      <c r="L49" s="56"/>
      <c r="M49" s="56"/>
      <c r="N49" s="56"/>
      <c r="O49" s="56"/>
      <c r="P49" s="56"/>
      <c r="Q49" s="56"/>
      <c r="R49" s="56"/>
      <c r="S49" s="56"/>
      <c r="T49" s="56"/>
      <c r="U49" s="57"/>
    </row>
    <row r="50" spans="2:21" ht="26.25" customHeight="1">
      <c r="B50" s="55" t="s">
        <v>1252</v>
      </c>
      <c r="C50" s="56"/>
      <c r="D50" s="56"/>
      <c r="E50" s="56"/>
      <c r="F50" s="56"/>
      <c r="G50" s="56"/>
      <c r="H50" s="56"/>
      <c r="I50" s="56"/>
      <c r="J50" s="56"/>
      <c r="K50" s="56"/>
      <c r="L50" s="56"/>
      <c r="M50" s="56"/>
      <c r="N50" s="56"/>
      <c r="O50" s="56"/>
      <c r="P50" s="56"/>
      <c r="Q50" s="56"/>
      <c r="R50" s="56"/>
      <c r="S50" s="56"/>
      <c r="T50" s="56"/>
      <c r="U50" s="57"/>
    </row>
    <row r="51" spans="2:21" ht="34.5" customHeight="1">
      <c r="B51" s="55" t="s">
        <v>1253</v>
      </c>
      <c r="C51" s="56"/>
      <c r="D51" s="56"/>
      <c r="E51" s="56"/>
      <c r="F51" s="56"/>
      <c r="G51" s="56"/>
      <c r="H51" s="56"/>
      <c r="I51" s="56"/>
      <c r="J51" s="56"/>
      <c r="K51" s="56"/>
      <c r="L51" s="56"/>
      <c r="M51" s="56"/>
      <c r="N51" s="56"/>
      <c r="O51" s="56"/>
      <c r="P51" s="56"/>
      <c r="Q51" s="56"/>
      <c r="R51" s="56"/>
      <c r="S51" s="56"/>
      <c r="T51" s="56"/>
      <c r="U51" s="57"/>
    </row>
    <row r="52" spans="2:21" ht="34.5" customHeight="1">
      <c r="B52" s="55" t="s">
        <v>1254</v>
      </c>
      <c r="C52" s="56"/>
      <c r="D52" s="56"/>
      <c r="E52" s="56"/>
      <c r="F52" s="56"/>
      <c r="G52" s="56"/>
      <c r="H52" s="56"/>
      <c r="I52" s="56"/>
      <c r="J52" s="56"/>
      <c r="K52" s="56"/>
      <c r="L52" s="56"/>
      <c r="M52" s="56"/>
      <c r="N52" s="56"/>
      <c r="O52" s="56"/>
      <c r="P52" s="56"/>
      <c r="Q52" s="56"/>
      <c r="R52" s="56"/>
      <c r="S52" s="56"/>
      <c r="T52" s="56"/>
      <c r="U52" s="57"/>
    </row>
    <row r="53" spans="2:21" ht="34.5" customHeight="1">
      <c r="B53" s="55" t="s">
        <v>1255</v>
      </c>
      <c r="C53" s="56"/>
      <c r="D53" s="56"/>
      <c r="E53" s="56"/>
      <c r="F53" s="56"/>
      <c r="G53" s="56"/>
      <c r="H53" s="56"/>
      <c r="I53" s="56"/>
      <c r="J53" s="56"/>
      <c r="K53" s="56"/>
      <c r="L53" s="56"/>
      <c r="M53" s="56"/>
      <c r="N53" s="56"/>
      <c r="O53" s="56"/>
      <c r="P53" s="56"/>
      <c r="Q53" s="56"/>
      <c r="R53" s="56"/>
      <c r="S53" s="56"/>
      <c r="T53" s="56"/>
      <c r="U53" s="57"/>
    </row>
    <row r="54" spans="2:21" ht="34.5" customHeight="1">
      <c r="B54" s="55" t="s">
        <v>1256</v>
      </c>
      <c r="C54" s="56"/>
      <c r="D54" s="56"/>
      <c r="E54" s="56"/>
      <c r="F54" s="56"/>
      <c r="G54" s="56"/>
      <c r="H54" s="56"/>
      <c r="I54" s="56"/>
      <c r="J54" s="56"/>
      <c r="K54" s="56"/>
      <c r="L54" s="56"/>
      <c r="M54" s="56"/>
      <c r="N54" s="56"/>
      <c r="O54" s="56"/>
      <c r="P54" s="56"/>
      <c r="Q54" s="56"/>
      <c r="R54" s="56"/>
      <c r="S54" s="56"/>
      <c r="T54" s="56"/>
      <c r="U54" s="57"/>
    </row>
    <row r="55" spans="2:21" ht="27" customHeight="1">
      <c r="B55" s="55" t="s">
        <v>1257</v>
      </c>
      <c r="C55" s="56"/>
      <c r="D55" s="56"/>
      <c r="E55" s="56"/>
      <c r="F55" s="56"/>
      <c r="G55" s="56"/>
      <c r="H55" s="56"/>
      <c r="I55" s="56"/>
      <c r="J55" s="56"/>
      <c r="K55" s="56"/>
      <c r="L55" s="56"/>
      <c r="M55" s="56"/>
      <c r="N55" s="56"/>
      <c r="O55" s="56"/>
      <c r="P55" s="56"/>
      <c r="Q55" s="56"/>
      <c r="R55" s="56"/>
      <c r="S55" s="56"/>
      <c r="T55" s="56"/>
      <c r="U55" s="57"/>
    </row>
    <row r="56" spans="2:21" ht="52.5" customHeight="1">
      <c r="B56" s="55" t="s">
        <v>1258</v>
      </c>
      <c r="C56" s="56"/>
      <c r="D56" s="56"/>
      <c r="E56" s="56"/>
      <c r="F56" s="56"/>
      <c r="G56" s="56"/>
      <c r="H56" s="56"/>
      <c r="I56" s="56"/>
      <c r="J56" s="56"/>
      <c r="K56" s="56"/>
      <c r="L56" s="56"/>
      <c r="M56" s="56"/>
      <c r="N56" s="56"/>
      <c r="O56" s="56"/>
      <c r="P56" s="56"/>
      <c r="Q56" s="56"/>
      <c r="R56" s="56"/>
      <c r="S56" s="56"/>
      <c r="T56" s="56"/>
      <c r="U56" s="57"/>
    </row>
    <row r="57" spans="2:21" ht="31.65" customHeight="1">
      <c r="B57" s="55" t="s">
        <v>1259</v>
      </c>
      <c r="C57" s="56"/>
      <c r="D57" s="56"/>
      <c r="E57" s="56"/>
      <c r="F57" s="56"/>
      <c r="G57" s="56"/>
      <c r="H57" s="56"/>
      <c r="I57" s="56"/>
      <c r="J57" s="56"/>
      <c r="K57" s="56"/>
      <c r="L57" s="56"/>
      <c r="M57" s="56"/>
      <c r="N57" s="56"/>
      <c r="O57" s="56"/>
      <c r="P57" s="56"/>
      <c r="Q57" s="56"/>
      <c r="R57" s="56"/>
      <c r="S57" s="56"/>
      <c r="T57" s="56"/>
      <c r="U57" s="57"/>
    </row>
    <row r="58" spans="2:21" ht="34.5" customHeight="1">
      <c r="B58" s="55" t="s">
        <v>1260</v>
      </c>
      <c r="C58" s="56"/>
      <c r="D58" s="56"/>
      <c r="E58" s="56"/>
      <c r="F58" s="56"/>
      <c r="G58" s="56"/>
      <c r="H58" s="56"/>
      <c r="I58" s="56"/>
      <c r="J58" s="56"/>
      <c r="K58" s="56"/>
      <c r="L58" s="56"/>
      <c r="M58" s="56"/>
      <c r="N58" s="56"/>
      <c r="O58" s="56"/>
      <c r="P58" s="56"/>
      <c r="Q58" s="56"/>
      <c r="R58" s="56"/>
      <c r="S58" s="56"/>
      <c r="T58" s="56"/>
      <c r="U58" s="57"/>
    </row>
    <row r="59" spans="2:21" ht="34.5" customHeight="1">
      <c r="B59" s="55" t="s">
        <v>1261</v>
      </c>
      <c r="C59" s="56"/>
      <c r="D59" s="56"/>
      <c r="E59" s="56"/>
      <c r="F59" s="56"/>
      <c r="G59" s="56"/>
      <c r="H59" s="56"/>
      <c r="I59" s="56"/>
      <c r="J59" s="56"/>
      <c r="K59" s="56"/>
      <c r="L59" s="56"/>
      <c r="M59" s="56"/>
      <c r="N59" s="56"/>
      <c r="O59" s="56"/>
      <c r="P59" s="56"/>
      <c r="Q59" s="56"/>
      <c r="R59" s="56"/>
      <c r="S59" s="56"/>
      <c r="T59" s="56"/>
      <c r="U59" s="57"/>
    </row>
    <row r="60" spans="2:21" ht="24" customHeight="1">
      <c r="B60" s="55" t="s">
        <v>1262</v>
      </c>
      <c r="C60" s="56"/>
      <c r="D60" s="56"/>
      <c r="E60" s="56"/>
      <c r="F60" s="56"/>
      <c r="G60" s="56"/>
      <c r="H60" s="56"/>
      <c r="I60" s="56"/>
      <c r="J60" s="56"/>
      <c r="K60" s="56"/>
      <c r="L60" s="56"/>
      <c r="M60" s="56"/>
      <c r="N60" s="56"/>
      <c r="O60" s="56"/>
      <c r="P60" s="56"/>
      <c r="Q60" s="56"/>
      <c r="R60" s="56"/>
      <c r="S60" s="56"/>
      <c r="T60" s="56"/>
      <c r="U60" s="57"/>
    </row>
    <row r="61" spans="2:21" ht="28.35" customHeight="1">
      <c r="B61" s="55" t="s">
        <v>1263</v>
      </c>
      <c r="C61" s="56"/>
      <c r="D61" s="56"/>
      <c r="E61" s="56"/>
      <c r="F61" s="56"/>
      <c r="G61" s="56"/>
      <c r="H61" s="56"/>
      <c r="I61" s="56"/>
      <c r="J61" s="56"/>
      <c r="K61" s="56"/>
      <c r="L61" s="56"/>
      <c r="M61" s="56"/>
      <c r="N61" s="56"/>
      <c r="O61" s="56"/>
      <c r="P61" s="56"/>
      <c r="Q61" s="56"/>
      <c r="R61" s="56"/>
      <c r="S61" s="56"/>
      <c r="T61" s="56"/>
      <c r="U61" s="57"/>
    </row>
    <row r="62" spans="2:21" ht="34.5" customHeight="1">
      <c r="B62" s="55" t="s">
        <v>1264</v>
      </c>
      <c r="C62" s="56"/>
      <c r="D62" s="56"/>
      <c r="E62" s="56"/>
      <c r="F62" s="56"/>
      <c r="G62" s="56"/>
      <c r="H62" s="56"/>
      <c r="I62" s="56"/>
      <c r="J62" s="56"/>
      <c r="K62" s="56"/>
      <c r="L62" s="56"/>
      <c r="M62" s="56"/>
      <c r="N62" s="56"/>
      <c r="O62" s="56"/>
      <c r="P62" s="56"/>
      <c r="Q62" s="56"/>
      <c r="R62" s="56"/>
      <c r="S62" s="56"/>
      <c r="T62" s="56"/>
      <c r="U62" s="57"/>
    </row>
    <row r="63" spans="2:21" ht="34.5" customHeight="1" thickBot="1">
      <c r="B63" s="58" t="s">
        <v>1265</v>
      </c>
      <c r="C63" s="59"/>
      <c r="D63" s="59"/>
      <c r="E63" s="59"/>
      <c r="F63" s="59"/>
      <c r="G63" s="59"/>
      <c r="H63" s="59"/>
      <c r="I63" s="59"/>
      <c r="J63" s="59"/>
      <c r="K63" s="59"/>
      <c r="L63" s="59"/>
      <c r="M63" s="59"/>
      <c r="N63" s="59"/>
      <c r="O63" s="59"/>
      <c r="P63" s="59"/>
      <c r="Q63" s="59"/>
      <c r="R63" s="59"/>
      <c r="S63" s="59"/>
      <c r="T63" s="59"/>
      <c r="U63" s="60"/>
    </row>
  </sheetData>
  <mergeCells count="116">
    <mergeCell ref="B8:B10"/>
    <mergeCell ref="C8:H10"/>
    <mergeCell ref="I8:S8"/>
    <mergeCell ref="T8:U8"/>
    <mergeCell ref="I9:K10"/>
    <mergeCell ref="L9:O10"/>
    <mergeCell ref="B1:L1"/>
    <mergeCell ref="D4:H4"/>
    <mergeCell ref="L4:O4"/>
    <mergeCell ref="Q4:R4"/>
    <mergeCell ref="T4:U4"/>
    <mergeCell ref="B5:U5"/>
    <mergeCell ref="T9:T10"/>
    <mergeCell ref="U9:U10"/>
    <mergeCell ref="C11:H11"/>
    <mergeCell ref="I11:K11"/>
    <mergeCell ref="L11:O11"/>
    <mergeCell ref="C6:G6"/>
    <mergeCell ref="K6:M6"/>
    <mergeCell ref="P6:Q6"/>
    <mergeCell ref="T6:U6"/>
    <mergeCell ref="C12:H12"/>
    <mergeCell ref="I12:K12"/>
    <mergeCell ref="L12:O12"/>
    <mergeCell ref="C13:H13"/>
    <mergeCell ref="I13:K13"/>
    <mergeCell ref="L13:O13"/>
    <mergeCell ref="P9:P10"/>
    <mergeCell ref="Q9:Q10"/>
    <mergeCell ref="R9:S9"/>
    <mergeCell ref="C16:H16"/>
    <mergeCell ref="I16:K16"/>
    <mergeCell ref="L16:O16"/>
    <mergeCell ref="C17:H17"/>
    <mergeCell ref="I17:K17"/>
    <mergeCell ref="L17:O17"/>
    <mergeCell ref="C14:H14"/>
    <mergeCell ref="I14:K14"/>
    <mergeCell ref="L14:O14"/>
    <mergeCell ref="C15:H15"/>
    <mergeCell ref="I15:K15"/>
    <mergeCell ref="L15:O15"/>
    <mergeCell ref="C20:H20"/>
    <mergeCell ref="I20:K20"/>
    <mergeCell ref="L20:O20"/>
    <mergeCell ref="C21:H21"/>
    <mergeCell ref="I21:K21"/>
    <mergeCell ref="L21:O21"/>
    <mergeCell ref="C18:H18"/>
    <mergeCell ref="I18:K18"/>
    <mergeCell ref="L18:O18"/>
    <mergeCell ref="C19:H19"/>
    <mergeCell ref="I19:K19"/>
    <mergeCell ref="L19:O19"/>
    <mergeCell ref="C24:H24"/>
    <mergeCell ref="I24:K24"/>
    <mergeCell ref="L24:O24"/>
    <mergeCell ref="C25:H25"/>
    <mergeCell ref="I25:K25"/>
    <mergeCell ref="L25:O25"/>
    <mergeCell ref="C22:H22"/>
    <mergeCell ref="I22:K22"/>
    <mergeCell ref="L22:O22"/>
    <mergeCell ref="C23:H23"/>
    <mergeCell ref="I23:K23"/>
    <mergeCell ref="L23:O23"/>
    <mergeCell ref="C28:H28"/>
    <mergeCell ref="I28:K28"/>
    <mergeCell ref="L28:O28"/>
    <mergeCell ref="C29:H29"/>
    <mergeCell ref="I29:K29"/>
    <mergeCell ref="L29:O29"/>
    <mergeCell ref="C26:H26"/>
    <mergeCell ref="I26:K26"/>
    <mergeCell ref="L26:O26"/>
    <mergeCell ref="C27:H27"/>
    <mergeCell ref="I27:K27"/>
    <mergeCell ref="L27:O27"/>
    <mergeCell ref="C32:H32"/>
    <mergeCell ref="I32:K32"/>
    <mergeCell ref="L32:O32"/>
    <mergeCell ref="C33:H33"/>
    <mergeCell ref="I33:K33"/>
    <mergeCell ref="L33:O33"/>
    <mergeCell ref="C30:H30"/>
    <mergeCell ref="I30:K30"/>
    <mergeCell ref="L30:O30"/>
    <mergeCell ref="C31:H31"/>
    <mergeCell ref="I31:K31"/>
    <mergeCell ref="L31:O31"/>
    <mergeCell ref="B44:U44"/>
    <mergeCell ref="B45:U45"/>
    <mergeCell ref="B46:U46"/>
    <mergeCell ref="B47:U47"/>
    <mergeCell ref="B48:U48"/>
    <mergeCell ref="B49:U49"/>
    <mergeCell ref="B37:D37"/>
    <mergeCell ref="B38:D38"/>
    <mergeCell ref="B40:U40"/>
    <mergeCell ref="B41:U41"/>
    <mergeCell ref="B42:U42"/>
    <mergeCell ref="B43:U43"/>
    <mergeCell ref="B62:U62"/>
    <mergeCell ref="B63:U63"/>
    <mergeCell ref="B56:U56"/>
    <mergeCell ref="B57:U57"/>
    <mergeCell ref="B58:U58"/>
    <mergeCell ref="B59:U59"/>
    <mergeCell ref="B60:U60"/>
    <mergeCell ref="B61:U61"/>
    <mergeCell ref="B50:U50"/>
    <mergeCell ref="B51:U51"/>
    <mergeCell ref="B52:U52"/>
    <mergeCell ref="B53:U53"/>
    <mergeCell ref="B54:U54"/>
    <mergeCell ref="B55:U55"/>
  </mergeCells>
  <printOptions horizontalCentered="1"/>
  <pageMargins left="0.78740157480314965" right="0.78740157480314965" top="0.98425196850393704" bottom="0.98425196850393704" header="0" footer="0.39370078740157483"/>
  <pageSetup scale="52" fitToHeight="10" orientation="landscape" r:id="rId1"/>
  <headerFooter>
    <oddFooter>&amp;R&amp;P de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41"/>
  <sheetViews>
    <sheetView view="pageBreakPreview" zoomScale="80" zoomScaleNormal="80" zoomScaleSheetLayoutView="80" workbookViewId="0">
      <selection activeCell="O1" sqref="O1:O1048576"/>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4.5546875" style="1" customWidth="1"/>
    <col min="9" max="9" width="7.5546875" style="1" customWidth="1"/>
    <col min="10" max="10" width="9" style="1" customWidth="1"/>
    <col min="11" max="11" width="20.77734375" style="1" customWidth="1"/>
    <col min="12" max="12" width="8.88671875" style="1" customWidth="1"/>
    <col min="13" max="13" width="7" style="1" customWidth="1"/>
    <col min="14" max="14" width="9.44140625" style="1" customWidth="1"/>
    <col min="15" max="15" width="24.1093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1266</v>
      </c>
      <c r="D4" s="95" t="s">
        <v>1267</v>
      </c>
      <c r="E4" s="95"/>
      <c r="F4" s="95"/>
      <c r="G4" s="95"/>
      <c r="H4" s="95"/>
      <c r="I4" s="14"/>
      <c r="J4" s="15" t="s">
        <v>6</v>
      </c>
      <c r="K4" s="16" t="s">
        <v>7</v>
      </c>
      <c r="L4" s="96" t="s">
        <v>8</v>
      </c>
      <c r="M4" s="96"/>
      <c r="N4" s="96"/>
      <c r="O4" s="96"/>
      <c r="P4" s="15" t="s">
        <v>9</v>
      </c>
      <c r="Q4" s="96" t="s">
        <v>1113</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thickBot="1">
      <c r="A11" s="25"/>
      <c r="B11" s="26" t="s">
        <v>36</v>
      </c>
      <c r="C11" s="69" t="s">
        <v>1268</v>
      </c>
      <c r="D11" s="69"/>
      <c r="E11" s="69"/>
      <c r="F11" s="69"/>
      <c r="G11" s="69"/>
      <c r="H11" s="69"/>
      <c r="I11" s="69" t="s">
        <v>1542</v>
      </c>
      <c r="J11" s="69"/>
      <c r="K11" s="69"/>
      <c r="L11" s="69" t="s">
        <v>1115</v>
      </c>
      <c r="M11" s="69"/>
      <c r="N11" s="69"/>
      <c r="O11" s="69"/>
      <c r="P11" s="27" t="s">
        <v>40</v>
      </c>
      <c r="Q11" s="27" t="s">
        <v>81</v>
      </c>
      <c r="R11" s="53" t="s">
        <v>82</v>
      </c>
      <c r="S11" s="53" t="s">
        <v>82</v>
      </c>
      <c r="T11" s="53" t="s">
        <v>82</v>
      </c>
      <c r="U11" s="28" t="str">
        <f t="shared" ref="U11:U22" si="0">IF(ISERR(T11/S11*100),"N/A",T11/S11*100)</f>
        <v>N/A</v>
      </c>
    </row>
    <row r="12" spans="1:34" ht="75" customHeight="1" thickTop="1">
      <c r="A12" s="25"/>
      <c r="B12" s="26" t="s">
        <v>45</v>
      </c>
      <c r="C12" s="69" t="s">
        <v>1269</v>
      </c>
      <c r="D12" s="69"/>
      <c r="E12" s="69"/>
      <c r="F12" s="69"/>
      <c r="G12" s="69"/>
      <c r="H12" s="69"/>
      <c r="I12" s="69" t="s">
        <v>1270</v>
      </c>
      <c r="J12" s="69"/>
      <c r="K12" s="69"/>
      <c r="L12" s="69" t="s">
        <v>1271</v>
      </c>
      <c r="M12" s="69"/>
      <c r="N12" s="69"/>
      <c r="O12" s="69"/>
      <c r="P12" s="27" t="s">
        <v>40</v>
      </c>
      <c r="Q12" s="27" t="s">
        <v>81</v>
      </c>
      <c r="R12" s="27">
        <v>100</v>
      </c>
      <c r="S12" s="27" t="s">
        <v>82</v>
      </c>
      <c r="T12" s="27" t="s">
        <v>82</v>
      </c>
      <c r="U12" s="28" t="str">
        <f t="shared" si="0"/>
        <v>N/A</v>
      </c>
    </row>
    <row r="13" spans="1:34" ht="75" customHeight="1">
      <c r="A13" s="25"/>
      <c r="B13" s="29" t="s">
        <v>42</v>
      </c>
      <c r="C13" s="61" t="s">
        <v>42</v>
      </c>
      <c r="D13" s="61"/>
      <c r="E13" s="61"/>
      <c r="F13" s="61"/>
      <c r="G13" s="61"/>
      <c r="H13" s="61"/>
      <c r="I13" s="61" t="s">
        <v>1119</v>
      </c>
      <c r="J13" s="61"/>
      <c r="K13" s="61"/>
      <c r="L13" s="61" t="s">
        <v>1120</v>
      </c>
      <c r="M13" s="61"/>
      <c r="N13" s="61"/>
      <c r="O13" s="61"/>
      <c r="P13" s="30" t="s">
        <v>40</v>
      </c>
      <c r="Q13" s="30" t="s">
        <v>81</v>
      </c>
      <c r="R13" s="30">
        <v>100</v>
      </c>
      <c r="S13" s="30" t="s">
        <v>82</v>
      </c>
      <c r="T13" s="30" t="s">
        <v>82</v>
      </c>
      <c r="U13" s="31" t="str">
        <f t="shared" si="0"/>
        <v>N/A</v>
      </c>
    </row>
    <row r="14" spans="1:34" ht="75" customHeight="1" thickBot="1">
      <c r="A14" s="25"/>
      <c r="B14" s="29" t="s">
        <v>42</v>
      </c>
      <c r="C14" s="61" t="s">
        <v>42</v>
      </c>
      <c r="D14" s="61"/>
      <c r="E14" s="61"/>
      <c r="F14" s="61"/>
      <c r="G14" s="61"/>
      <c r="H14" s="61"/>
      <c r="I14" s="61" t="s">
        <v>1121</v>
      </c>
      <c r="J14" s="61"/>
      <c r="K14" s="61"/>
      <c r="L14" s="61" t="s">
        <v>1122</v>
      </c>
      <c r="M14" s="61"/>
      <c r="N14" s="61"/>
      <c r="O14" s="61"/>
      <c r="P14" s="30" t="s">
        <v>40</v>
      </c>
      <c r="Q14" s="30" t="s">
        <v>81</v>
      </c>
      <c r="R14" s="30">
        <v>31.43</v>
      </c>
      <c r="S14" s="30" t="s">
        <v>82</v>
      </c>
      <c r="T14" s="30" t="s">
        <v>82</v>
      </c>
      <c r="U14" s="31" t="str">
        <f t="shared" si="0"/>
        <v>N/A</v>
      </c>
    </row>
    <row r="15" spans="1:34" ht="75" customHeight="1" thickTop="1">
      <c r="A15" s="25"/>
      <c r="B15" s="26" t="s">
        <v>49</v>
      </c>
      <c r="C15" s="69" t="s">
        <v>1272</v>
      </c>
      <c r="D15" s="69"/>
      <c r="E15" s="69"/>
      <c r="F15" s="69"/>
      <c r="G15" s="69"/>
      <c r="H15" s="69"/>
      <c r="I15" s="69" t="s">
        <v>1273</v>
      </c>
      <c r="J15" s="69"/>
      <c r="K15" s="69"/>
      <c r="L15" s="69" t="s">
        <v>1274</v>
      </c>
      <c r="M15" s="69"/>
      <c r="N15" s="69"/>
      <c r="O15" s="69"/>
      <c r="P15" s="27" t="s">
        <v>40</v>
      </c>
      <c r="Q15" s="27" t="s">
        <v>92</v>
      </c>
      <c r="R15" s="27">
        <v>100</v>
      </c>
      <c r="S15" s="27">
        <v>50</v>
      </c>
      <c r="T15" s="27">
        <v>100</v>
      </c>
      <c r="U15" s="28">
        <f t="shared" si="0"/>
        <v>200</v>
      </c>
    </row>
    <row r="16" spans="1:34" ht="75" customHeight="1">
      <c r="A16" s="25"/>
      <c r="B16" s="29" t="s">
        <v>42</v>
      </c>
      <c r="C16" s="61" t="s">
        <v>42</v>
      </c>
      <c r="D16" s="61"/>
      <c r="E16" s="61"/>
      <c r="F16" s="61"/>
      <c r="G16" s="61"/>
      <c r="H16" s="61"/>
      <c r="I16" s="61" t="s">
        <v>1275</v>
      </c>
      <c r="J16" s="61"/>
      <c r="K16" s="61"/>
      <c r="L16" s="61" t="s">
        <v>1276</v>
      </c>
      <c r="M16" s="61"/>
      <c r="N16" s="61"/>
      <c r="O16" s="61"/>
      <c r="P16" s="30" t="s">
        <v>40</v>
      </c>
      <c r="Q16" s="30" t="s">
        <v>92</v>
      </c>
      <c r="R16" s="30">
        <v>100</v>
      </c>
      <c r="S16" s="30">
        <v>22.81</v>
      </c>
      <c r="T16" s="30">
        <v>3.51</v>
      </c>
      <c r="U16" s="31">
        <f t="shared" si="0"/>
        <v>15.387987724682157</v>
      </c>
    </row>
    <row r="17" spans="1:22" ht="75" customHeight="1" thickBot="1">
      <c r="A17" s="25"/>
      <c r="B17" s="29" t="s">
        <v>42</v>
      </c>
      <c r="C17" s="61" t="s">
        <v>1277</v>
      </c>
      <c r="D17" s="61"/>
      <c r="E17" s="61"/>
      <c r="F17" s="61"/>
      <c r="G17" s="61"/>
      <c r="H17" s="61"/>
      <c r="I17" s="61" t="s">
        <v>1278</v>
      </c>
      <c r="J17" s="61"/>
      <c r="K17" s="61"/>
      <c r="L17" s="61" t="s">
        <v>1279</v>
      </c>
      <c r="M17" s="61"/>
      <c r="N17" s="61"/>
      <c r="O17" s="61"/>
      <c r="P17" s="30" t="s">
        <v>40</v>
      </c>
      <c r="Q17" s="30" t="s">
        <v>92</v>
      </c>
      <c r="R17" s="30">
        <v>100</v>
      </c>
      <c r="S17" s="30">
        <v>46.47</v>
      </c>
      <c r="T17" s="30">
        <v>80.41</v>
      </c>
      <c r="U17" s="31">
        <f t="shared" si="0"/>
        <v>173.03636754895629</v>
      </c>
    </row>
    <row r="18" spans="1:22" ht="75" customHeight="1" thickTop="1">
      <c r="A18" s="25"/>
      <c r="B18" s="26" t="s">
        <v>93</v>
      </c>
      <c r="C18" s="69" t="s">
        <v>1280</v>
      </c>
      <c r="D18" s="69"/>
      <c r="E18" s="69"/>
      <c r="F18" s="69"/>
      <c r="G18" s="69"/>
      <c r="H18" s="69"/>
      <c r="I18" s="69" t="s">
        <v>1281</v>
      </c>
      <c r="J18" s="69"/>
      <c r="K18" s="69"/>
      <c r="L18" s="69" t="s">
        <v>1282</v>
      </c>
      <c r="M18" s="69"/>
      <c r="N18" s="69"/>
      <c r="O18" s="69"/>
      <c r="P18" s="27" t="s">
        <v>40</v>
      </c>
      <c r="Q18" s="27" t="s">
        <v>97</v>
      </c>
      <c r="R18" s="27">
        <v>100</v>
      </c>
      <c r="S18" s="27">
        <v>50</v>
      </c>
      <c r="T18" s="27">
        <v>48.65</v>
      </c>
      <c r="U18" s="28">
        <f t="shared" si="0"/>
        <v>97.3</v>
      </c>
    </row>
    <row r="19" spans="1:22" ht="75" customHeight="1">
      <c r="A19" s="25"/>
      <c r="B19" s="29" t="s">
        <v>42</v>
      </c>
      <c r="C19" s="61" t="s">
        <v>1283</v>
      </c>
      <c r="D19" s="61"/>
      <c r="E19" s="61"/>
      <c r="F19" s="61"/>
      <c r="G19" s="61"/>
      <c r="H19" s="61"/>
      <c r="I19" s="61" t="s">
        <v>1284</v>
      </c>
      <c r="J19" s="61"/>
      <c r="K19" s="61"/>
      <c r="L19" s="61" t="s">
        <v>1285</v>
      </c>
      <c r="M19" s="61"/>
      <c r="N19" s="61"/>
      <c r="O19" s="61"/>
      <c r="P19" s="30" t="s">
        <v>40</v>
      </c>
      <c r="Q19" s="30" t="s">
        <v>97</v>
      </c>
      <c r="R19" s="30">
        <v>100</v>
      </c>
      <c r="S19" s="30">
        <v>49.07</v>
      </c>
      <c r="T19" s="30">
        <v>47.88</v>
      </c>
      <c r="U19" s="31">
        <f t="shared" si="0"/>
        <v>97.574893009985743</v>
      </c>
    </row>
    <row r="20" spans="1:22" ht="75" customHeight="1">
      <c r="A20" s="25"/>
      <c r="B20" s="29" t="s">
        <v>42</v>
      </c>
      <c r="C20" s="61" t="s">
        <v>1286</v>
      </c>
      <c r="D20" s="61"/>
      <c r="E20" s="61"/>
      <c r="F20" s="61"/>
      <c r="G20" s="61"/>
      <c r="H20" s="61"/>
      <c r="I20" s="61" t="s">
        <v>1287</v>
      </c>
      <c r="J20" s="61"/>
      <c r="K20" s="61"/>
      <c r="L20" s="61" t="s">
        <v>1288</v>
      </c>
      <c r="M20" s="61"/>
      <c r="N20" s="61"/>
      <c r="O20" s="61"/>
      <c r="P20" s="30" t="s">
        <v>40</v>
      </c>
      <c r="Q20" s="30" t="s">
        <v>97</v>
      </c>
      <c r="R20" s="30">
        <v>100</v>
      </c>
      <c r="S20" s="30">
        <v>50</v>
      </c>
      <c r="T20" s="30">
        <v>100</v>
      </c>
      <c r="U20" s="31">
        <f t="shared" si="0"/>
        <v>200</v>
      </c>
    </row>
    <row r="21" spans="1:22" ht="75" customHeight="1">
      <c r="A21" s="25"/>
      <c r="B21" s="29" t="s">
        <v>42</v>
      </c>
      <c r="C21" s="61" t="s">
        <v>1289</v>
      </c>
      <c r="D21" s="61"/>
      <c r="E21" s="61"/>
      <c r="F21" s="61"/>
      <c r="G21" s="61"/>
      <c r="H21" s="61"/>
      <c r="I21" s="61" t="s">
        <v>1156</v>
      </c>
      <c r="J21" s="61"/>
      <c r="K21" s="61"/>
      <c r="L21" s="61" t="s">
        <v>1290</v>
      </c>
      <c r="M21" s="61"/>
      <c r="N21" s="61"/>
      <c r="O21" s="61"/>
      <c r="P21" s="30" t="s">
        <v>40</v>
      </c>
      <c r="Q21" s="30" t="s">
        <v>97</v>
      </c>
      <c r="R21" s="30">
        <v>100</v>
      </c>
      <c r="S21" s="30">
        <v>46.96</v>
      </c>
      <c r="T21" s="30">
        <v>53.19</v>
      </c>
      <c r="U21" s="31">
        <f t="shared" si="0"/>
        <v>113.26660988074957</v>
      </c>
    </row>
    <row r="22" spans="1:22" ht="75" customHeight="1" thickBot="1">
      <c r="A22" s="25"/>
      <c r="B22" s="29" t="s">
        <v>42</v>
      </c>
      <c r="C22" s="61" t="s">
        <v>42</v>
      </c>
      <c r="D22" s="61"/>
      <c r="E22" s="61"/>
      <c r="F22" s="61"/>
      <c r="G22" s="61"/>
      <c r="H22" s="61"/>
      <c r="I22" s="61" t="s">
        <v>1158</v>
      </c>
      <c r="J22" s="61"/>
      <c r="K22" s="61"/>
      <c r="L22" s="61" t="s">
        <v>1159</v>
      </c>
      <c r="M22" s="61"/>
      <c r="N22" s="61"/>
      <c r="O22" s="61"/>
      <c r="P22" s="30" t="s">
        <v>40</v>
      </c>
      <c r="Q22" s="30" t="s">
        <v>97</v>
      </c>
      <c r="R22" s="30">
        <v>100</v>
      </c>
      <c r="S22" s="30">
        <v>48.08</v>
      </c>
      <c r="T22" s="30">
        <v>100</v>
      </c>
      <c r="U22" s="31">
        <f t="shared" si="0"/>
        <v>207.98668885191347</v>
      </c>
    </row>
    <row r="23" spans="1:22" ht="22.5" customHeight="1" thickTop="1" thickBot="1">
      <c r="B23" s="8" t="s">
        <v>55</v>
      </c>
      <c r="C23" s="9"/>
      <c r="D23" s="9"/>
      <c r="E23" s="9"/>
      <c r="F23" s="9"/>
      <c r="G23" s="9"/>
      <c r="H23" s="10"/>
      <c r="I23" s="10"/>
      <c r="J23" s="10"/>
      <c r="K23" s="10"/>
      <c r="L23" s="10"/>
      <c r="M23" s="10"/>
      <c r="N23" s="10"/>
      <c r="O23" s="10"/>
      <c r="P23" s="10"/>
      <c r="Q23" s="10"/>
      <c r="R23" s="10"/>
      <c r="S23" s="10"/>
      <c r="T23" s="10"/>
      <c r="U23" s="11"/>
      <c r="V23" s="32"/>
    </row>
    <row r="24" spans="1:22" ht="26.25" customHeight="1" thickTop="1">
      <c r="B24" s="33"/>
      <c r="C24" s="34"/>
      <c r="D24" s="34"/>
      <c r="E24" s="34"/>
      <c r="F24" s="34"/>
      <c r="G24" s="34"/>
      <c r="H24" s="35"/>
      <c r="I24" s="35"/>
      <c r="J24" s="35"/>
      <c r="K24" s="35"/>
      <c r="L24" s="35"/>
      <c r="M24" s="35"/>
      <c r="N24" s="35"/>
      <c r="O24" s="35"/>
      <c r="P24" s="36"/>
      <c r="Q24" s="37"/>
      <c r="R24" s="38" t="s">
        <v>56</v>
      </c>
      <c r="S24" s="22" t="s">
        <v>57</v>
      </c>
      <c r="T24" s="38" t="s">
        <v>58</v>
      </c>
      <c r="U24" s="22" t="s">
        <v>59</v>
      </c>
    </row>
    <row r="25" spans="1:22" ht="26.25" customHeight="1" thickBot="1">
      <c r="B25" s="39"/>
      <c r="C25" s="40"/>
      <c r="D25" s="40"/>
      <c r="E25" s="40"/>
      <c r="F25" s="40"/>
      <c r="G25" s="40"/>
      <c r="H25" s="41"/>
      <c r="I25" s="41"/>
      <c r="J25" s="41"/>
      <c r="K25" s="41"/>
      <c r="L25" s="41"/>
      <c r="M25" s="41"/>
      <c r="N25" s="41"/>
      <c r="O25" s="41"/>
      <c r="P25" s="42"/>
      <c r="Q25" s="43"/>
      <c r="R25" s="44" t="s">
        <v>60</v>
      </c>
      <c r="S25" s="43" t="s">
        <v>60</v>
      </c>
      <c r="T25" s="43" t="s">
        <v>60</v>
      </c>
      <c r="U25" s="43" t="s">
        <v>61</v>
      </c>
    </row>
    <row r="26" spans="1:22" ht="13.5" customHeight="1" thickBot="1">
      <c r="B26" s="62" t="s">
        <v>62</v>
      </c>
      <c r="C26" s="63"/>
      <c r="D26" s="63"/>
      <c r="E26" s="45"/>
      <c r="F26" s="45"/>
      <c r="G26" s="45"/>
      <c r="H26" s="46"/>
      <c r="I26" s="46"/>
      <c r="J26" s="46"/>
      <c r="K26" s="46"/>
      <c r="L26" s="46"/>
      <c r="M26" s="46"/>
      <c r="N26" s="46"/>
      <c r="O26" s="46"/>
      <c r="P26" s="47"/>
      <c r="Q26" s="47"/>
      <c r="R26" s="48">
        <f>1927.263131</f>
        <v>1927.2631309999999</v>
      </c>
      <c r="S26" s="48">
        <f>1927.263131</f>
        <v>1927.2631309999999</v>
      </c>
      <c r="T26" s="48">
        <f>1045.99484955</f>
        <v>1045.99484955</v>
      </c>
      <c r="U26" s="49">
        <f>+IF(ISERR(T26/S26*100),"N/A",T26/S26*100)</f>
        <v>54.273587904276674</v>
      </c>
    </row>
    <row r="27" spans="1:22" ht="13.5" customHeight="1" thickBot="1">
      <c r="B27" s="64" t="s">
        <v>63</v>
      </c>
      <c r="C27" s="65"/>
      <c r="D27" s="65"/>
      <c r="E27" s="50"/>
      <c r="F27" s="50"/>
      <c r="G27" s="50"/>
      <c r="H27" s="51"/>
      <c r="I27" s="51"/>
      <c r="J27" s="51"/>
      <c r="K27" s="51"/>
      <c r="L27" s="51"/>
      <c r="M27" s="51"/>
      <c r="N27" s="51"/>
      <c r="O27" s="51"/>
      <c r="P27" s="52"/>
      <c r="Q27" s="52"/>
      <c r="R27" s="48">
        <f>1080.64022454999</f>
        <v>1080.6402245499901</v>
      </c>
      <c r="S27" s="48">
        <f>1080.64022454999</f>
        <v>1080.6402245499901</v>
      </c>
      <c r="T27" s="48">
        <f>1045.99484955</f>
        <v>1045.99484955</v>
      </c>
      <c r="U27" s="49">
        <f>+IF(ISERR(T27/S27*100),"N/A",T27/S27*100)</f>
        <v>96.793995428550943</v>
      </c>
    </row>
    <row r="28" spans="1:22" ht="14.85" customHeight="1" thickTop="1" thickBot="1">
      <c r="B28" s="8" t="s">
        <v>64</v>
      </c>
      <c r="C28" s="9"/>
      <c r="D28" s="9"/>
      <c r="E28" s="9"/>
      <c r="F28" s="9"/>
      <c r="G28" s="9"/>
      <c r="H28" s="10"/>
      <c r="I28" s="10"/>
      <c r="J28" s="10"/>
      <c r="K28" s="10"/>
      <c r="L28" s="10"/>
      <c r="M28" s="10"/>
      <c r="N28" s="10"/>
      <c r="O28" s="10"/>
      <c r="P28" s="10"/>
      <c r="Q28" s="10"/>
      <c r="R28" s="10"/>
      <c r="S28" s="10"/>
      <c r="T28" s="10"/>
      <c r="U28" s="11"/>
    </row>
    <row r="29" spans="1:22" ht="44.25" customHeight="1" thickTop="1">
      <c r="B29" s="66" t="s">
        <v>65</v>
      </c>
      <c r="C29" s="67"/>
      <c r="D29" s="67"/>
      <c r="E29" s="67"/>
      <c r="F29" s="67"/>
      <c r="G29" s="67"/>
      <c r="H29" s="67"/>
      <c r="I29" s="67"/>
      <c r="J29" s="67"/>
      <c r="K29" s="67"/>
      <c r="L29" s="67"/>
      <c r="M29" s="67"/>
      <c r="N29" s="67"/>
      <c r="O29" s="67"/>
      <c r="P29" s="67"/>
      <c r="Q29" s="67"/>
      <c r="R29" s="67"/>
      <c r="S29" s="67"/>
      <c r="T29" s="67"/>
      <c r="U29" s="68"/>
    </row>
    <row r="30" spans="1:22" ht="34.5" customHeight="1">
      <c r="B30" s="55" t="s">
        <v>1160</v>
      </c>
      <c r="C30" s="56"/>
      <c r="D30" s="56"/>
      <c r="E30" s="56"/>
      <c r="F30" s="56"/>
      <c r="G30" s="56"/>
      <c r="H30" s="56"/>
      <c r="I30" s="56"/>
      <c r="J30" s="56"/>
      <c r="K30" s="56"/>
      <c r="L30" s="56"/>
      <c r="M30" s="56"/>
      <c r="N30" s="56"/>
      <c r="O30" s="56"/>
      <c r="P30" s="56"/>
      <c r="Q30" s="56"/>
      <c r="R30" s="56"/>
      <c r="S30" s="56"/>
      <c r="T30" s="56"/>
      <c r="U30" s="57"/>
    </row>
    <row r="31" spans="1:22" ht="34.5" customHeight="1">
      <c r="B31" s="55" t="s">
        <v>1291</v>
      </c>
      <c r="C31" s="56"/>
      <c r="D31" s="56"/>
      <c r="E31" s="56"/>
      <c r="F31" s="56"/>
      <c r="G31" s="56"/>
      <c r="H31" s="56"/>
      <c r="I31" s="56"/>
      <c r="J31" s="56"/>
      <c r="K31" s="56"/>
      <c r="L31" s="56"/>
      <c r="M31" s="56"/>
      <c r="N31" s="56"/>
      <c r="O31" s="56"/>
      <c r="P31" s="56"/>
      <c r="Q31" s="56"/>
      <c r="R31" s="56"/>
      <c r="S31" s="56"/>
      <c r="T31" s="56"/>
      <c r="U31" s="57"/>
    </row>
    <row r="32" spans="1:22" ht="34.5" customHeight="1">
      <c r="B32" s="55" t="s">
        <v>1162</v>
      </c>
      <c r="C32" s="56"/>
      <c r="D32" s="56"/>
      <c r="E32" s="56"/>
      <c r="F32" s="56"/>
      <c r="G32" s="56"/>
      <c r="H32" s="56"/>
      <c r="I32" s="56"/>
      <c r="J32" s="56"/>
      <c r="K32" s="56"/>
      <c r="L32" s="56"/>
      <c r="M32" s="56"/>
      <c r="N32" s="56"/>
      <c r="O32" s="56"/>
      <c r="P32" s="56"/>
      <c r="Q32" s="56"/>
      <c r="R32" s="56"/>
      <c r="S32" s="56"/>
      <c r="T32" s="56"/>
      <c r="U32" s="57"/>
    </row>
    <row r="33" spans="2:21" ht="34.5" customHeight="1">
      <c r="B33" s="55" t="s">
        <v>1163</v>
      </c>
      <c r="C33" s="56"/>
      <c r="D33" s="56"/>
      <c r="E33" s="56"/>
      <c r="F33" s="56"/>
      <c r="G33" s="56"/>
      <c r="H33" s="56"/>
      <c r="I33" s="56"/>
      <c r="J33" s="56"/>
      <c r="K33" s="56"/>
      <c r="L33" s="56"/>
      <c r="M33" s="56"/>
      <c r="N33" s="56"/>
      <c r="O33" s="56"/>
      <c r="P33" s="56"/>
      <c r="Q33" s="56"/>
      <c r="R33" s="56"/>
      <c r="S33" s="56"/>
      <c r="T33" s="56"/>
      <c r="U33" s="57"/>
    </row>
    <row r="34" spans="2:21" ht="67.5" customHeight="1">
      <c r="B34" s="55" t="s">
        <v>1292</v>
      </c>
      <c r="C34" s="56"/>
      <c r="D34" s="56"/>
      <c r="E34" s="56"/>
      <c r="F34" s="56"/>
      <c r="G34" s="56"/>
      <c r="H34" s="56"/>
      <c r="I34" s="56"/>
      <c r="J34" s="56"/>
      <c r="K34" s="56"/>
      <c r="L34" s="56"/>
      <c r="M34" s="56"/>
      <c r="N34" s="56"/>
      <c r="O34" s="56"/>
      <c r="P34" s="56"/>
      <c r="Q34" s="56"/>
      <c r="R34" s="56"/>
      <c r="S34" s="56"/>
      <c r="T34" s="56"/>
      <c r="U34" s="57"/>
    </row>
    <row r="35" spans="2:21" ht="72.900000000000006" customHeight="1">
      <c r="B35" s="55" t="s">
        <v>1293</v>
      </c>
      <c r="C35" s="56"/>
      <c r="D35" s="56"/>
      <c r="E35" s="56"/>
      <c r="F35" s="56"/>
      <c r="G35" s="56"/>
      <c r="H35" s="56"/>
      <c r="I35" s="56"/>
      <c r="J35" s="56"/>
      <c r="K35" s="56"/>
      <c r="L35" s="56"/>
      <c r="M35" s="56"/>
      <c r="N35" s="56"/>
      <c r="O35" s="56"/>
      <c r="P35" s="56"/>
      <c r="Q35" s="56"/>
      <c r="R35" s="56"/>
      <c r="S35" s="56"/>
      <c r="T35" s="56"/>
      <c r="U35" s="57"/>
    </row>
    <row r="36" spans="2:21" ht="85.5" customHeight="1">
      <c r="B36" s="55" t="s">
        <v>1294</v>
      </c>
      <c r="C36" s="56"/>
      <c r="D36" s="56"/>
      <c r="E36" s="56"/>
      <c r="F36" s="56"/>
      <c r="G36" s="56"/>
      <c r="H36" s="56"/>
      <c r="I36" s="56"/>
      <c r="J36" s="56"/>
      <c r="K36" s="56"/>
      <c r="L36" s="56"/>
      <c r="M36" s="56"/>
      <c r="N36" s="56"/>
      <c r="O36" s="56"/>
      <c r="P36" s="56"/>
      <c r="Q36" s="56"/>
      <c r="R36" s="56"/>
      <c r="S36" s="56"/>
      <c r="T36" s="56"/>
      <c r="U36" s="57"/>
    </row>
    <row r="37" spans="2:21" ht="47.25" customHeight="1">
      <c r="B37" s="55" t="s">
        <v>1295</v>
      </c>
      <c r="C37" s="56"/>
      <c r="D37" s="56"/>
      <c r="E37" s="56"/>
      <c r="F37" s="56"/>
      <c r="G37" s="56"/>
      <c r="H37" s="56"/>
      <c r="I37" s="56"/>
      <c r="J37" s="56"/>
      <c r="K37" s="56"/>
      <c r="L37" s="56"/>
      <c r="M37" s="56"/>
      <c r="N37" s="56"/>
      <c r="O37" s="56"/>
      <c r="P37" s="56"/>
      <c r="Q37" s="56"/>
      <c r="R37" s="56"/>
      <c r="S37" s="56"/>
      <c r="T37" s="56"/>
      <c r="U37" s="57"/>
    </row>
    <row r="38" spans="2:21" ht="48.15" customHeight="1">
      <c r="B38" s="55" t="s">
        <v>1296</v>
      </c>
      <c r="C38" s="56"/>
      <c r="D38" s="56"/>
      <c r="E38" s="56"/>
      <c r="F38" s="56"/>
      <c r="G38" s="56"/>
      <c r="H38" s="56"/>
      <c r="I38" s="56"/>
      <c r="J38" s="56"/>
      <c r="K38" s="56"/>
      <c r="L38" s="56"/>
      <c r="M38" s="56"/>
      <c r="N38" s="56"/>
      <c r="O38" s="56"/>
      <c r="P38" s="56"/>
      <c r="Q38" s="56"/>
      <c r="R38" s="56"/>
      <c r="S38" s="56"/>
      <c r="T38" s="56"/>
      <c r="U38" s="57"/>
    </row>
    <row r="39" spans="2:21" ht="65.099999999999994" customHeight="1">
      <c r="B39" s="55" t="s">
        <v>1297</v>
      </c>
      <c r="C39" s="56"/>
      <c r="D39" s="56"/>
      <c r="E39" s="56"/>
      <c r="F39" s="56"/>
      <c r="G39" s="56"/>
      <c r="H39" s="56"/>
      <c r="I39" s="56"/>
      <c r="J39" s="56"/>
      <c r="K39" s="56"/>
      <c r="L39" s="56"/>
      <c r="M39" s="56"/>
      <c r="N39" s="56"/>
      <c r="O39" s="56"/>
      <c r="P39" s="56"/>
      <c r="Q39" s="56"/>
      <c r="R39" s="56"/>
      <c r="S39" s="56"/>
      <c r="T39" s="56"/>
      <c r="U39" s="57"/>
    </row>
    <row r="40" spans="2:21" ht="68.849999999999994" customHeight="1">
      <c r="B40" s="55" t="s">
        <v>1298</v>
      </c>
      <c r="C40" s="56"/>
      <c r="D40" s="56"/>
      <c r="E40" s="56"/>
      <c r="F40" s="56"/>
      <c r="G40" s="56"/>
      <c r="H40" s="56"/>
      <c r="I40" s="56"/>
      <c r="J40" s="56"/>
      <c r="K40" s="56"/>
      <c r="L40" s="56"/>
      <c r="M40" s="56"/>
      <c r="N40" s="56"/>
      <c r="O40" s="56"/>
      <c r="P40" s="56"/>
      <c r="Q40" s="56"/>
      <c r="R40" s="56"/>
      <c r="S40" s="56"/>
      <c r="T40" s="56"/>
      <c r="U40" s="57"/>
    </row>
    <row r="41" spans="2:21" ht="72" customHeight="1" thickBot="1">
      <c r="B41" s="58" t="s">
        <v>1299</v>
      </c>
      <c r="C41" s="59"/>
      <c r="D41" s="59"/>
      <c r="E41" s="59"/>
      <c r="F41" s="59"/>
      <c r="G41" s="59"/>
      <c r="H41" s="59"/>
      <c r="I41" s="59"/>
      <c r="J41" s="59"/>
      <c r="K41" s="59"/>
      <c r="L41" s="59"/>
      <c r="M41" s="59"/>
      <c r="N41" s="59"/>
      <c r="O41" s="59"/>
      <c r="P41" s="59"/>
      <c r="Q41" s="59"/>
      <c r="R41" s="59"/>
      <c r="S41" s="59"/>
      <c r="T41" s="59"/>
      <c r="U41" s="60"/>
    </row>
  </sheetData>
  <mergeCells count="72">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B29:U29"/>
    <mergeCell ref="C20:H20"/>
    <mergeCell ref="I20:K20"/>
    <mergeCell ref="L20:O20"/>
    <mergeCell ref="C21:H21"/>
    <mergeCell ref="I21:K21"/>
    <mergeCell ref="L21:O21"/>
    <mergeCell ref="C22:H22"/>
    <mergeCell ref="I22:K22"/>
    <mergeCell ref="L22:O22"/>
    <mergeCell ref="B26:D26"/>
    <mergeCell ref="B27:D27"/>
    <mergeCell ref="B41:U41"/>
    <mergeCell ref="B30:U30"/>
    <mergeCell ref="B31:U31"/>
    <mergeCell ref="B32:U32"/>
    <mergeCell ref="B33:U33"/>
    <mergeCell ref="B34:U34"/>
    <mergeCell ref="B35:U35"/>
    <mergeCell ref="B36:U36"/>
    <mergeCell ref="B37:U37"/>
    <mergeCell ref="B38:U38"/>
    <mergeCell ref="B39:U39"/>
    <mergeCell ref="B40:U40"/>
  </mergeCells>
  <printOptions horizontalCentered="1"/>
  <pageMargins left="0.78740157480314965" right="0.78740157480314965" top="0.98425196850393704" bottom="0.98425196850393704" header="0" footer="0.39370078740157483"/>
  <pageSetup scale="54" fitToHeight="10" orientation="landscape" r:id="rId1"/>
  <headerFooter>
    <oddFooter>&amp;R&amp;P de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3"/>
  <sheetViews>
    <sheetView view="pageBreakPreview" zoomScale="80" zoomScaleNormal="80" zoomScaleSheetLayoutView="80" workbookViewId="0">
      <selection activeCell="V4" sqref="V4"/>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9.88671875" style="1" customWidth="1"/>
    <col min="9" max="9" width="7.5546875" style="1" customWidth="1"/>
    <col min="10" max="10" width="9" style="1" customWidth="1"/>
    <col min="11" max="11" width="24.88671875" style="1" customWidth="1"/>
    <col min="12" max="12" width="8.88671875" style="1" customWidth="1"/>
    <col min="13" max="13" width="7" style="1" customWidth="1"/>
    <col min="14" max="14" width="9.44140625" style="1" customWidth="1"/>
    <col min="15" max="15" width="23.777343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1300</v>
      </c>
      <c r="D4" s="95" t="s">
        <v>1301</v>
      </c>
      <c r="E4" s="95"/>
      <c r="F4" s="95"/>
      <c r="G4" s="95"/>
      <c r="H4" s="95"/>
      <c r="I4" s="14"/>
      <c r="J4" s="15" t="s">
        <v>6</v>
      </c>
      <c r="K4" s="16" t="s">
        <v>7</v>
      </c>
      <c r="L4" s="96" t="s">
        <v>8</v>
      </c>
      <c r="M4" s="96"/>
      <c r="N4" s="96"/>
      <c r="O4" s="96"/>
      <c r="P4" s="15" t="s">
        <v>9</v>
      </c>
      <c r="Q4" s="96" t="s">
        <v>1180</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106.8" customHeight="1" thickTop="1">
      <c r="A11" s="25"/>
      <c r="B11" s="26" t="s">
        <v>36</v>
      </c>
      <c r="C11" s="69" t="s">
        <v>1302</v>
      </c>
      <c r="D11" s="69"/>
      <c r="E11" s="69"/>
      <c r="F11" s="69"/>
      <c r="G11" s="69"/>
      <c r="H11" s="69"/>
      <c r="I11" s="69" t="s">
        <v>1303</v>
      </c>
      <c r="J11" s="69"/>
      <c r="K11" s="69"/>
      <c r="L11" s="69" t="s">
        <v>1304</v>
      </c>
      <c r="M11" s="69"/>
      <c r="N11" s="69"/>
      <c r="O11" s="69"/>
      <c r="P11" s="27" t="s">
        <v>40</v>
      </c>
      <c r="Q11" s="27" t="s">
        <v>81</v>
      </c>
      <c r="R11" s="27">
        <v>400</v>
      </c>
      <c r="S11" s="27" t="s">
        <v>82</v>
      </c>
      <c r="T11" s="27" t="s">
        <v>82</v>
      </c>
      <c r="U11" s="28" t="str">
        <f t="shared" ref="U11:U18" si="0">IF(ISERR(T11/S11*100),"N/A",T11/S11*100)</f>
        <v>N/A</v>
      </c>
    </row>
    <row r="12" spans="1:34" ht="75" customHeight="1" thickBot="1">
      <c r="A12" s="25"/>
      <c r="B12" s="29" t="s">
        <v>42</v>
      </c>
      <c r="C12" s="61" t="s">
        <v>42</v>
      </c>
      <c r="D12" s="61"/>
      <c r="E12" s="61"/>
      <c r="F12" s="61"/>
      <c r="G12" s="61"/>
      <c r="H12" s="61"/>
      <c r="I12" s="61" t="s">
        <v>1538</v>
      </c>
      <c r="J12" s="61"/>
      <c r="K12" s="61"/>
      <c r="L12" s="61" t="s">
        <v>79</v>
      </c>
      <c r="M12" s="61"/>
      <c r="N12" s="61"/>
      <c r="O12" s="61"/>
      <c r="P12" s="30" t="s">
        <v>80</v>
      </c>
      <c r="Q12" s="30" t="s">
        <v>81</v>
      </c>
      <c r="R12" s="54">
        <v>61637</v>
      </c>
      <c r="S12" s="54" t="s">
        <v>82</v>
      </c>
      <c r="T12" s="54" t="s">
        <v>82</v>
      </c>
      <c r="U12" s="31" t="str">
        <f t="shared" si="0"/>
        <v>N/A</v>
      </c>
    </row>
    <row r="13" spans="1:34" ht="75" customHeight="1" thickTop="1" thickBot="1">
      <c r="A13" s="25"/>
      <c r="B13" s="26" t="s">
        <v>45</v>
      </c>
      <c r="C13" s="69" t="s">
        <v>1305</v>
      </c>
      <c r="D13" s="69"/>
      <c r="E13" s="69"/>
      <c r="F13" s="69"/>
      <c r="G13" s="69"/>
      <c r="H13" s="69"/>
      <c r="I13" s="69" t="s">
        <v>1306</v>
      </c>
      <c r="J13" s="69"/>
      <c r="K13" s="69"/>
      <c r="L13" s="69" t="s">
        <v>1307</v>
      </c>
      <c r="M13" s="69"/>
      <c r="N13" s="69"/>
      <c r="O13" s="69"/>
      <c r="P13" s="27" t="s">
        <v>40</v>
      </c>
      <c r="Q13" s="27" t="s">
        <v>81</v>
      </c>
      <c r="R13" s="27">
        <v>92.31</v>
      </c>
      <c r="S13" s="27" t="s">
        <v>82</v>
      </c>
      <c r="T13" s="27" t="s">
        <v>82</v>
      </c>
      <c r="U13" s="28" t="str">
        <f t="shared" si="0"/>
        <v>N/A</v>
      </c>
    </row>
    <row r="14" spans="1:34" ht="75" customHeight="1" thickTop="1">
      <c r="A14" s="25"/>
      <c r="B14" s="26" t="s">
        <v>49</v>
      </c>
      <c r="C14" s="69" t="s">
        <v>1308</v>
      </c>
      <c r="D14" s="69"/>
      <c r="E14" s="69"/>
      <c r="F14" s="69"/>
      <c r="G14" s="69"/>
      <c r="H14" s="69"/>
      <c r="I14" s="69" t="s">
        <v>1309</v>
      </c>
      <c r="J14" s="69"/>
      <c r="K14" s="69"/>
      <c r="L14" s="69" t="s">
        <v>1310</v>
      </c>
      <c r="M14" s="69"/>
      <c r="N14" s="69"/>
      <c r="O14" s="69"/>
      <c r="P14" s="27" t="s">
        <v>40</v>
      </c>
      <c r="Q14" s="27" t="s">
        <v>81</v>
      </c>
      <c r="R14" s="27">
        <v>83.33</v>
      </c>
      <c r="S14" s="27" t="s">
        <v>82</v>
      </c>
      <c r="T14" s="27" t="s">
        <v>82</v>
      </c>
      <c r="U14" s="28" t="str">
        <f t="shared" si="0"/>
        <v>N/A</v>
      </c>
    </row>
    <row r="15" spans="1:34" ht="75" customHeight="1" thickBot="1">
      <c r="A15" s="25"/>
      <c r="B15" s="29" t="s">
        <v>42</v>
      </c>
      <c r="C15" s="61" t="s">
        <v>1311</v>
      </c>
      <c r="D15" s="61"/>
      <c r="E15" s="61"/>
      <c r="F15" s="61"/>
      <c r="G15" s="61"/>
      <c r="H15" s="61"/>
      <c r="I15" s="61" t="s">
        <v>1312</v>
      </c>
      <c r="J15" s="61"/>
      <c r="K15" s="61"/>
      <c r="L15" s="61" t="s">
        <v>1313</v>
      </c>
      <c r="M15" s="61"/>
      <c r="N15" s="61"/>
      <c r="O15" s="61"/>
      <c r="P15" s="30" t="s">
        <v>40</v>
      </c>
      <c r="Q15" s="30" t="s">
        <v>81</v>
      </c>
      <c r="R15" s="30">
        <v>100</v>
      </c>
      <c r="S15" s="30" t="s">
        <v>82</v>
      </c>
      <c r="T15" s="30" t="s">
        <v>82</v>
      </c>
      <c r="U15" s="31" t="str">
        <f t="shared" si="0"/>
        <v>N/A</v>
      </c>
    </row>
    <row r="16" spans="1:34" ht="75" customHeight="1" thickTop="1">
      <c r="A16" s="25"/>
      <c r="B16" s="26" t="s">
        <v>93</v>
      </c>
      <c r="C16" s="69" t="s">
        <v>1314</v>
      </c>
      <c r="D16" s="69"/>
      <c r="E16" s="69"/>
      <c r="F16" s="69"/>
      <c r="G16" s="69"/>
      <c r="H16" s="69"/>
      <c r="I16" s="69" t="s">
        <v>1315</v>
      </c>
      <c r="J16" s="69"/>
      <c r="K16" s="69"/>
      <c r="L16" s="69" t="s">
        <v>1316</v>
      </c>
      <c r="M16" s="69"/>
      <c r="N16" s="69"/>
      <c r="O16" s="69"/>
      <c r="P16" s="27" t="s">
        <v>40</v>
      </c>
      <c r="Q16" s="27" t="s">
        <v>101</v>
      </c>
      <c r="R16" s="27">
        <v>100</v>
      </c>
      <c r="S16" s="27" t="s">
        <v>82</v>
      </c>
      <c r="T16" s="27" t="s">
        <v>82</v>
      </c>
      <c r="U16" s="28" t="str">
        <f t="shared" si="0"/>
        <v>N/A</v>
      </c>
    </row>
    <row r="17" spans="1:22" ht="75" customHeight="1">
      <c r="A17" s="25"/>
      <c r="B17" s="29" t="s">
        <v>42</v>
      </c>
      <c r="C17" s="61" t="s">
        <v>1317</v>
      </c>
      <c r="D17" s="61"/>
      <c r="E17" s="61"/>
      <c r="F17" s="61"/>
      <c r="G17" s="61"/>
      <c r="H17" s="61"/>
      <c r="I17" s="61" t="s">
        <v>1318</v>
      </c>
      <c r="J17" s="61"/>
      <c r="K17" s="61"/>
      <c r="L17" s="61" t="s">
        <v>1319</v>
      </c>
      <c r="M17" s="61"/>
      <c r="N17" s="61"/>
      <c r="O17" s="61"/>
      <c r="P17" s="30" t="s">
        <v>40</v>
      </c>
      <c r="Q17" s="30" t="s">
        <v>97</v>
      </c>
      <c r="R17" s="30">
        <v>91.67</v>
      </c>
      <c r="S17" s="30">
        <v>50</v>
      </c>
      <c r="T17" s="30">
        <v>45.83</v>
      </c>
      <c r="U17" s="31">
        <f t="shared" si="0"/>
        <v>91.66</v>
      </c>
    </row>
    <row r="18" spans="1:22" ht="75" customHeight="1" thickBot="1">
      <c r="A18" s="25"/>
      <c r="B18" s="29" t="s">
        <v>42</v>
      </c>
      <c r="C18" s="61" t="s">
        <v>1320</v>
      </c>
      <c r="D18" s="61"/>
      <c r="E18" s="61"/>
      <c r="F18" s="61"/>
      <c r="G18" s="61"/>
      <c r="H18" s="61"/>
      <c r="I18" s="61" t="s">
        <v>1321</v>
      </c>
      <c r="J18" s="61"/>
      <c r="K18" s="61"/>
      <c r="L18" s="61" t="s">
        <v>1322</v>
      </c>
      <c r="M18" s="61"/>
      <c r="N18" s="61"/>
      <c r="O18" s="61"/>
      <c r="P18" s="30" t="s">
        <v>40</v>
      </c>
      <c r="Q18" s="30" t="s">
        <v>101</v>
      </c>
      <c r="R18" s="30">
        <v>100</v>
      </c>
      <c r="S18" s="30" t="s">
        <v>82</v>
      </c>
      <c r="T18" s="30" t="s">
        <v>82</v>
      </c>
      <c r="U18" s="31" t="str">
        <f t="shared" si="0"/>
        <v>N/A</v>
      </c>
    </row>
    <row r="19" spans="1:22" ht="22.5" customHeight="1" thickTop="1" thickBot="1">
      <c r="B19" s="8" t="s">
        <v>55</v>
      </c>
      <c r="C19" s="9"/>
      <c r="D19" s="9"/>
      <c r="E19" s="9"/>
      <c r="F19" s="9"/>
      <c r="G19" s="9"/>
      <c r="H19" s="10"/>
      <c r="I19" s="10"/>
      <c r="J19" s="10"/>
      <c r="K19" s="10"/>
      <c r="L19" s="10"/>
      <c r="M19" s="10"/>
      <c r="N19" s="10"/>
      <c r="O19" s="10"/>
      <c r="P19" s="10"/>
      <c r="Q19" s="10"/>
      <c r="R19" s="10"/>
      <c r="S19" s="10"/>
      <c r="T19" s="10"/>
      <c r="U19" s="11"/>
      <c r="V19" s="32"/>
    </row>
    <row r="20" spans="1:22" ht="26.25" customHeight="1" thickTop="1">
      <c r="B20" s="33"/>
      <c r="C20" s="34"/>
      <c r="D20" s="34"/>
      <c r="E20" s="34"/>
      <c r="F20" s="34"/>
      <c r="G20" s="34"/>
      <c r="H20" s="35"/>
      <c r="I20" s="35"/>
      <c r="J20" s="35"/>
      <c r="K20" s="35"/>
      <c r="L20" s="35"/>
      <c r="M20" s="35"/>
      <c r="N20" s="35"/>
      <c r="O20" s="35"/>
      <c r="P20" s="36"/>
      <c r="Q20" s="37"/>
      <c r="R20" s="38" t="s">
        <v>56</v>
      </c>
      <c r="S20" s="22" t="s">
        <v>57</v>
      </c>
      <c r="T20" s="38" t="s">
        <v>58</v>
      </c>
      <c r="U20" s="22" t="s">
        <v>59</v>
      </c>
    </row>
    <row r="21" spans="1:22" ht="26.25" customHeight="1" thickBot="1">
      <c r="B21" s="39"/>
      <c r="C21" s="40"/>
      <c r="D21" s="40"/>
      <c r="E21" s="40"/>
      <c r="F21" s="40"/>
      <c r="G21" s="40"/>
      <c r="H21" s="41"/>
      <c r="I21" s="41"/>
      <c r="J21" s="41"/>
      <c r="K21" s="41"/>
      <c r="L21" s="41"/>
      <c r="M21" s="41"/>
      <c r="N21" s="41"/>
      <c r="O21" s="41"/>
      <c r="P21" s="42"/>
      <c r="Q21" s="43"/>
      <c r="R21" s="44" t="s">
        <v>60</v>
      </c>
      <c r="S21" s="43" t="s">
        <v>60</v>
      </c>
      <c r="T21" s="43" t="s">
        <v>60</v>
      </c>
      <c r="U21" s="43" t="s">
        <v>61</v>
      </c>
    </row>
    <row r="22" spans="1:22" ht="13.5" customHeight="1" thickBot="1">
      <c r="B22" s="62" t="s">
        <v>62</v>
      </c>
      <c r="C22" s="63"/>
      <c r="D22" s="63"/>
      <c r="E22" s="45"/>
      <c r="F22" s="45"/>
      <c r="G22" s="45"/>
      <c r="H22" s="46"/>
      <c r="I22" s="46"/>
      <c r="J22" s="46"/>
      <c r="K22" s="46"/>
      <c r="L22" s="46"/>
      <c r="M22" s="46"/>
      <c r="N22" s="46"/>
      <c r="O22" s="46"/>
      <c r="P22" s="47"/>
      <c r="Q22" s="47"/>
      <c r="R22" s="48">
        <f>63.419459</f>
        <v>63.419459000000003</v>
      </c>
      <c r="S22" s="48">
        <f>63.419459</f>
        <v>63.419459000000003</v>
      </c>
      <c r="T22" s="48">
        <f>360.919459</f>
        <v>360.91945900000002</v>
      </c>
      <c r="U22" s="49">
        <f>+IF(ISERR(T22/S22*100),"N/A",T22/S22*100)</f>
        <v>569.09892435380118</v>
      </c>
    </row>
    <row r="23" spans="1:22" ht="13.5" customHeight="1" thickBot="1">
      <c r="B23" s="64" t="s">
        <v>63</v>
      </c>
      <c r="C23" s="65"/>
      <c r="D23" s="65"/>
      <c r="E23" s="50"/>
      <c r="F23" s="50"/>
      <c r="G23" s="50"/>
      <c r="H23" s="51"/>
      <c r="I23" s="51"/>
      <c r="J23" s="51"/>
      <c r="K23" s="51"/>
      <c r="L23" s="51"/>
      <c r="M23" s="51"/>
      <c r="N23" s="51"/>
      <c r="O23" s="51"/>
      <c r="P23" s="52"/>
      <c r="Q23" s="52"/>
      <c r="R23" s="48">
        <f>360.919459</f>
        <v>360.91945900000002</v>
      </c>
      <c r="S23" s="48">
        <f>360.919459</f>
        <v>360.91945900000002</v>
      </c>
      <c r="T23" s="48">
        <f>360.919459</f>
        <v>360.91945900000002</v>
      </c>
      <c r="U23" s="49">
        <f>+IF(ISERR(T23/S23*100),"N/A",T23/S23*100)</f>
        <v>100</v>
      </c>
    </row>
    <row r="24" spans="1:22" ht="14.85" customHeight="1" thickTop="1" thickBot="1">
      <c r="B24" s="8" t="s">
        <v>64</v>
      </c>
      <c r="C24" s="9"/>
      <c r="D24" s="9"/>
      <c r="E24" s="9"/>
      <c r="F24" s="9"/>
      <c r="G24" s="9"/>
      <c r="H24" s="10"/>
      <c r="I24" s="10"/>
      <c r="J24" s="10"/>
      <c r="K24" s="10"/>
      <c r="L24" s="10"/>
      <c r="M24" s="10"/>
      <c r="N24" s="10"/>
      <c r="O24" s="10"/>
      <c r="P24" s="10"/>
      <c r="Q24" s="10"/>
      <c r="R24" s="10"/>
      <c r="S24" s="10"/>
      <c r="T24" s="10"/>
      <c r="U24" s="11"/>
    </row>
    <row r="25" spans="1:22" ht="44.25" customHeight="1" thickTop="1">
      <c r="B25" s="66" t="s">
        <v>65</v>
      </c>
      <c r="C25" s="67"/>
      <c r="D25" s="67"/>
      <c r="E25" s="67"/>
      <c r="F25" s="67"/>
      <c r="G25" s="67"/>
      <c r="H25" s="67"/>
      <c r="I25" s="67"/>
      <c r="J25" s="67"/>
      <c r="K25" s="67"/>
      <c r="L25" s="67"/>
      <c r="M25" s="67"/>
      <c r="N25" s="67"/>
      <c r="O25" s="67"/>
      <c r="P25" s="67"/>
      <c r="Q25" s="67"/>
      <c r="R25" s="67"/>
      <c r="S25" s="67"/>
      <c r="T25" s="67"/>
      <c r="U25" s="68"/>
    </row>
    <row r="26" spans="1:22" ht="24.6" customHeight="1">
      <c r="B26" s="55" t="s">
        <v>1323</v>
      </c>
      <c r="C26" s="56"/>
      <c r="D26" s="56"/>
      <c r="E26" s="56"/>
      <c r="F26" s="56"/>
      <c r="G26" s="56"/>
      <c r="H26" s="56"/>
      <c r="I26" s="56"/>
      <c r="J26" s="56"/>
      <c r="K26" s="56"/>
      <c r="L26" s="56"/>
      <c r="M26" s="56"/>
      <c r="N26" s="56"/>
      <c r="O26" s="56"/>
      <c r="P26" s="56"/>
      <c r="Q26" s="56"/>
      <c r="R26" s="56"/>
      <c r="S26" s="56"/>
      <c r="T26" s="56"/>
      <c r="U26" s="57"/>
    </row>
    <row r="27" spans="1:22" ht="34.5" customHeight="1">
      <c r="B27" s="55" t="s">
        <v>106</v>
      </c>
      <c r="C27" s="56"/>
      <c r="D27" s="56"/>
      <c r="E27" s="56"/>
      <c r="F27" s="56"/>
      <c r="G27" s="56"/>
      <c r="H27" s="56"/>
      <c r="I27" s="56"/>
      <c r="J27" s="56"/>
      <c r="K27" s="56"/>
      <c r="L27" s="56"/>
      <c r="M27" s="56"/>
      <c r="N27" s="56"/>
      <c r="O27" s="56"/>
      <c r="P27" s="56"/>
      <c r="Q27" s="56"/>
      <c r="R27" s="56"/>
      <c r="S27" s="56"/>
      <c r="T27" s="56"/>
      <c r="U27" s="57"/>
    </row>
    <row r="28" spans="1:22" ht="34.5" customHeight="1">
      <c r="B28" s="55" t="s">
        <v>1324</v>
      </c>
      <c r="C28" s="56"/>
      <c r="D28" s="56"/>
      <c r="E28" s="56"/>
      <c r="F28" s="56"/>
      <c r="G28" s="56"/>
      <c r="H28" s="56"/>
      <c r="I28" s="56"/>
      <c r="J28" s="56"/>
      <c r="K28" s="56"/>
      <c r="L28" s="56"/>
      <c r="M28" s="56"/>
      <c r="N28" s="56"/>
      <c r="O28" s="56"/>
      <c r="P28" s="56"/>
      <c r="Q28" s="56"/>
      <c r="R28" s="56"/>
      <c r="S28" s="56"/>
      <c r="T28" s="56"/>
      <c r="U28" s="57"/>
    </row>
    <row r="29" spans="1:22" ht="34.5" customHeight="1">
      <c r="B29" s="55" t="s">
        <v>1325</v>
      </c>
      <c r="C29" s="56"/>
      <c r="D29" s="56"/>
      <c r="E29" s="56"/>
      <c r="F29" s="56"/>
      <c r="G29" s="56"/>
      <c r="H29" s="56"/>
      <c r="I29" s="56"/>
      <c r="J29" s="56"/>
      <c r="K29" s="56"/>
      <c r="L29" s="56"/>
      <c r="M29" s="56"/>
      <c r="N29" s="56"/>
      <c r="O29" s="56"/>
      <c r="P29" s="56"/>
      <c r="Q29" s="56"/>
      <c r="R29" s="56"/>
      <c r="S29" s="56"/>
      <c r="T29" s="56"/>
      <c r="U29" s="57"/>
    </row>
    <row r="30" spans="1:22" ht="34.5" customHeight="1">
      <c r="B30" s="55" t="s">
        <v>1326</v>
      </c>
      <c r="C30" s="56"/>
      <c r="D30" s="56"/>
      <c r="E30" s="56"/>
      <c r="F30" s="56"/>
      <c r="G30" s="56"/>
      <c r="H30" s="56"/>
      <c r="I30" s="56"/>
      <c r="J30" s="56"/>
      <c r="K30" s="56"/>
      <c r="L30" s="56"/>
      <c r="M30" s="56"/>
      <c r="N30" s="56"/>
      <c r="O30" s="56"/>
      <c r="P30" s="56"/>
      <c r="Q30" s="56"/>
      <c r="R30" s="56"/>
      <c r="S30" s="56"/>
      <c r="T30" s="56"/>
      <c r="U30" s="57"/>
    </row>
    <row r="31" spans="1:22" ht="34.5" customHeight="1">
      <c r="B31" s="55" t="s">
        <v>1327</v>
      </c>
      <c r="C31" s="56"/>
      <c r="D31" s="56"/>
      <c r="E31" s="56"/>
      <c r="F31" s="56"/>
      <c r="G31" s="56"/>
      <c r="H31" s="56"/>
      <c r="I31" s="56"/>
      <c r="J31" s="56"/>
      <c r="K31" s="56"/>
      <c r="L31" s="56"/>
      <c r="M31" s="56"/>
      <c r="N31" s="56"/>
      <c r="O31" s="56"/>
      <c r="P31" s="56"/>
      <c r="Q31" s="56"/>
      <c r="R31" s="56"/>
      <c r="S31" s="56"/>
      <c r="T31" s="56"/>
      <c r="U31" s="57"/>
    </row>
    <row r="32" spans="1:22" ht="54.75" customHeight="1">
      <c r="B32" s="55" t="s">
        <v>1328</v>
      </c>
      <c r="C32" s="56"/>
      <c r="D32" s="56"/>
      <c r="E32" s="56"/>
      <c r="F32" s="56"/>
      <c r="G32" s="56"/>
      <c r="H32" s="56"/>
      <c r="I32" s="56"/>
      <c r="J32" s="56"/>
      <c r="K32" s="56"/>
      <c r="L32" s="56"/>
      <c r="M32" s="56"/>
      <c r="N32" s="56"/>
      <c r="O32" s="56"/>
      <c r="P32" s="56"/>
      <c r="Q32" s="56"/>
      <c r="R32" s="56"/>
      <c r="S32" s="56"/>
      <c r="T32" s="56"/>
      <c r="U32" s="57"/>
    </row>
    <row r="33" spans="2:21" ht="34.5" customHeight="1" thickBot="1">
      <c r="B33" s="58" t="s">
        <v>1329</v>
      </c>
      <c r="C33" s="59"/>
      <c r="D33" s="59"/>
      <c r="E33" s="59"/>
      <c r="F33" s="59"/>
      <c r="G33" s="59"/>
      <c r="H33" s="59"/>
      <c r="I33" s="59"/>
      <c r="J33" s="59"/>
      <c r="K33" s="59"/>
      <c r="L33" s="59"/>
      <c r="M33" s="59"/>
      <c r="N33" s="59"/>
      <c r="O33" s="59"/>
      <c r="P33" s="59"/>
      <c r="Q33" s="59"/>
      <c r="R33" s="59"/>
      <c r="S33" s="59"/>
      <c r="T33" s="59"/>
      <c r="U33" s="60"/>
    </row>
  </sheetData>
  <mergeCells count="56">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B25:U25"/>
    <mergeCell ref="C16:H16"/>
    <mergeCell ref="I16:K16"/>
    <mergeCell ref="L16:O16"/>
    <mergeCell ref="C17:H17"/>
    <mergeCell ref="I17:K17"/>
    <mergeCell ref="L17:O17"/>
    <mergeCell ref="C18:H18"/>
    <mergeCell ref="I18:K18"/>
    <mergeCell ref="L18:O18"/>
    <mergeCell ref="B22:D22"/>
    <mergeCell ref="B23:D23"/>
    <mergeCell ref="B32:U32"/>
    <mergeCell ref="B33:U33"/>
    <mergeCell ref="B26:U26"/>
    <mergeCell ref="B27:U27"/>
    <mergeCell ref="B28:U28"/>
    <mergeCell ref="B29:U29"/>
    <mergeCell ref="B30:U30"/>
    <mergeCell ref="B31:U31"/>
  </mergeCells>
  <printOptions horizontalCentered="1"/>
  <pageMargins left="0.78740157480314965" right="0.78740157480314965" top="0.98425196850393704" bottom="0.98425196850393704" header="0" footer="0.39370078740157483"/>
  <pageSetup scale="54" fitToHeight="10" orientation="landscape" r:id="rId1"/>
  <headerFooter>
    <oddFooter>&amp;R&amp;P de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7"/>
  <sheetViews>
    <sheetView view="pageBreakPreview" zoomScale="80" zoomScaleNormal="80" zoomScaleSheetLayoutView="80" workbookViewId="0">
      <selection activeCell="I12" sqref="I12:K12"/>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3.88671875" style="1" customWidth="1"/>
    <col min="9" max="9" width="7.5546875" style="1" customWidth="1"/>
    <col min="10" max="10" width="9" style="1" customWidth="1"/>
    <col min="11" max="11" width="10.88671875" style="1" customWidth="1"/>
    <col min="12" max="12" width="8.88671875" style="1" customWidth="1"/>
    <col min="13" max="13" width="7" style="1" customWidth="1"/>
    <col min="14" max="14" width="9.44140625" style="1" customWidth="1"/>
    <col min="15" max="15" width="25.21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1330</v>
      </c>
      <c r="D4" s="95" t="s">
        <v>1331</v>
      </c>
      <c r="E4" s="95"/>
      <c r="F4" s="95"/>
      <c r="G4" s="95"/>
      <c r="H4" s="95"/>
      <c r="I4" s="14"/>
      <c r="J4" s="15" t="s">
        <v>6</v>
      </c>
      <c r="K4" s="16" t="s">
        <v>7</v>
      </c>
      <c r="L4" s="96" t="s">
        <v>8</v>
      </c>
      <c r="M4" s="96"/>
      <c r="N4" s="96"/>
      <c r="O4" s="96"/>
      <c r="P4" s="15" t="s">
        <v>9</v>
      </c>
      <c r="Q4" s="96" t="s">
        <v>847</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c r="A11" s="25"/>
      <c r="B11" s="26" t="s">
        <v>36</v>
      </c>
      <c r="C11" s="69" t="s">
        <v>1332</v>
      </c>
      <c r="D11" s="69"/>
      <c r="E11" s="69"/>
      <c r="F11" s="69"/>
      <c r="G11" s="69"/>
      <c r="H11" s="69"/>
      <c r="I11" s="69" t="s">
        <v>1333</v>
      </c>
      <c r="J11" s="69"/>
      <c r="K11" s="69"/>
      <c r="L11" s="69" t="s">
        <v>1334</v>
      </c>
      <c r="M11" s="69"/>
      <c r="N11" s="69"/>
      <c r="O11" s="69"/>
      <c r="P11" s="27" t="s">
        <v>149</v>
      </c>
      <c r="Q11" s="27" t="s">
        <v>81</v>
      </c>
      <c r="R11" s="27">
        <v>1</v>
      </c>
      <c r="S11" s="27" t="s">
        <v>82</v>
      </c>
      <c r="T11" s="27" t="s">
        <v>82</v>
      </c>
      <c r="U11" s="28" t="str">
        <f>IF(ISERR(T11/S11*100),"N/A",T11/S11*100)</f>
        <v>N/A</v>
      </c>
    </row>
    <row r="12" spans="1:34" ht="75" customHeight="1" thickBot="1">
      <c r="A12" s="25"/>
      <c r="B12" s="29" t="s">
        <v>42</v>
      </c>
      <c r="C12" s="61" t="s">
        <v>42</v>
      </c>
      <c r="D12" s="61"/>
      <c r="E12" s="61"/>
      <c r="F12" s="61"/>
      <c r="G12" s="61"/>
      <c r="H12" s="61"/>
      <c r="I12" s="61" t="s">
        <v>1538</v>
      </c>
      <c r="J12" s="61"/>
      <c r="K12" s="61"/>
      <c r="L12" s="61" t="s">
        <v>79</v>
      </c>
      <c r="M12" s="61"/>
      <c r="N12" s="61"/>
      <c r="O12" s="61"/>
      <c r="P12" s="30" t="s">
        <v>80</v>
      </c>
      <c r="Q12" s="30" t="s">
        <v>81</v>
      </c>
      <c r="R12" s="54">
        <v>61637</v>
      </c>
      <c r="S12" s="54" t="s">
        <v>82</v>
      </c>
      <c r="T12" s="54" t="s">
        <v>82</v>
      </c>
      <c r="U12" s="31" t="str">
        <f>IF(ISERR(T12/S12*100),"N/A",T12/S12*100)</f>
        <v>N/A</v>
      </c>
    </row>
    <row r="13" spans="1:34" ht="75" customHeight="1" thickTop="1" thickBot="1">
      <c r="A13" s="25"/>
      <c r="B13" s="26" t="s">
        <v>45</v>
      </c>
      <c r="C13" s="69" t="s">
        <v>1335</v>
      </c>
      <c r="D13" s="69"/>
      <c r="E13" s="69"/>
      <c r="F13" s="69"/>
      <c r="G13" s="69"/>
      <c r="H13" s="69"/>
      <c r="I13" s="69" t="s">
        <v>1336</v>
      </c>
      <c r="J13" s="69"/>
      <c r="K13" s="69"/>
      <c r="L13" s="69" t="s">
        <v>1337</v>
      </c>
      <c r="M13" s="69"/>
      <c r="N13" s="69"/>
      <c r="O13" s="69"/>
      <c r="P13" s="27" t="s">
        <v>40</v>
      </c>
      <c r="Q13" s="27" t="s">
        <v>92</v>
      </c>
      <c r="R13" s="27">
        <v>13</v>
      </c>
      <c r="S13" s="27">
        <v>2.2599999999999998</v>
      </c>
      <c r="T13" s="27">
        <v>2.41</v>
      </c>
      <c r="U13" s="28">
        <f>IF(ISERR(T13/S13*100),"N/A",T13/S13*100)</f>
        <v>106.63716814159294</v>
      </c>
    </row>
    <row r="14" spans="1:34" ht="75" customHeight="1" thickTop="1" thickBot="1">
      <c r="A14" s="25"/>
      <c r="B14" s="26" t="s">
        <v>49</v>
      </c>
      <c r="C14" s="69" t="s">
        <v>1338</v>
      </c>
      <c r="D14" s="69"/>
      <c r="E14" s="69"/>
      <c r="F14" s="69"/>
      <c r="G14" s="69"/>
      <c r="H14" s="69"/>
      <c r="I14" s="69" t="s">
        <v>1339</v>
      </c>
      <c r="J14" s="69"/>
      <c r="K14" s="69"/>
      <c r="L14" s="69" t="s">
        <v>1340</v>
      </c>
      <c r="M14" s="69"/>
      <c r="N14" s="69"/>
      <c r="O14" s="69"/>
      <c r="P14" s="27" t="s">
        <v>40</v>
      </c>
      <c r="Q14" s="27" t="s">
        <v>352</v>
      </c>
      <c r="R14" s="27">
        <v>100</v>
      </c>
      <c r="S14" s="27">
        <v>57.14</v>
      </c>
      <c r="T14" s="27">
        <v>69.47</v>
      </c>
      <c r="U14" s="28">
        <f>IF(ISERR(T14/S14*100),"N/A",T14/S14*100)</f>
        <v>121.57857892894643</v>
      </c>
    </row>
    <row r="15" spans="1:34" ht="75" customHeight="1" thickTop="1" thickBot="1">
      <c r="A15" s="25"/>
      <c r="B15" s="26" t="s">
        <v>93</v>
      </c>
      <c r="C15" s="69" t="s">
        <v>1341</v>
      </c>
      <c r="D15" s="69"/>
      <c r="E15" s="69"/>
      <c r="F15" s="69"/>
      <c r="G15" s="69"/>
      <c r="H15" s="69"/>
      <c r="I15" s="69" t="s">
        <v>1342</v>
      </c>
      <c r="J15" s="69"/>
      <c r="K15" s="69"/>
      <c r="L15" s="69" t="s">
        <v>1343</v>
      </c>
      <c r="M15" s="69"/>
      <c r="N15" s="69"/>
      <c r="O15" s="69"/>
      <c r="P15" s="27" t="s">
        <v>40</v>
      </c>
      <c r="Q15" s="27" t="s">
        <v>97</v>
      </c>
      <c r="R15" s="27">
        <v>100</v>
      </c>
      <c r="S15" s="27">
        <v>53.33</v>
      </c>
      <c r="T15" s="27">
        <v>53.33</v>
      </c>
      <c r="U15" s="28">
        <f>IF(ISERR(T15/S15*100),"N/A",T15/S15*100)</f>
        <v>100</v>
      </c>
    </row>
    <row r="16" spans="1:34" ht="22.5" customHeight="1" thickTop="1" thickBot="1">
      <c r="B16" s="8" t="s">
        <v>55</v>
      </c>
      <c r="C16" s="9"/>
      <c r="D16" s="9"/>
      <c r="E16" s="9"/>
      <c r="F16" s="9"/>
      <c r="G16" s="9"/>
      <c r="H16" s="10"/>
      <c r="I16" s="10"/>
      <c r="J16" s="10"/>
      <c r="K16" s="10"/>
      <c r="L16" s="10"/>
      <c r="M16" s="10"/>
      <c r="N16" s="10"/>
      <c r="O16" s="10"/>
      <c r="P16" s="10"/>
      <c r="Q16" s="10"/>
      <c r="R16" s="10"/>
      <c r="S16" s="10"/>
      <c r="T16" s="10"/>
      <c r="U16" s="11"/>
      <c r="V16" s="32"/>
    </row>
    <row r="17" spans="2:21" ht="26.25" customHeight="1" thickTop="1">
      <c r="B17" s="33"/>
      <c r="C17" s="34"/>
      <c r="D17" s="34"/>
      <c r="E17" s="34"/>
      <c r="F17" s="34"/>
      <c r="G17" s="34"/>
      <c r="H17" s="35"/>
      <c r="I17" s="35"/>
      <c r="J17" s="35"/>
      <c r="K17" s="35"/>
      <c r="L17" s="35"/>
      <c r="M17" s="35"/>
      <c r="N17" s="35"/>
      <c r="O17" s="35"/>
      <c r="P17" s="36"/>
      <c r="Q17" s="37"/>
      <c r="R17" s="38" t="s">
        <v>56</v>
      </c>
      <c r="S17" s="22" t="s">
        <v>57</v>
      </c>
      <c r="T17" s="38" t="s">
        <v>58</v>
      </c>
      <c r="U17" s="22" t="s">
        <v>59</v>
      </c>
    </row>
    <row r="18" spans="2:21" ht="26.25" customHeight="1" thickBot="1">
      <c r="B18" s="39"/>
      <c r="C18" s="40"/>
      <c r="D18" s="40"/>
      <c r="E18" s="40"/>
      <c r="F18" s="40"/>
      <c r="G18" s="40"/>
      <c r="H18" s="41"/>
      <c r="I18" s="41"/>
      <c r="J18" s="41"/>
      <c r="K18" s="41"/>
      <c r="L18" s="41"/>
      <c r="M18" s="41"/>
      <c r="N18" s="41"/>
      <c r="O18" s="41"/>
      <c r="P18" s="42"/>
      <c r="Q18" s="43"/>
      <c r="R18" s="44" t="s">
        <v>60</v>
      </c>
      <c r="S18" s="43" t="s">
        <v>60</v>
      </c>
      <c r="T18" s="43" t="s">
        <v>60</v>
      </c>
      <c r="U18" s="43" t="s">
        <v>61</v>
      </c>
    </row>
    <row r="19" spans="2:21" ht="13.5" customHeight="1" thickBot="1">
      <c r="B19" s="62" t="s">
        <v>62</v>
      </c>
      <c r="C19" s="63"/>
      <c r="D19" s="63"/>
      <c r="E19" s="45"/>
      <c r="F19" s="45"/>
      <c r="G19" s="45"/>
      <c r="H19" s="46"/>
      <c r="I19" s="46"/>
      <c r="J19" s="46"/>
      <c r="K19" s="46"/>
      <c r="L19" s="46"/>
      <c r="M19" s="46"/>
      <c r="N19" s="46"/>
      <c r="O19" s="46"/>
      <c r="P19" s="47"/>
      <c r="Q19" s="47"/>
      <c r="R19" s="48">
        <f>10.34</f>
        <v>10.34</v>
      </c>
      <c r="S19" s="48">
        <f>10.34</f>
        <v>10.34</v>
      </c>
      <c r="T19" s="48">
        <f>34.1214</f>
        <v>34.121400000000001</v>
      </c>
      <c r="U19" s="49">
        <f>+IF(ISERR(T19/S19*100),"N/A",T19/S19*100)</f>
        <v>329.99419729206966</v>
      </c>
    </row>
    <row r="20" spans="2:21" ht="13.5" customHeight="1" thickBot="1">
      <c r="B20" s="64" t="s">
        <v>63</v>
      </c>
      <c r="C20" s="65"/>
      <c r="D20" s="65"/>
      <c r="E20" s="50"/>
      <c r="F20" s="50"/>
      <c r="G20" s="50"/>
      <c r="H20" s="51"/>
      <c r="I20" s="51"/>
      <c r="J20" s="51"/>
      <c r="K20" s="51"/>
      <c r="L20" s="51"/>
      <c r="M20" s="51"/>
      <c r="N20" s="51"/>
      <c r="O20" s="51"/>
      <c r="P20" s="52"/>
      <c r="Q20" s="52"/>
      <c r="R20" s="48">
        <f>34.14</f>
        <v>34.14</v>
      </c>
      <c r="S20" s="48">
        <f>34.14</f>
        <v>34.14</v>
      </c>
      <c r="T20" s="48">
        <f>34.1214</f>
        <v>34.121400000000001</v>
      </c>
      <c r="U20" s="49">
        <f>+IF(ISERR(T20/S20*100),"N/A",T20/S20*100)</f>
        <v>99.945518453427056</v>
      </c>
    </row>
    <row r="21" spans="2:21" ht="14.85" customHeight="1" thickTop="1" thickBot="1">
      <c r="B21" s="8" t="s">
        <v>64</v>
      </c>
      <c r="C21" s="9"/>
      <c r="D21" s="9"/>
      <c r="E21" s="9"/>
      <c r="F21" s="9"/>
      <c r="G21" s="9"/>
      <c r="H21" s="10"/>
      <c r="I21" s="10"/>
      <c r="J21" s="10"/>
      <c r="K21" s="10"/>
      <c r="L21" s="10"/>
      <c r="M21" s="10"/>
      <c r="N21" s="10"/>
      <c r="O21" s="10"/>
      <c r="P21" s="10"/>
      <c r="Q21" s="10"/>
      <c r="R21" s="10"/>
      <c r="S21" s="10"/>
      <c r="T21" s="10"/>
      <c r="U21" s="11"/>
    </row>
    <row r="22" spans="2:21" ht="44.25" customHeight="1" thickTop="1">
      <c r="B22" s="66" t="s">
        <v>65</v>
      </c>
      <c r="C22" s="67"/>
      <c r="D22" s="67"/>
      <c r="E22" s="67"/>
      <c r="F22" s="67"/>
      <c r="G22" s="67"/>
      <c r="H22" s="67"/>
      <c r="I22" s="67"/>
      <c r="J22" s="67"/>
      <c r="K22" s="67"/>
      <c r="L22" s="67"/>
      <c r="M22" s="67"/>
      <c r="N22" s="67"/>
      <c r="O22" s="67"/>
      <c r="P22" s="67"/>
      <c r="Q22" s="67"/>
      <c r="R22" s="67"/>
      <c r="S22" s="67"/>
      <c r="T22" s="67"/>
      <c r="U22" s="68"/>
    </row>
    <row r="23" spans="2:21" ht="34.5" customHeight="1">
      <c r="B23" s="55" t="s">
        <v>1344</v>
      </c>
      <c r="C23" s="56"/>
      <c r="D23" s="56"/>
      <c r="E23" s="56"/>
      <c r="F23" s="56"/>
      <c r="G23" s="56"/>
      <c r="H23" s="56"/>
      <c r="I23" s="56"/>
      <c r="J23" s="56"/>
      <c r="K23" s="56"/>
      <c r="L23" s="56"/>
      <c r="M23" s="56"/>
      <c r="N23" s="56"/>
      <c r="O23" s="56"/>
      <c r="P23" s="56"/>
      <c r="Q23" s="56"/>
      <c r="R23" s="56"/>
      <c r="S23" s="56"/>
      <c r="T23" s="56"/>
      <c r="U23" s="57"/>
    </row>
    <row r="24" spans="2:21" ht="34.5" customHeight="1">
      <c r="B24" s="55" t="s">
        <v>106</v>
      </c>
      <c r="C24" s="56"/>
      <c r="D24" s="56"/>
      <c r="E24" s="56"/>
      <c r="F24" s="56"/>
      <c r="G24" s="56"/>
      <c r="H24" s="56"/>
      <c r="I24" s="56"/>
      <c r="J24" s="56"/>
      <c r="K24" s="56"/>
      <c r="L24" s="56"/>
      <c r="M24" s="56"/>
      <c r="N24" s="56"/>
      <c r="O24" s="56"/>
      <c r="P24" s="56"/>
      <c r="Q24" s="56"/>
      <c r="R24" s="56"/>
      <c r="S24" s="56"/>
      <c r="T24" s="56"/>
      <c r="U24" s="57"/>
    </row>
    <row r="25" spans="2:21" ht="34.35" customHeight="1">
      <c r="B25" s="55" t="s">
        <v>1345</v>
      </c>
      <c r="C25" s="56"/>
      <c r="D25" s="56"/>
      <c r="E25" s="56"/>
      <c r="F25" s="56"/>
      <c r="G25" s="56"/>
      <c r="H25" s="56"/>
      <c r="I25" s="56"/>
      <c r="J25" s="56"/>
      <c r="K25" s="56"/>
      <c r="L25" s="56"/>
      <c r="M25" s="56"/>
      <c r="N25" s="56"/>
      <c r="O25" s="56"/>
      <c r="P25" s="56"/>
      <c r="Q25" s="56"/>
      <c r="R25" s="56"/>
      <c r="S25" s="56"/>
      <c r="T25" s="56"/>
      <c r="U25" s="57"/>
    </row>
    <row r="26" spans="2:21" ht="51.75" customHeight="1">
      <c r="B26" s="55" t="s">
        <v>1346</v>
      </c>
      <c r="C26" s="56"/>
      <c r="D26" s="56"/>
      <c r="E26" s="56"/>
      <c r="F26" s="56"/>
      <c r="G26" s="56"/>
      <c r="H26" s="56"/>
      <c r="I26" s="56"/>
      <c r="J26" s="56"/>
      <c r="K26" s="56"/>
      <c r="L26" s="56"/>
      <c r="M26" s="56"/>
      <c r="N26" s="56"/>
      <c r="O26" s="56"/>
      <c r="P26" s="56"/>
      <c r="Q26" s="56"/>
      <c r="R26" s="56"/>
      <c r="S26" s="56"/>
      <c r="T26" s="56"/>
      <c r="U26" s="57"/>
    </row>
    <row r="27" spans="2:21" ht="34.5" customHeight="1" thickBot="1">
      <c r="B27" s="58" t="s">
        <v>1347</v>
      </c>
      <c r="C27" s="59"/>
      <c r="D27" s="59"/>
      <c r="E27" s="59"/>
      <c r="F27" s="59"/>
      <c r="G27" s="59"/>
      <c r="H27" s="59"/>
      <c r="I27" s="59"/>
      <c r="J27" s="59"/>
      <c r="K27" s="59"/>
      <c r="L27" s="59"/>
      <c r="M27" s="59"/>
      <c r="N27" s="59"/>
      <c r="O27" s="59"/>
      <c r="P27" s="59"/>
      <c r="Q27" s="59"/>
      <c r="R27" s="59"/>
      <c r="S27" s="59"/>
      <c r="T27" s="59"/>
      <c r="U27" s="60"/>
    </row>
  </sheetData>
  <mergeCells count="44">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B26:U26"/>
    <mergeCell ref="B27:U27"/>
    <mergeCell ref="B19:D19"/>
    <mergeCell ref="B20:D20"/>
    <mergeCell ref="B22:U22"/>
    <mergeCell ref="B23:U23"/>
    <mergeCell ref="B24:U24"/>
    <mergeCell ref="B25:U25"/>
  </mergeCells>
  <printOptions horizontalCentered="1"/>
  <pageMargins left="0.78740157480314965" right="0.78740157480314965" top="0.98425196850393704" bottom="0.98425196850393704" header="0" footer="0.39370078740157483"/>
  <pageSetup scale="56" fitToHeight="10" orientation="landscape" r:id="rId1"/>
  <headerFooter>
    <oddFooter>&amp;R&amp;P de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45"/>
  <sheetViews>
    <sheetView view="pageBreakPreview" zoomScale="80" zoomScaleNormal="80" zoomScaleSheetLayoutView="80" workbookViewId="0">
      <selection activeCell="A12" sqref="A12:XFD12"/>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7" style="1" customWidth="1"/>
    <col min="9" max="9" width="7.5546875" style="1" customWidth="1"/>
    <col min="10" max="10" width="9" style="1" customWidth="1"/>
    <col min="11" max="11" width="10.88671875" style="1" customWidth="1"/>
    <col min="12" max="12" width="8.88671875" style="1" customWidth="1"/>
    <col min="13" max="13" width="7" style="1" customWidth="1"/>
    <col min="14" max="14" width="9.44140625" style="1" customWidth="1"/>
    <col min="15" max="15" width="12.664062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1348</v>
      </c>
      <c r="D4" s="95" t="s">
        <v>1349</v>
      </c>
      <c r="E4" s="95"/>
      <c r="F4" s="95"/>
      <c r="G4" s="95"/>
      <c r="H4" s="95"/>
      <c r="I4" s="14"/>
      <c r="J4" s="15" t="s">
        <v>6</v>
      </c>
      <c r="K4" s="16" t="s">
        <v>7</v>
      </c>
      <c r="L4" s="96" t="s">
        <v>8</v>
      </c>
      <c r="M4" s="96"/>
      <c r="N4" s="96"/>
      <c r="O4" s="96"/>
      <c r="P4" s="15" t="s">
        <v>9</v>
      </c>
      <c r="Q4" s="96" t="s">
        <v>847</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106.8" customHeight="1" thickTop="1">
      <c r="A11" s="25"/>
      <c r="B11" s="26" t="s">
        <v>36</v>
      </c>
      <c r="C11" s="69" t="s">
        <v>1350</v>
      </c>
      <c r="D11" s="69"/>
      <c r="E11" s="69"/>
      <c r="F11" s="69"/>
      <c r="G11" s="69"/>
      <c r="H11" s="69"/>
      <c r="I11" s="69" t="s">
        <v>1351</v>
      </c>
      <c r="J11" s="69"/>
      <c r="K11" s="69"/>
      <c r="L11" s="69" t="s">
        <v>1352</v>
      </c>
      <c r="M11" s="69"/>
      <c r="N11" s="69"/>
      <c r="O11" s="69"/>
      <c r="P11" s="27" t="s">
        <v>40</v>
      </c>
      <c r="Q11" s="27" t="s">
        <v>81</v>
      </c>
      <c r="R11" s="27">
        <v>100</v>
      </c>
      <c r="S11" s="27" t="s">
        <v>82</v>
      </c>
      <c r="T11" s="27" t="s">
        <v>82</v>
      </c>
      <c r="U11" s="28" t="str">
        <f t="shared" ref="U11:U24" si="0">IF(ISERR(T11/S11*100),"N/A",T11/S11*100)</f>
        <v>N/A</v>
      </c>
    </row>
    <row r="12" spans="1:34" ht="94.8" customHeight="1" thickBot="1">
      <c r="A12" s="25"/>
      <c r="B12" s="29" t="s">
        <v>42</v>
      </c>
      <c r="C12" s="61" t="s">
        <v>42</v>
      </c>
      <c r="D12" s="61"/>
      <c r="E12" s="61"/>
      <c r="F12" s="61"/>
      <c r="G12" s="61"/>
      <c r="H12" s="61"/>
      <c r="I12" s="61" t="s">
        <v>1538</v>
      </c>
      <c r="J12" s="61"/>
      <c r="K12" s="61"/>
      <c r="L12" s="61" t="s">
        <v>79</v>
      </c>
      <c r="M12" s="61"/>
      <c r="N12" s="61"/>
      <c r="O12" s="61"/>
      <c r="P12" s="30" t="s">
        <v>80</v>
      </c>
      <c r="Q12" s="30" t="s">
        <v>81</v>
      </c>
      <c r="R12" s="54">
        <v>61637</v>
      </c>
      <c r="S12" s="54" t="s">
        <v>82</v>
      </c>
      <c r="T12" s="54" t="s">
        <v>82</v>
      </c>
      <c r="U12" s="31" t="str">
        <f t="shared" si="0"/>
        <v>N/A</v>
      </c>
    </row>
    <row r="13" spans="1:34" ht="75" customHeight="1" thickTop="1" thickBot="1">
      <c r="A13" s="25"/>
      <c r="B13" s="26" t="s">
        <v>45</v>
      </c>
      <c r="C13" s="69" t="s">
        <v>1353</v>
      </c>
      <c r="D13" s="69"/>
      <c r="E13" s="69"/>
      <c r="F13" s="69"/>
      <c r="G13" s="69"/>
      <c r="H13" s="69"/>
      <c r="I13" s="69" t="s">
        <v>1354</v>
      </c>
      <c r="J13" s="69"/>
      <c r="K13" s="69"/>
      <c r="L13" s="69" t="s">
        <v>1355</v>
      </c>
      <c r="M13" s="69"/>
      <c r="N13" s="69"/>
      <c r="O13" s="69"/>
      <c r="P13" s="27" t="s">
        <v>40</v>
      </c>
      <c r="Q13" s="27" t="s">
        <v>81</v>
      </c>
      <c r="R13" s="27">
        <v>9.75</v>
      </c>
      <c r="S13" s="27" t="s">
        <v>82</v>
      </c>
      <c r="T13" s="27" t="s">
        <v>82</v>
      </c>
      <c r="U13" s="28" t="str">
        <f t="shared" si="0"/>
        <v>N/A</v>
      </c>
    </row>
    <row r="14" spans="1:34" ht="75" customHeight="1" thickTop="1">
      <c r="A14" s="25"/>
      <c r="B14" s="26" t="s">
        <v>49</v>
      </c>
      <c r="C14" s="69" t="s">
        <v>1356</v>
      </c>
      <c r="D14" s="69"/>
      <c r="E14" s="69"/>
      <c r="F14" s="69"/>
      <c r="G14" s="69"/>
      <c r="H14" s="69"/>
      <c r="I14" s="69" t="s">
        <v>1357</v>
      </c>
      <c r="J14" s="69"/>
      <c r="K14" s="69"/>
      <c r="L14" s="69" t="s">
        <v>1358</v>
      </c>
      <c r="M14" s="69"/>
      <c r="N14" s="69"/>
      <c r="O14" s="69"/>
      <c r="P14" s="27" t="s">
        <v>40</v>
      </c>
      <c r="Q14" s="27" t="s">
        <v>105</v>
      </c>
      <c r="R14" s="27">
        <v>90</v>
      </c>
      <c r="S14" s="27">
        <v>90</v>
      </c>
      <c r="T14" s="27">
        <v>97.35</v>
      </c>
      <c r="U14" s="28">
        <f t="shared" si="0"/>
        <v>108.16666666666666</v>
      </c>
    </row>
    <row r="15" spans="1:34" ht="75" customHeight="1">
      <c r="A15" s="25"/>
      <c r="B15" s="29" t="s">
        <v>42</v>
      </c>
      <c r="C15" s="61" t="s">
        <v>1359</v>
      </c>
      <c r="D15" s="61"/>
      <c r="E15" s="61"/>
      <c r="F15" s="61"/>
      <c r="G15" s="61"/>
      <c r="H15" s="61"/>
      <c r="I15" s="61" t="s">
        <v>1360</v>
      </c>
      <c r="J15" s="61"/>
      <c r="K15" s="61"/>
      <c r="L15" s="61" t="s">
        <v>1361</v>
      </c>
      <c r="M15" s="61"/>
      <c r="N15" s="61"/>
      <c r="O15" s="61"/>
      <c r="P15" s="30" t="s">
        <v>40</v>
      </c>
      <c r="Q15" s="30" t="s">
        <v>105</v>
      </c>
      <c r="R15" s="30">
        <v>100</v>
      </c>
      <c r="S15" s="30">
        <v>49.3</v>
      </c>
      <c r="T15" s="30">
        <v>57.75</v>
      </c>
      <c r="U15" s="31">
        <f t="shared" si="0"/>
        <v>117.13995943204868</v>
      </c>
    </row>
    <row r="16" spans="1:34" ht="75" customHeight="1">
      <c r="A16" s="25"/>
      <c r="B16" s="29" t="s">
        <v>42</v>
      </c>
      <c r="C16" s="61" t="s">
        <v>1362</v>
      </c>
      <c r="D16" s="61"/>
      <c r="E16" s="61"/>
      <c r="F16" s="61"/>
      <c r="G16" s="61"/>
      <c r="H16" s="61"/>
      <c r="I16" s="61" t="s">
        <v>1363</v>
      </c>
      <c r="J16" s="61"/>
      <c r="K16" s="61"/>
      <c r="L16" s="61" t="s">
        <v>1364</v>
      </c>
      <c r="M16" s="61"/>
      <c r="N16" s="61"/>
      <c r="O16" s="61"/>
      <c r="P16" s="30" t="s">
        <v>40</v>
      </c>
      <c r="Q16" s="30" t="s">
        <v>92</v>
      </c>
      <c r="R16" s="30">
        <v>90</v>
      </c>
      <c r="S16" s="30">
        <v>90</v>
      </c>
      <c r="T16" s="30">
        <v>71.430000000000007</v>
      </c>
      <c r="U16" s="31">
        <f t="shared" si="0"/>
        <v>79.366666666666674</v>
      </c>
    </row>
    <row r="17" spans="1:22" ht="75" customHeight="1">
      <c r="A17" s="25"/>
      <c r="B17" s="29" t="s">
        <v>42</v>
      </c>
      <c r="C17" s="61" t="s">
        <v>1365</v>
      </c>
      <c r="D17" s="61"/>
      <c r="E17" s="61"/>
      <c r="F17" s="61"/>
      <c r="G17" s="61"/>
      <c r="H17" s="61"/>
      <c r="I17" s="61" t="s">
        <v>1366</v>
      </c>
      <c r="J17" s="61"/>
      <c r="K17" s="61"/>
      <c r="L17" s="61" t="s">
        <v>1367</v>
      </c>
      <c r="M17" s="61"/>
      <c r="N17" s="61"/>
      <c r="O17" s="61"/>
      <c r="P17" s="30" t="s">
        <v>40</v>
      </c>
      <c r="Q17" s="30" t="s">
        <v>105</v>
      </c>
      <c r="R17" s="30">
        <v>90</v>
      </c>
      <c r="S17" s="30">
        <v>90</v>
      </c>
      <c r="T17" s="30">
        <v>87.4</v>
      </c>
      <c r="U17" s="31">
        <f t="shared" si="0"/>
        <v>97.111111111111114</v>
      </c>
    </row>
    <row r="18" spans="1:22" ht="75" customHeight="1" thickBot="1">
      <c r="A18" s="25"/>
      <c r="B18" s="29" t="s">
        <v>42</v>
      </c>
      <c r="C18" s="61" t="s">
        <v>1368</v>
      </c>
      <c r="D18" s="61"/>
      <c r="E18" s="61"/>
      <c r="F18" s="61"/>
      <c r="G18" s="61"/>
      <c r="H18" s="61"/>
      <c r="I18" s="61" t="s">
        <v>1369</v>
      </c>
      <c r="J18" s="61"/>
      <c r="K18" s="61"/>
      <c r="L18" s="61" t="s">
        <v>1370</v>
      </c>
      <c r="M18" s="61"/>
      <c r="N18" s="61"/>
      <c r="O18" s="61"/>
      <c r="P18" s="30" t="s">
        <v>40</v>
      </c>
      <c r="Q18" s="30" t="s">
        <v>105</v>
      </c>
      <c r="R18" s="30">
        <v>90</v>
      </c>
      <c r="S18" s="30">
        <v>90</v>
      </c>
      <c r="T18" s="30">
        <v>94.99</v>
      </c>
      <c r="U18" s="31">
        <f t="shared" si="0"/>
        <v>105.54444444444444</v>
      </c>
    </row>
    <row r="19" spans="1:22" ht="75" customHeight="1" thickTop="1">
      <c r="A19" s="25"/>
      <c r="B19" s="26" t="s">
        <v>93</v>
      </c>
      <c r="C19" s="69" t="s">
        <v>1371</v>
      </c>
      <c r="D19" s="69"/>
      <c r="E19" s="69"/>
      <c r="F19" s="69"/>
      <c r="G19" s="69"/>
      <c r="H19" s="69"/>
      <c r="I19" s="69" t="s">
        <v>1372</v>
      </c>
      <c r="J19" s="69"/>
      <c r="K19" s="69"/>
      <c r="L19" s="69" t="s">
        <v>1373</v>
      </c>
      <c r="M19" s="69"/>
      <c r="N19" s="69"/>
      <c r="O19" s="69"/>
      <c r="P19" s="27" t="s">
        <v>40</v>
      </c>
      <c r="Q19" s="27" t="s">
        <v>105</v>
      </c>
      <c r="R19" s="27">
        <v>100</v>
      </c>
      <c r="S19" s="27">
        <v>50</v>
      </c>
      <c r="T19" s="27">
        <v>28.79</v>
      </c>
      <c r="U19" s="28">
        <f t="shared" si="0"/>
        <v>57.58</v>
      </c>
    </row>
    <row r="20" spans="1:22" ht="75" customHeight="1">
      <c r="A20" s="25"/>
      <c r="B20" s="29" t="s">
        <v>42</v>
      </c>
      <c r="C20" s="61" t="s">
        <v>1374</v>
      </c>
      <c r="D20" s="61"/>
      <c r="E20" s="61"/>
      <c r="F20" s="61"/>
      <c r="G20" s="61"/>
      <c r="H20" s="61"/>
      <c r="I20" s="61" t="s">
        <v>1375</v>
      </c>
      <c r="J20" s="61"/>
      <c r="K20" s="61"/>
      <c r="L20" s="61" t="s">
        <v>1376</v>
      </c>
      <c r="M20" s="61"/>
      <c r="N20" s="61"/>
      <c r="O20" s="61"/>
      <c r="P20" s="30" t="s">
        <v>40</v>
      </c>
      <c r="Q20" s="30" t="s">
        <v>1377</v>
      </c>
      <c r="R20" s="30">
        <v>90</v>
      </c>
      <c r="S20" s="30">
        <v>90</v>
      </c>
      <c r="T20" s="30">
        <v>87.5</v>
      </c>
      <c r="U20" s="31">
        <f t="shared" si="0"/>
        <v>97.222222222222214</v>
      </c>
    </row>
    <row r="21" spans="1:22" ht="75" customHeight="1">
      <c r="A21" s="25"/>
      <c r="B21" s="29" t="s">
        <v>42</v>
      </c>
      <c r="C21" s="61" t="s">
        <v>1378</v>
      </c>
      <c r="D21" s="61"/>
      <c r="E21" s="61"/>
      <c r="F21" s="61"/>
      <c r="G21" s="61"/>
      <c r="H21" s="61"/>
      <c r="I21" s="61" t="s">
        <v>1379</v>
      </c>
      <c r="J21" s="61"/>
      <c r="K21" s="61"/>
      <c r="L21" s="61" t="s">
        <v>1380</v>
      </c>
      <c r="M21" s="61"/>
      <c r="N21" s="61"/>
      <c r="O21" s="61"/>
      <c r="P21" s="30" t="s">
        <v>40</v>
      </c>
      <c r="Q21" s="30" t="s">
        <v>105</v>
      </c>
      <c r="R21" s="30">
        <v>95</v>
      </c>
      <c r="S21" s="30">
        <v>95</v>
      </c>
      <c r="T21" s="30">
        <v>95.45</v>
      </c>
      <c r="U21" s="31">
        <f t="shared" si="0"/>
        <v>100.47368421052632</v>
      </c>
    </row>
    <row r="22" spans="1:22" ht="75" customHeight="1">
      <c r="A22" s="25"/>
      <c r="B22" s="29" t="s">
        <v>42</v>
      </c>
      <c r="C22" s="61" t="s">
        <v>1381</v>
      </c>
      <c r="D22" s="61"/>
      <c r="E22" s="61"/>
      <c r="F22" s="61"/>
      <c r="G22" s="61"/>
      <c r="H22" s="61"/>
      <c r="I22" s="61" t="s">
        <v>1382</v>
      </c>
      <c r="J22" s="61"/>
      <c r="K22" s="61"/>
      <c r="L22" s="61" t="s">
        <v>1383</v>
      </c>
      <c r="M22" s="61"/>
      <c r="N22" s="61"/>
      <c r="O22" s="61"/>
      <c r="P22" s="30" t="s">
        <v>40</v>
      </c>
      <c r="Q22" s="30" t="s">
        <v>105</v>
      </c>
      <c r="R22" s="30">
        <v>90</v>
      </c>
      <c r="S22" s="30">
        <v>90</v>
      </c>
      <c r="T22" s="30">
        <v>100</v>
      </c>
      <c r="U22" s="31">
        <f t="shared" si="0"/>
        <v>111.11111111111111</v>
      </c>
    </row>
    <row r="23" spans="1:22" ht="75" customHeight="1">
      <c r="A23" s="25"/>
      <c r="B23" s="29" t="s">
        <v>42</v>
      </c>
      <c r="C23" s="61" t="s">
        <v>1384</v>
      </c>
      <c r="D23" s="61"/>
      <c r="E23" s="61"/>
      <c r="F23" s="61"/>
      <c r="G23" s="61"/>
      <c r="H23" s="61"/>
      <c r="I23" s="61" t="s">
        <v>1385</v>
      </c>
      <c r="J23" s="61"/>
      <c r="K23" s="61"/>
      <c r="L23" s="61" t="s">
        <v>1386</v>
      </c>
      <c r="M23" s="61"/>
      <c r="N23" s="61"/>
      <c r="O23" s="61"/>
      <c r="P23" s="30" t="s">
        <v>40</v>
      </c>
      <c r="Q23" s="30" t="s">
        <v>105</v>
      </c>
      <c r="R23" s="30">
        <v>95</v>
      </c>
      <c r="S23" s="30">
        <v>95</v>
      </c>
      <c r="T23" s="30">
        <v>100</v>
      </c>
      <c r="U23" s="31">
        <f t="shared" si="0"/>
        <v>105.26315789473684</v>
      </c>
    </row>
    <row r="24" spans="1:22" ht="75" customHeight="1" thickBot="1">
      <c r="A24" s="25"/>
      <c r="B24" s="29" t="s">
        <v>42</v>
      </c>
      <c r="C24" s="61" t="s">
        <v>1387</v>
      </c>
      <c r="D24" s="61"/>
      <c r="E24" s="61"/>
      <c r="F24" s="61"/>
      <c r="G24" s="61"/>
      <c r="H24" s="61"/>
      <c r="I24" s="61" t="s">
        <v>1388</v>
      </c>
      <c r="J24" s="61"/>
      <c r="K24" s="61"/>
      <c r="L24" s="61" t="s">
        <v>1389</v>
      </c>
      <c r="M24" s="61"/>
      <c r="N24" s="61"/>
      <c r="O24" s="61"/>
      <c r="P24" s="30" t="s">
        <v>187</v>
      </c>
      <c r="Q24" s="30" t="s">
        <v>105</v>
      </c>
      <c r="R24" s="30">
        <v>5</v>
      </c>
      <c r="S24" s="30">
        <v>5</v>
      </c>
      <c r="T24" s="30">
        <v>2.4900000000000002</v>
      </c>
      <c r="U24" s="31">
        <f t="shared" si="0"/>
        <v>49.800000000000004</v>
      </c>
    </row>
    <row r="25" spans="1:22" ht="22.5" customHeight="1" thickTop="1" thickBot="1">
      <c r="B25" s="8" t="s">
        <v>55</v>
      </c>
      <c r="C25" s="9"/>
      <c r="D25" s="9"/>
      <c r="E25" s="9"/>
      <c r="F25" s="9"/>
      <c r="G25" s="9"/>
      <c r="H25" s="10"/>
      <c r="I25" s="10"/>
      <c r="J25" s="10"/>
      <c r="K25" s="10"/>
      <c r="L25" s="10"/>
      <c r="M25" s="10"/>
      <c r="N25" s="10"/>
      <c r="O25" s="10"/>
      <c r="P25" s="10"/>
      <c r="Q25" s="10"/>
      <c r="R25" s="10"/>
      <c r="S25" s="10"/>
      <c r="T25" s="10"/>
      <c r="U25" s="11"/>
      <c r="V25" s="32"/>
    </row>
    <row r="26" spans="1:22" ht="26.25" customHeight="1" thickTop="1">
      <c r="B26" s="33"/>
      <c r="C26" s="34"/>
      <c r="D26" s="34"/>
      <c r="E26" s="34"/>
      <c r="F26" s="34"/>
      <c r="G26" s="34"/>
      <c r="H26" s="35"/>
      <c r="I26" s="35"/>
      <c r="J26" s="35"/>
      <c r="K26" s="35"/>
      <c r="L26" s="35"/>
      <c r="M26" s="35"/>
      <c r="N26" s="35"/>
      <c r="O26" s="35"/>
      <c r="P26" s="36"/>
      <c r="Q26" s="37"/>
      <c r="R26" s="38" t="s">
        <v>56</v>
      </c>
      <c r="S26" s="22" t="s">
        <v>57</v>
      </c>
      <c r="T26" s="38" t="s">
        <v>58</v>
      </c>
      <c r="U26" s="22" t="s">
        <v>59</v>
      </c>
    </row>
    <row r="27" spans="1:22" ht="26.25" customHeight="1" thickBot="1">
      <c r="B27" s="39"/>
      <c r="C27" s="40"/>
      <c r="D27" s="40"/>
      <c r="E27" s="40"/>
      <c r="F27" s="40"/>
      <c r="G27" s="40"/>
      <c r="H27" s="41"/>
      <c r="I27" s="41"/>
      <c r="J27" s="41"/>
      <c r="K27" s="41"/>
      <c r="L27" s="41"/>
      <c r="M27" s="41"/>
      <c r="N27" s="41"/>
      <c r="O27" s="41"/>
      <c r="P27" s="42"/>
      <c r="Q27" s="43"/>
      <c r="R27" s="44" t="s">
        <v>60</v>
      </c>
      <c r="S27" s="43" t="s">
        <v>60</v>
      </c>
      <c r="T27" s="43" t="s">
        <v>60</v>
      </c>
      <c r="U27" s="43" t="s">
        <v>61</v>
      </c>
    </row>
    <row r="28" spans="1:22" ht="13.5" customHeight="1" thickBot="1">
      <c r="B28" s="62" t="s">
        <v>62</v>
      </c>
      <c r="C28" s="63"/>
      <c r="D28" s="63"/>
      <c r="E28" s="45"/>
      <c r="F28" s="45"/>
      <c r="G28" s="45"/>
      <c r="H28" s="46"/>
      <c r="I28" s="46"/>
      <c r="J28" s="46"/>
      <c r="K28" s="46"/>
      <c r="L28" s="46"/>
      <c r="M28" s="46"/>
      <c r="N28" s="46"/>
      <c r="O28" s="46"/>
      <c r="P28" s="47"/>
      <c r="Q28" s="47"/>
      <c r="R28" s="48">
        <f>3.102</f>
        <v>3.1019999999999999</v>
      </c>
      <c r="S28" s="48">
        <f>3.102</f>
        <v>3.1019999999999999</v>
      </c>
      <c r="T28" s="48">
        <f>2.58913179</f>
        <v>2.5891317900000002</v>
      </c>
      <c r="U28" s="49">
        <f>+IF(ISERR(T28/S28*100),"N/A",T28/S28*100)</f>
        <v>83.466530947775638</v>
      </c>
    </row>
    <row r="29" spans="1:22" ht="13.5" customHeight="1" thickBot="1">
      <c r="B29" s="64" t="s">
        <v>63</v>
      </c>
      <c r="C29" s="65"/>
      <c r="D29" s="65"/>
      <c r="E29" s="50"/>
      <c r="F29" s="50"/>
      <c r="G29" s="50"/>
      <c r="H29" s="51"/>
      <c r="I29" s="51"/>
      <c r="J29" s="51"/>
      <c r="K29" s="51"/>
      <c r="L29" s="51"/>
      <c r="M29" s="51"/>
      <c r="N29" s="51"/>
      <c r="O29" s="51"/>
      <c r="P29" s="52"/>
      <c r="Q29" s="52"/>
      <c r="R29" s="48">
        <f>2.61584427</f>
        <v>2.6158442700000002</v>
      </c>
      <c r="S29" s="48">
        <f>2.61584427</f>
        <v>2.6158442700000002</v>
      </c>
      <c r="T29" s="48">
        <f>2.58913179</f>
        <v>2.5891317900000002</v>
      </c>
      <c r="U29" s="49">
        <f>+IF(ISERR(T29/S29*100),"N/A",T29/S29*100)</f>
        <v>98.978819943283554</v>
      </c>
    </row>
    <row r="30" spans="1:22" ht="14.85" customHeight="1" thickTop="1" thickBot="1">
      <c r="B30" s="8" t="s">
        <v>64</v>
      </c>
      <c r="C30" s="9"/>
      <c r="D30" s="9"/>
      <c r="E30" s="9"/>
      <c r="F30" s="9"/>
      <c r="G30" s="9"/>
      <c r="H30" s="10"/>
      <c r="I30" s="10"/>
      <c r="J30" s="10"/>
      <c r="K30" s="10"/>
      <c r="L30" s="10"/>
      <c r="M30" s="10"/>
      <c r="N30" s="10"/>
      <c r="O30" s="10"/>
      <c r="P30" s="10"/>
      <c r="Q30" s="10"/>
      <c r="R30" s="10"/>
      <c r="S30" s="10"/>
      <c r="T30" s="10"/>
      <c r="U30" s="11"/>
    </row>
    <row r="31" spans="1:22" ht="44.25" customHeight="1" thickTop="1">
      <c r="B31" s="66" t="s">
        <v>65</v>
      </c>
      <c r="C31" s="67"/>
      <c r="D31" s="67"/>
      <c r="E31" s="67"/>
      <c r="F31" s="67"/>
      <c r="G31" s="67"/>
      <c r="H31" s="67"/>
      <c r="I31" s="67"/>
      <c r="J31" s="67"/>
      <c r="K31" s="67"/>
      <c r="L31" s="67"/>
      <c r="M31" s="67"/>
      <c r="N31" s="67"/>
      <c r="O31" s="67"/>
      <c r="P31" s="67"/>
      <c r="Q31" s="67"/>
      <c r="R31" s="67"/>
      <c r="S31" s="67"/>
      <c r="T31" s="67"/>
      <c r="U31" s="68"/>
    </row>
    <row r="32" spans="1:22" ht="34.5" customHeight="1">
      <c r="B32" s="55" t="s">
        <v>1390</v>
      </c>
      <c r="C32" s="56"/>
      <c r="D32" s="56"/>
      <c r="E32" s="56"/>
      <c r="F32" s="56"/>
      <c r="G32" s="56"/>
      <c r="H32" s="56"/>
      <c r="I32" s="56"/>
      <c r="J32" s="56"/>
      <c r="K32" s="56"/>
      <c r="L32" s="56"/>
      <c r="M32" s="56"/>
      <c r="N32" s="56"/>
      <c r="O32" s="56"/>
      <c r="P32" s="56"/>
      <c r="Q32" s="56"/>
      <c r="R32" s="56"/>
      <c r="S32" s="56"/>
      <c r="T32" s="56"/>
      <c r="U32" s="57"/>
    </row>
    <row r="33" spans="2:21" ht="34.5" customHeight="1">
      <c r="B33" s="55" t="s">
        <v>106</v>
      </c>
      <c r="C33" s="56"/>
      <c r="D33" s="56"/>
      <c r="E33" s="56"/>
      <c r="F33" s="56"/>
      <c r="G33" s="56"/>
      <c r="H33" s="56"/>
      <c r="I33" s="56"/>
      <c r="J33" s="56"/>
      <c r="K33" s="56"/>
      <c r="L33" s="56"/>
      <c r="M33" s="56"/>
      <c r="N33" s="56"/>
      <c r="O33" s="56"/>
      <c r="P33" s="56"/>
      <c r="Q33" s="56"/>
      <c r="R33" s="56"/>
      <c r="S33" s="56"/>
      <c r="T33" s="56"/>
      <c r="U33" s="57"/>
    </row>
    <row r="34" spans="2:21" ht="34.5" customHeight="1">
      <c r="B34" s="55" t="s">
        <v>1391</v>
      </c>
      <c r="C34" s="56"/>
      <c r="D34" s="56"/>
      <c r="E34" s="56"/>
      <c r="F34" s="56"/>
      <c r="G34" s="56"/>
      <c r="H34" s="56"/>
      <c r="I34" s="56"/>
      <c r="J34" s="56"/>
      <c r="K34" s="56"/>
      <c r="L34" s="56"/>
      <c r="M34" s="56"/>
      <c r="N34" s="56"/>
      <c r="O34" s="56"/>
      <c r="P34" s="56"/>
      <c r="Q34" s="56"/>
      <c r="R34" s="56"/>
      <c r="S34" s="56"/>
      <c r="T34" s="56"/>
      <c r="U34" s="57"/>
    </row>
    <row r="35" spans="2:21" ht="53.4" customHeight="1">
      <c r="B35" s="55" t="s">
        <v>1392</v>
      </c>
      <c r="C35" s="56"/>
      <c r="D35" s="56"/>
      <c r="E35" s="56"/>
      <c r="F35" s="56"/>
      <c r="G35" s="56"/>
      <c r="H35" s="56"/>
      <c r="I35" s="56"/>
      <c r="J35" s="56"/>
      <c r="K35" s="56"/>
      <c r="L35" s="56"/>
      <c r="M35" s="56"/>
      <c r="N35" s="56"/>
      <c r="O35" s="56"/>
      <c r="P35" s="56"/>
      <c r="Q35" s="56"/>
      <c r="R35" s="56"/>
      <c r="S35" s="56"/>
      <c r="T35" s="56"/>
      <c r="U35" s="57"/>
    </row>
    <row r="36" spans="2:21" ht="47.85" customHeight="1">
      <c r="B36" s="55" t="s">
        <v>1393</v>
      </c>
      <c r="C36" s="56"/>
      <c r="D36" s="56"/>
      <c r="E36" s="56"/>
      <c r="F36" s="56"/>
      <c r="G36" s="56"/>
      <c r="H36" s="56"/>
      <c r="I36" s="56"/>
      <c r="J36" s="56"/>
      <c r="K36" s="56"/>
      <c r="L36" s="56"/>
      <c r="M36" s="56"/>
      <c r="N36" s="56"/>
      <c r="O36" s="56"/>
      <c r="P36" s="56"/>
      <c r="Q36" s="56"/>
      <c r="R36" s="56"/>
      <c r="S36" s="56"/>
      <c r="T36" s="56"/>
      <c r="U36" s="57"/>
    </row>
    <row r="37" spans="2:21" ht="62.1" customHeight="1">
      <c r="B37" s="55" t="s">
        <v>1394</v>
      </c>
      <c r="C37" s="56"/>
      <c r="D37" s="56"/>
      <c r="E37" s="56"/>
      <c r="F37" s="56"/>
      <c r="G37" s="56"/>
      <c r="H37" s="56"/>
      <c r="I37" s="56"/>
      <c r="J37" s="56"/>
      <c r="K37" s="56"/>
      <c r="L37" s="56"/>
      <c r="M37" s="56"/>
      <c r="N37" s="56"/>
      <c r="O37" s="56"/>
      <c r="P37" s="56"/>
      <c r="Q37" s="56"/>
      <c r="R37" s="56"/>
      <c r="S37" s="56"/>
      <c r="T37" s="56"/>
      <c r="U37" s="57"/>
    </row>
    <row r="38" spans="2:21" ht="53.85" customHeight="1">
      <c r="B38" s="55" t="s">
        <v>1395</v>
      </c>
      <c r="C38" s="56"/>
      <c r="D38" s="56"/>
      <c r="E38" s="56"/>
      <c r="F38" s="56"/>
      <c r="G38" s="56"/>
      <c r="H38" s="56"/>
      <c r="I38" s="56"/>
      <c r="J38" s="56"/>
      <c r="K38" s="56"/>
      <c r="L38" s="56"/>
      <c r="M38" s="56"/>
      <c r="N38" s="56"/>
      <c r="O38" s="56"/>
      <c r="P38" s="56"/>
      <c r="Q38" s="56"/>
      <c r="R38" s="56"/>
      <c r="S38" s="56"/>
      <c r="T38" s="56"/>
      <c r="U38" s="57"/>
    </row>
    <row r="39" spans="2:21" ht="58.65" customHeight="1">
      <c r="B39" s="55" t="s">
        <v>1396</v>
      </c>
      <c r="C39" s="56"/>
      <c r="D39" s="56"/>
      <c r="E39" s="56"/>
      <c r="F39" s="56"/>
      <c r="G39" s="56"/>
      <c r="H39" s="56"/>
      <c r="I39" s="56"/>
      <c r="J39" s="56"/>
      <c r="K39" s="56"/>
      <c r="L39" s="56"/>
      <c r="M39" s="56"/>
      <c r="N39" s="56"/>
      <c r="O39" s="56"/>
      <c r="P39" s="56"/>
      <c r="Q39" s="56"/>
      <c r="R39" s="56"/>
      <c r="S39" s="56"/>
      <c r="T39" s="56"/>
      <c r="U39" s="57"/>
    </row>
    <row r="40" spans="2:21" ht="40.5" customHeight="1">
      <c r="B40" s="55" t="s">
        <v>1397</v>
      </c>
      <c r="C40" s="56"/>
      <c r="D40" s="56"/>
      <c r="E40" s="56"/>
      <c r="F40" s="56"/>
      <c r="G40" s="56"/>
      <c r="H40" s="56"/>
      <c r="I40" s="56"/>
      <c r="J40" s="56"/>
      <c r="K40" s="56"/>
      <c r="L40" s="56"/>
      <c r="M40" s="56"/>
      <c r="N40" s="56"/>
      <c r="O40" s="56"/>
      <c r="P40" s="56"/>
      <c r="Q40" s="56"/>
      <c r="R40" s="56"/>
      <c r="S40" s="56"/>
      <c r="T40" s="56"/>
      <c r="U40" s="57"/>
    </row>
    <row r="41" spans="2:21" ht="61.5" customHeight="1">
      <c r="B41" s="55" t="s">
        <v>1398</v>
      </c>
      <c r="C41" s="56"/>
      <c r="D41" s="56"/>
      <c r="E41" s="56"/>
      <c r="F41" s="56"/>
      <c r="G41" s="56"/>
      <c r="H41" s="56"/>
      <c r="I41" s="56"/>
      <c r="J41" s="56"/>
      <c r="K41" s="56"/>
      <c r="L41" s="56"/>
      <c r="M41" s="56"/>
      <c r="N41" s="56"/>
      <c r="O41" s="56"/>
      <c r="P41" s="56"/>
      <c r="Q41" s="56"/>
      <c r="R41" s="56"/>
      <c r="S41" s="56"/>
      <c r="T41" s="56"/>
      <c r="U41" s="57"/>
    </row>
    <row r="42" spans="2:21" ht="49.35" customHeight="1">
      <c r="B42" s="55" t="s">
        <v>1399</v>
      </c>
      <c r="C42" s="56"/>
      <c r="D42" s="56"/>
      <c r="E42" s="56"/>
      <c r="F42" s="56"/>
      <c r="G42" s="56"/>
      <c r="H42" s="56"/>
      <c r="I42" s="56"/>
      <c r="J42" s="56"/>
      <c r="K42" s="56"/>
      <c r="L42" s="56"/>
      <c r="M42" s="56"/>
      <c r="N42" s="56"/>
      <c r="O42" s="56"/>
      <c r="P42" s="56"/>
      <c r="Q42" s="56"/>
      <c r="R42" s="56"/>
      <c r="S42" s="56"/>
      <c r="T42" s="56"/>
      <c r="U42" s="57"/>
    </row>
    <row r="43" spans="2:21" ht="51.9" customHeight="1">
      <c r="B43" s="55" t="s">
        <v>1400</v>
      </c>
      <c r="C43" s="56"/>
      <c r="D43" s="56"/>
      <c r="E43" s="56"/>
      <c r="F43" s="56"/>
      <c r="G43" s="56"/>
      <c r="H43" s="56"/>
      <c r="I43" s="56"/>
      <c r="J43" s="56"/>
      <c r="K43" s="56"/>
      <c r="L43" s="56"/>
      <c r="M43" s="56"/>
      <c r="N43" s="56"/>
      <c r="O43" s="56"/>
      <c r="P43" s="56"/>
      <c r="Q43" s="56"/>
      <c r="R43" s="56"/>
      <c r="S43" s="56"/>
      <c r="T43" s="56"/>
      <c r="U43" s="57"/>
    </row>
    <row r="44" spans="2:21" ht="62.25" customHeight="1">
      <c r="B44" s="55" t="s">
        <v>1401</v>
      </c>
      <c r="C44" s="56"/>
      <c r="D44" s="56"/>
      <c r="E44" s="56"/>
      <c r="F44" s="56"/>
      <c r="G44" s="56"/>
      <c r="H44" s="56"/>
      <c r="I44" s="56"/>
      <c r="J44" s="56"/>
      <c r="K44" s="56"/>
      <c r="L44" s="56"/>
      <c r="M44" s="56"/>
      <c r="N44" s="56"/>
      <c r="O44" s="56"/>
      <c r="P44" s="56"/>
      <c r="Q44" s="56"/>
      <c r="R44" s="56"/>
      <c r="S44" s="56"/>
      <c r="T44" s="56"/>
      <c r="U44" s="57"/>
    </row>
    <row r="45" spans="2:21" ht="56.1" customHeight="1" thickBot="1">
      <c r="B45" s="58" t="s">
        <v>1402</v>
      </c>
      <c r="C45" s="59"/>
      <c r="D45" s="59"/>
      <c r="E45" s="59"/>
      <c r="F45" s="59"/>
      <c r="G45" s="59"/>
      <c r="H45" s="59"/>
      <c r="I45" s="59"/>
      <c r="J45" s="59"/>
      <c r="K45" s="59"/>
      <c r="L45" s="59"/>
      <c r="M45" s="59"/>
      <c r="N45" s="59"/>
      <c r="O45" s="59"/>
      <c r="P45" s="59"/>
      <c r="Q45" s="59"/>
      <c r="R45" s="59"/>
      <c r="S45" s="59"/>
      <c r="T45" s="59"/>
      <c r="U45" s="60"/>
    </row>
  </sheetData>
  <mergeCells count="80">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C20:H20"/>
    <mergeCell ref="I20:K20"/>
    <mergeCell ref="L20:O20"/>
    <mergeCell ref="C21:H21"/>
    <mergeCell ref="I21:K21"/>
    <mergeCell ref="L21:O21"/>
    <mergeCell ref="C22:H22"/>
    <mergeCell ref="I22:K22"/>
    <mergeCell ref="L22:O22"/>
    <mergeCell ref="C23:H23"/>
    <mergeCell ref="I23:K23"/>
    <mergeCell ref="L23:O23"/>
    <mergeCell ref="B37:U37"/>
    <mergeCell ref="C24:H24"/>
    <mergeCell ref="I24:K24"/>
    <mergeCell ref="L24:O24"/>
    <mergeCell ref="B28:D28"/>
    <mergeCell ref="B29:D29"/>
    <mergeCell ref="B31:U31"/>
    <mergeCell ref="B32:U32"/>
    <mergeCell ref="B33:U33"/>
    <mergeCell ref="B34:U34"/>
    <mergeCell ref="B35:U35"/>
    <mergeCell ref="B36:U36"/>
    <mergeCell ref="B44:U44"/>
    <mergeCell ref="B45:U45"/>
    <mergeCell ref="B38:U38"/>
    <mergeCell ref="B39:U39"/>
    <mergeCell ref="B40:U40"/>
    <mergeCell ref="B41:U41"/>
    <mergeCell ref="B42:U42"/>
    <mergeCell ref="B43:U43"/>
  </mergeCells>
  <printOptions horizontalCentered="1"/>
  <pageMargins left="0.78740157480314965" right="0.78740157480314965" top="0.98425196850393704" bottom="0.98425196850393704" header="0" footer="0.39370078740157483"/>
  <pageSetup scale="62" fitToHeight="10" orientation="landscape" r:id="rId1"/>
  <headerFooter>
    <oddFooter>&amp;R&amp;P de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9"/>
  <sheetViews>
    <sheetView view="pageBreakPreview" zoomScale="80" zoomScaleNormal="80" zoomScaleSheetLayoutView="80" workbookViewId="0">
      <selection activeCell="P12" sqref="P12"/>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5.77734375" style="1" customWidth="1"/>
    <col min="9" max="9" width="7.5546875" style="1" customWidth="1"/>
    <col min="10" max="10" width="9" style="1" customWidth="1"/>
    <col min="11" max="11" width="10.88671875" style="1" customWidth="1"/>
    <col min="12" max="12" width="8.88671875" style="1" customWidth="1"/>
    <col min="13" max="13" width="7" style="1" customWidth="1"/>
    <col min="14" max="14" width="9.44140625" style="1" customWidth="1"/>
    <col min="15" max="15" width="28.5546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1403</v>
      </c>
      <c r="D4" s="95" t="s">
        <v>1404</v>
      </c>
      <c r="E4" s="95"/>
      <c r="F4" s="95"/>
      <c r="G4" s="95"/>
      <c r="H4" s="95"/>
      <c r="I4" s="14"/>
      <c r="J4" s="15" t="s">
        <v>6</v>
      </c>
      <c r="K4" s="16" t="s">
        <v>7</v>
      </c>
      <c r="L4" s="96" t="s">
        <v>8</v>
      </c>
      <c r="M4" s="96"/>
      <c r="N4" s="96"/>
      <c r="O4" s="96"/>
      <c r="P4" s="15" t="s">
        <v>9</v>
      </c>
      <c r="Q4" s="96" t="s">
        <v>338</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339</v>
      </c>
      <c r="Q6" s="76"/>
      <c r="R6" s="21"/>
      <c r="S6" s="20" t="s">
        <v>20</v>
      </c>
      <c r="T6" s="76" t="s">
        <v>340</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c r="A11" s="25"/>
      <c r="B11" s="26" t="s">
        <v>36</v>
      </c>
      <c r="C11" s="69" t="s">
        <v>1405</v>
      </c>
      <c r="D11" s="69"/>
      <c r="E11" s="69"/>
      <c r="F11" s="69"/>
      <c r="G11" s="69"/>
      <c r="H11" s="69"/>
      <c r="I11" s="69" t="s">
        <v>1406</v>
      </c>
      <c r="J11" s="69"/>
      <c r="K11" s="69"/>
      <c r="L11" s="69" t="s">
        <v>1407</v>
      </c>
      <c r="M11" s="69"/>
      <c r="N11" s="69"/>
      <c r="O11" s="69"/>
      <c r="P11" s="27" t="s">
        <v>149</v>
      </c>
      <c r="Q11" s="27" t="s">
        <v>1408</v>
      </c>
      <c r="R11" s="27">
        <v>1.1000000000000001</v>
      </c>
      <c r="S11" s="27" t="s">
        <v>82</v>
      </c>
      <c r="T11" s="27">
        <v>6.8</v>
      </c>
      <c r="U11" s="28" t="str">
        <f t="shared" ref="U11:U21" si="0">IF(ISERR(T11/S11*100),"N/A",T11/S11*100)</f>
        <v>N/A</v>
      </c>
    </row>
    <row r="12" spans="1:34" ht="75" customHeight="1" thickBot="1">
      <c r="A12" s="25"/>
      <c r="B12" s="29" t="s">
        <v>42</v>
      </c>
      <c r="C12" s="61" t="s">
        <v>42</v>
      </c>
      <c r="D12" s="61"/>
      <c r="E12" s="61"/>
      <c r="F12" s="61"/>
      <c r="G12" s="61"/>
      <c r="H12" s="61"/>
      <c r="I12" s="61" t="s">
        <v>1538</v>
      </c>
      <c r="J12" s="61"/>
      <c r="K12" s="61"/>
      <c r="L12" s="61" t="s">
        <v>79</v>
      </c>
      <c r="M12" s="61"/>
      <c r="N12" s="61"/>
      <c r="O12" s="61"/>
      <c r="P12" s="30" t="s">
        <v>80</v>
      </c>
      <c r="Q12" s="30" t="s">
        <v>81</v>
      </c>
      <c r="R12" s="54">
        <v>61637</v>
      </c>
      <c r="S12" s="54" t="s">
        <v>82</v>
      </c>
      <c r="T12" s="54" t="s">
        <v>82</v>
      </c>
      <c r="U12" s="31" t="str">
        <f t="shared" si="0"/>
        <v>N/A</v>
      </c>
    </row>
    <row r="13" spans="1:34" ht="75" customHeight="1" thickTop="1">
      <c r="A13" s="25"/>
      <c r="B13" s="26" t="s">
        <v>45</v>
      </c>
      <c r="C13" s="69" t="s">
        <v>1409</v>
      </c>
      <c r="D13" s="69"/>
      <c r="E13" s="69"/>
      <c r="F13" s="69"/>
      <c r="G13" s="69"/>
      <c r="H13" s="69"/>
      <c r="I13" s="69" t="s">
        <v>1410</v>
      </c>
      <c r="J13" s="69"/>
      <c r="K13" s="69"/>
      <c r="L13" s="69" t="s">
        <v>1411</v>
      </c>
      <c r="M13" s="69"/>
      <c r="N13" s="69"/>
      <c r="O13" s="69"/>
      <c r="P13" s="27" t="s">
        <v>40</v>
      </c>
      <c r="Q13" s="27" t="s">
        <v>81</v>
      </c>
      <c r="R13" s="27">
        <v>61.54</v>
      </c>
      <c r="S13" s="27" t="s">
        <v>82</v>
      </c>
      <c r="T13" s="27" t="s">
        <v>82</v>
      </c>
      <c r="U13" s="28" t="str">
        <f t="shared" si="0"/>
        <v>N/A</v>
      </c>
    </row>
    <row r="14" spans="1:34" ht="75" customHeight="1" thickBot="1">
      <c r="A14" s="25"/>
      <c r="B14" s="29" t="s">
        <v>42</v>
      </c>
      <c r="C14" s="61" t="s">
        <v>42</v>
      </c>
      <c r="D14" s="61"/>
      <c r="E14" s="61"/>
      <c r="F14" s="61"/>
      <c r="G14" s="61"/>
      <c r="H14" s="61"/>
      <c r="I14" s="61" t="s">
        <v>1412</v>
      </c>
      <c r="J14" s="61"/>
      <c r="K14" s="61"/>
      <c r="L14" s="61" t="s">
        <v>1413</v>
      </c>
      <c r="M14" s="61"/>
      <c r="N14" s="61"/>
      <c r="O14" s="61"/>
      <c r="P14" s="30" t="s">
        <v>149</v>
      </c>
      <c r="Q14" s="30" t="s">
        <v>81</v>
      </c>
      <c r="R14" s="30">
        <v>4</v>
      </c>
      <c r="S14" s="30" t="s">
        <v>82</v>
      </c>
      <c r="T14" s="30" t="s">
        <v>82</v>
      </c>
      <c r="U14" s="31" t="str">
        <f t="shared" si="0"/>
        <v>N/A</v>
      </c>
    </row>
    <row r="15" spans="1:34" ht="75" customHeight="1" thickTop="1">
      <c r="A15" s="25"/>
      <c r="B15" s="26" t="s">
        <v>49</v>
      </c>
      <c r="C15" s="69" t="s">
        <v>1414</v>
      </c>
      <c r="D15" s="69"/>
      <c r="E15" s="69"/>
      <c r="F15" s="69"/>
      <c r="G15" s="69"/>
      <c r="H15" s="69"/>
      <c r="I15" s="69" t="s">
        <v>1415</v>
      </c>
      <c r="J15" s="69"/>
      <c r="K15" s="69"/>
      <c r="L15" s="69" t="s">
        <v>1416</v>
      </c>
      <c r="M15" s="69"/>
      <c r="N15" s="69"/>
      <c r="O15" s="69"/>
      <c r="P15" s="27" t="s">
        <v>40</v>
      </c>
      <c r="Q15" s="27" t="s">
        <v>81</v>
      </c>
      <c r="R15" s="27">
        <v>77.78</v>
      </c>
      <c r="S15" s="27" t="s">
        <v>82</v>
      </c>
      <c r="T15" s="27" t="s">
        <v>82</v>
      </c>
      <c r="U15" s="28" t="str">
        <f t="shared" si="0"/>
        <v>N/A</v>
      </c>
    </row>
    <row r="16" spans="1:34" ht="75" customHeight="1" thickBot="1">
      <c r="A16" s="25"/>
      <c r="B16" s="29" t="s">
        <v>42</v>
      </c>
      <c r="C16" s="61" t="s">
        <v>1417</v>
      </c>
      <c r="D16" s="61"/>
      <c r="E16" s="61"/>
      <c r="F16" s="61"/>
      <c r="G16" s="61"/>
      <c r="H16" s="61"/>
      <c r="I16" s="61" t="s">
        <v>1418</v>
      </c>
      <c r="J16" s="61"/>
      <c r="K16" s="61"/>
      <c r="L16" s="61" t="s">
        <v>1419</v>
      </c>
      <c r="M16" s="61"/>
      <c r="N16" s="61"/>
      <c r="O16" s="61"/>
      <c r="P16" s="30" t="s">
        <v>40</v>
      </c>
      <c r="Q16" s="30" t="s">
        <v>92</v>
      </c>
      <c r="R16" s="30">
        <v>60</v>
      </c>
      <c r="S16" s="30" t="s">
        <v>82</v>
      </c>
      <c r="T16" s="30">
        <v>0</v>
      </c>
      <c r="U16" s="31" t="str">
        <f t="shared" si="0"/>
        <v>N/A</v>
      </c>
    </row>
    <row r="17" spans="1:22" ht="75" customHeight="1" thickTop="1">
      <c r="A17" s="25"/>
      <c r="B17" s="26" t="s">
        <v>93</v>
      </c>
      <c r="C17" s="69" t="s">
        <v>1420</v>
      </c>
      <c r="D17" s="69"/>
      <c r="E17" s="69"/>
      <c r="F17" s="69"/>
      <c r="G17" s="69"/>
      <c r="H17" s="69"/>
      <c r="I17" s="69" t="s">
        <v>1421</v>
      </c>
      <c r="J17" s="69"/>
      <c r="K17" s="69"/>
      <c r="L17" s="69" t="s">
        <v>1422</v>
      </c>
      <c r="M17" s="69"/>
      <c r="N17" s="69"/>
      <c r="O17" s="69"/>
      <c r="P17" s="27" t="s">
        <v>40</v>
      </c>
      <c r="Q17" s="27" t="s">
        <v>97</v>
      </c>
      <c r="R17" s="27">
        <v>100</v>
      </c>
      <c r="S17" s="27">
        <v>80</v>
      </c>
      <c r="T17" s="27">
        <v>30</v>
      </c>
      <c r="U17" s="28">
        <f t="shared" si="0"/>
        <v>37.5</v>
      </c>
    </row>
    <row r="18" spans="1:22" ht="75" customHeight="1">
      <c r="A18" s="25"/>
      <c r="B18" s="29" t="s">
        <v>42</v>
      </c>
      <c r="C18" s="61" t="s">
        <v>1423</v>
      </c>
      <c r="D18" s="61"/>
      <c r="E18" s="61"/>
      <c r="F18" s="61"/>
      <c r="G18" s="61"/>
      <c r="H18" s="61"/>
      <c r="I18" s="61" t="s">
        <v>1424</v>
      </c>
      <c r="J18" s="61"/>
      <c r="K18" s="61"/>
      <c r="L18" s="61" t="s">
        <v>1425</v>
      </c>
      <c r="M18" s="61"/>
      <c r="N18" s="61"/>
      <c r="O18" s="61"/>
      <c r="P18" s="30" t="s">
        <v>40</v>
      </c>
      <c r="Q18" s="30" t="s">
        <v>97</v>
      </c>
      <c r="R18" s="30">
        <v>90</v>
      </c>
      <c r="S18" s="30">
        <v>70</v>
      </c>
      <c r="T18" s="30">
        <v>10</v>
      </c>
      <c r="U18" s="31">
        <f t="shared" si="0"/>
        <v>14.285714285714285</v>
      </c>
    </row>
    <row r="19" spans="1:22" ht="75" customHeight="1">
      <c r="A19" s="25"/>
      <c r="B19" s="29" t="s">
        <v>42</v>
      </c>
      <c r="C19" s="61" t="s">
        <v>1426</v>
      </c>
      <c r="D19" s="61"/>
      <c r="E19" s="61"/>
      <c r="F19" s="61"/>
      <c r="G19" s="61"/>
      <c r="H19" s="61"/>
      <c r="I19" s="61" t="s">
        <v>1427</v>
      </c>
      <c r="J19" s="61"/>
      <c r="K19" s="61"/>
      <c r="L19" s="61" t="s">
        <v>1428</v>
      </c>
      <c r="M19" s="61"/>
      <c r="N19" s="61"/>
      <c r="O19" s="61"/>
      <c r="P19" s="30" t="s">
        <v>149</v>
      </c>
      <c r="Q19" s="30" t="s">
        <v>97</v>
      </c>
      <c r="R19" s="30">
        <v>3.3</v>
      </c>
      <c r="S19" s="30">
        <v>0</v>
      </c>
      <c r="T19" s="30">
        <v>0</v>
      </c>
      <c r="U19" s="31" t="str">
        <f t="shared" si="0"/>
        <v>N/A</v>
      </c>
    </row>
    <row r="20" spans="1:22" ht="75" customHeight="1">
      <c r="A20" s="25"/>
      <c r="B20" s="29" t="s">
        <v>42</v>
      </c>
      <c r="C20" s="61" t="s">
        <v>1429</v>
      </c>
      <c r="D20" s="61"/>
      <c r="E20" s="61"/>
      <c r="F20" s="61"/>
      <c r="G20" s="61"/>
      <c r="H20" s="61"/>
      <c r="I20" s="61" t="s">
        <v>1430</v>
      </c>
      <c r="J20" s="61"/>
      <c r="K20" s="61"/>
      <c r="L20" s="61" t="s">
        <v>1431</v>
      </c>
      <c r="M20" s="61"/>
      <c r="N20" s="61"/>
      <c r="O20" s="61"/>
      <c r="P20" s="30" t="s">
        <v>40</v>
      </c>
      <c r="Q20" s="30" t="s">
        <v>105</v>
      </c>
      <c r="R20" s="30">
        <v>93.75</v>
      </c>
      <c r="S20" s="30">
        <v>41.67</v>
      </c>
      <c r="T20" s="30">
        <v>0</v>
      </c>
      <c r="U20" s="31">
        <f t="shared" si="0"/>
        <v>0</v>
      </c>
    </row>
    <row r="21" spans="1:22" ht="75" customHeight="1" thickBot="1">
      <c r="A21" s="25"/>
      <c r="B21" s="29" t="s">
        <v>42</v>
      </c>
      <c r="C21" s="61" t="s">
        <v>1432</v>
      </c>
      <c r="D21" s="61"/>
      <c r="E21" s="61"/>
      <c r="F21" s="61"/>
      <c r="G21" s="61"/>
      <c r="H21" s="61"/>
      <c r="I21" s="61" t="s">
        <v>1433</v>
      </c>
      <c r="J21" s="61"/>
      <c r="K21" s="61"/>
      <c r="L21" s="61" t="s">
        <v>1434</v>
      </c>
      <c r="M21" s="61"/>
      <c r="N21" s="61"/>
      <c r="O21" s="61"/>
      <c r="P21" s="30" t="s">
        <v>40</v>
      </c>
      <c r="Q21" s="30" t="s">
        <v>105</v>
      </c>
      <c r="R21" s="30">
        <v>97.92</v>
      </c>
      <c r="S21" s="30">
        <v>50</v>
      </c>
      <c r="T21" s="30">
        <v>50</v>
      </c>
      <c r="U21" s="31">
        <f t="shared" si="0"/>
        <v>100</v>
      </c>
    </row>
    <row r="22" spans="1:22" ht="22.5" customHeight="1" thickTop="1" thickBot="1">
      <c r="B22" s="8" t="s">
        <v>55</v>
      </c>
      <c r="C22" s="9"/>
      <c r="D22" s="9"/>
      <c r="E22" s="9"/>
      <c r="F22" s="9"/>
      <c r="G22" s="9"/>
      <c r="H22" s="10"/>
      <c r="I22" s="10"/>
      <c r="J22" s="10"/>
      <c r="K22" s="10"/>
      <c r="L22" s="10"/>
      <c r="M22" s="10"/>
      <c r="N22" s="10"/>
      <c r="O22" s="10"/>
      <c r="P22" s="10"/>
      <c r="Q22" s="10"/>
      <c r="R22" s="10"/>
      <c r="S22" s="10"/>
      <c r="T22" s="10"/>
      <c r="U22" s="11"/>
      <c r="V22" s="32"/>
    </row>
    <row r="23" spans="1:22" ht="26.25" customHeight="1" thickTop="1">
      <c r="B23" s="33"/>
      <c r="C23" s="34"/>
      <c r="D23" s="34"/>
      <c r="E23" s="34"/>
      <c r="F23" s="34"/>
      <c r="G23" s="34"/>
      <c r="H23" s="35"/>
      <c r="I23" s="35"/>
      <c r="J23" s="35"/>
      <c r="K23" s="35"/>
      <c r="L23" s="35"/>
      <c r="M23" s="35"/>
      <c r="N23" s="35"/>
      <c r="O23" s="35"/>
      <c r="P23" s="36"/>
      <c r="Q23" s="37"/>
      <c r="R23" s="38" t="s">
        <v>56</v>
      </c>
      <c r="S23" s="22" t="s">
        <v>57</v>
      </c>
      <c r="T23" s="38" t="s">
        <v>58</v>
      </c>
      <c r="U23" s="22" t="s">
        <v>59</v>
      </c>
    </row>
    <row r="24" spans="1:22" ht="26.25" customHeight="1" thickBot="1">
      <c r="B24" s="39"/>
      <c r="C24" s="40"/>
      <c r="D24" s="40"/>
      <c r="E24" s="40"/>
      <c r="F24" s="40"/>
      <c r="G24" s="40"/>
      <c r="H24" s="41"/>
      <c r="I24" s="41"/>
      <c r="J24" s="41"/>
      <c r="K24" s="41"/>
      <c r="L24" s="41"/>
      <c r="M24" s="41"/>
      <c r="N24" s="41"/>
      <c r="O24" s="41"/>
      <c r="P24" s="42"/>
      <c r="Q24" s="43"/>
      <c r="R24" s="44" t="s">
        <v>60</v>
      </c>
      <c r="S24" s="43" t="s">
        <v>60</v>
      </c>
      <c r="T24" s="43" t="s">
        <v>60</v>
      </c>
      <c r="U24" s="43" t="s">
        <v>61</v>
      </c>
    </row>
    <row r="25" spans="1:22" ht="13.5" customHeight="1" thickBot="1">
      <c r="B25" s="62" t="s">
        <v>62</v>
      </c>
      <c r="C25" s="63"/>
      <c r="D25" s="63"/>
      <c r="E25" s="45"/>
      <c r="F25" s="45"/>
      <c r="G25" s="45"/>
      <c r="H25" s="46"/>
      <c r="I25" s="46"/>
      <c r="J25" s="46"/>
      <c r="K25" s="46"/>
      <c r="L25" s="46"/>
      <c r="M25" s="46"/>
      <c r="N25" s="46"/>
      <c r="O25" s="46"/>
      <c r="P25" s="47"/>
      <c r="Q25" s="47"/>
      <c r="R25" s="48">
        <f>67.830555</f>
        <v>67.830555000000004</v>
      </c>
      <c r="S25" s="48">
        <f>67.830555</f>
        <v>67.830555000000004</v>
      </c>
      <c r="T25" s="48">
        <f>61.5921947299999</f>
        <v>61.592194729999903</v>
      </c>
      <c r="U25" s="49">
        <f>+IF(ISERR(T25/S25*100),"N/A",T25/S25*100)</f>
        <v>90.803023401474306</v>
      </c>
    </row>
    <row r="26" spans="1:22" ht="13.5" customHeight="1" thickBot="1">
      <c r="B26" s="64" t="s">
        <v>63</v>
      </c>
      <c r="C26" s="65"/>
      <c r="D26" s="65"/>
      <c r="E26" s="50"/>
      <c r="F26" s="50"/>
      <c r="G26" s="50"/>
      <c r="H26" s="51"/>
      <c r="I26" s="51"/>
      <c r="J26" s="51"/>
      <c r="K26" s="51"/>
      <c r="L26" s="51"/>
      <c r="M26" s="51"/>
      <c r="N26" s="51"/>
      <c r="O26" s="51"/>
      <c r="P26" s="52"/>
      <c r="Q26" s="52"/>
      <c r="R26" s="48">
        <f>63.94309852</f>
        <v>63.943098519999999</v>
      </c>
      <c r="S26" s="48">
        <f>63.94309852</f>
        <v>63.943098519999999</v>
      </c>
      <c r="T26" s="48">
        <f>61.5921947299999</f>
        <v>61.592194729999903</v>
      </c>
      <c r="U26" s="49">
        <f>+IF(ISERR(T26/S26*100),"N/A",T26/S26*100)</f>
        <v>96.323444055084721</v>
      </c>
    </row>
    <row r="27" spans="1:22" ht="14.85" customHeight="1" thickTop="1" thickBot="1">
      <c r="B27" s="8" t="s">
        <v>64</v>
      </c>
      <c r="C27" s="9"/>
      <c r="D27" s="9"/>
      <c r="E27" s="9"/>
      <c r="F27" s="9"/>
      <c r="G27" s="9"/>
      <c r="H27" s="10"/>
      <c r="I27" s="10"/>
      <c r="J27" s="10"/>
      <c r="K27" s="10"/>
      <c r="L27" s="10"/>
      <c r="M27" s="10"/>
      <c r="N27" s="10"/>
      <c r="O27" s="10"/>
      <c r="P27" s="10"/>
      <c r="Q27" s="10"/>
      <c r="R27" s="10"/>
      <c r="S27" s="10"/>
      <c r="T27" s="10"/>
      <c r="U27" s="11"/>
    </row>
    <row r="28" spans="1:22" ht="44.25" customHeight="1" thickTop="1">
      <c r="B28" s="66" t="s">
        <v>65</v>
      </c>
      <c r="C28" s="67"/>
      <c r="D28" s="67"/>
      <c r="E28" s="67"/>
      <c r="F28" s="67"/>
      <c r="G28" s="67"/>
      <c r="H28" s="67"/>
      <c r="I28" s="67"/>
      <c r="J28" s="67"/>
      <c r="K28" s="67"/>
      <c r="L28" s="67"/>
      <c r="M28" s="67"/>
      <c r="N28" s="67"/>
      <c r="O28" s="67"/>
      <c r="P28" s="67"/>
      <c r="Q28" s="67"/>
      <c r="R28" s="67"/>
      <c r="S28" s="67"/>
      <c r="T28" s="67"/>
      <c r="U28" s="68"/>
    </row>
    <row r="29" spans="1:22" ht="34.5" customHeight="1">
      <c r="B29" s="55" t="s">
        <v>1435</v>
      </c>
      <c r="C29" s="56"/>
      <c r="D29" s="56"/>
      <c r="E29" s="56"/>
      <c r="F29" s="56"/>
      <c r="G29" s="56"/>
      <c r="H29" s="56"/>
      <c r="I29" s="56"/>
      <c r="J29" s="56"/>
      <c r="K29" s="56"/>
      <c r="L29" s="56"/>
      <c r="M29" s="56"/>
      <c r="N29" s="56"/>
      <c r="O29" s="56"/>
      <c r="P29" s="56"/>
      <c r="Q29" s="56"/>
      <c r="R29" s="56"/>
      <c r="S29" s="56"/>
      <c r="T29" s="56"/>
      <c r="U29" s="57"/>
    </row>
    <row r="30" spans="1:22" ht="34.5" customHeight="1">
      <c r="B30" s="55" t="s">
        <v>106</v>
      </c>
      <c r="C30" s="56"/>
      <c r="D30" s="56"/>
      <c r="E30" s="56"/>
      <c r="F30" s="56"/>
      <c r="G30" s="56"/>
      <c r="H30" s="56"/>
      <c r="I30" s="56"/>
      <c r="J30" s="56"/>
      <c r="K30" s="56"/>
      <c r="L30" s="56"/>
      <c r="M30" s="56"/>
      <c r="N30" s="56"/>
      <c r="O30" s="56"/>
      <c r="P30" s="56"/>
      <c r="Q30" s="56"/>
      <c r="R30" s="56"/>
      <c r="S30" s="56"/>
      <c r="T30" s="56"/>
      <c r="U30" s="57"/>
    </row>
    <row r="31" spans="1:22" ht="34.5" customHeight="1">
      <c r="B31" s="55" t="s">
        <v>1436</v>
      </c>
      <c r="C31" s="56"/>
      <c r="D31" s="56"/>
      <c r="E31" s="56"/>
      <c r="F31" s="56"/>
      <c r="G31" s="56"/>
      <c r="H31" s="56"/>
      <c r="I31" s="56"/>
      <c r="J31" s="56"/>
      <c r="K31" s="56"/>
      <c r="L31" s="56"/>
      <c r="M31" s="56"/>
      <c r="N31" s="56"/>
      <c r="O31" s="56"/>
      <c r="P31" s="56"/>
      <c r="Q31" s="56"/>
      <c r="R31" s="56"/>
      <c r="S31" s="56"/>
      <c r="T31" s="56"/>
      <c r="U31" s="57"/>
    </row>
    <row r="32" spans="1:22" ht="34.5" customHeight="1">
      <c r="B32" s="55" t="s">
        <v>1437</v>
      </c>
      <c r="C32" s="56"/>
      <c r="D32" s="56"/>
      <c r="E32" s="56"/>
      <c r="F32" s="56"/>
      <c r="G32" s="56"/>
      <c r="H32" s="56"/>
      <c r="I32" s="56"/>
      <c r="J32" s="56"/>
      <c r="K32" s="56"/>
      <c r="L32" s="56"/>
      <c r="M32" s="56"/>
      <c r="N32" s="56"/>
      <c r="O32" s="56"/>
      <c r="P32" s="56"/>
      <c r="Q32" s="56"/>
      <c r="R32" s="56"/>
      <c r="S32" s="56"/>
      <c r="T32" s="56"/>
      <c r="U32" s="57"/>
    </row>
    <row r="33" spans="2:21" ht="34.5" customHeight="1">
      <c r="B33" s="55" t="s">
        <v>1438</v>
      </c>
      <c r="C33" s="56"/>
      <c r="D33" s="56"/>
      <c r="E33" s="56"/>
      <c r="F33" s="56"/>
      <c r="G33" s="56"/>
      <c r="H33" s="56"/>
      <c r="I33" s="56"/>
      <c r="J33" s="56"/>
      <c r="K33" s="56"/>
      <c r="L33" s="56"/>
      <c r="M33" s="56"/>
      <c r="N33" s="56"/>
      <c r="O33" s="56"/>
      <c r="P33" s="56"/>
      <c r="Q33" s="56"/>
      <c r="R33" s="56"/>
      <c r="S33" s="56"/>
      <c r="T33" s="56"/>
      <c r="U33" s="57"/>
    </row>
    <row r="34" spans="2:21" ht="34.5" customHeight="1">
      <c r="B34" s="55" t="s">
        <v>1439</v>
      </c>
      <c r="C34" s="56"/>
      <c r="D34" s="56"/>
      <c r="E34" s="56"/>
      <c r="F34" s="56"/>
      <c r="G34" s="56"/>
      <c r="H34" s="56"/>
      <c r="I34" s="56"/>
      <c r="J34" s="56"/>
      <c r="K34" s="56"/>
      <c r="L34" s="56"/>
      <c r="M34" s="56"/>
      <c r="N34" s="56"/>
      <c r="O34" s="56"/>
      <c r="P34" s="56"/>
      <c r="Q34" s="56"/>
      <c r="R34" s="56"/>
      <c r="S34" s="56"/>
      <c r="T34" s="56"/>
      <c r="U34" s="57"/>
    </row>
    <row r="35" spans="2:21" ht="33.75" customHeight="1">
      <c r="B35" s="55" t="s">
        <v>1440</v>
      </c>
      <c r="C35" s="56"/>
      <c r="D35" s="56"/>
      <c r="E35" s="56"/>
      <c r="F35" s="56"/>
      <c r="G35" s="56"/>
      <c r="H35" s="56"/>
      <c r="I35" s="56"/>
      <c r="J35" s="56"/>
      <c r="K35" s="56"/>
      <c r="L35" s="56"/>
      <c r="M35" s="56"/>
      <c r="N35" s="56"/>
      <c r="O35" s="56"/>
      <c r="P35" s="56"/>
      <c r="Q35" s="56"/>
      <c r="R35" s="56"/>
      <c r="S35" s="56"/>
      <c r="T35" s="56"/>
      <c r="U35" s="57"/>
    </row>
    <row r="36" spans="2:21" ht="31.35" customHeight="1">
      <c r="B36" s="55" t="s">
        <v>1441</v>
      </c>
      <c r="C36" s="56"/>
      <c r="D36" s="56"/>
      <c r="E36" s="56"/>
      <c r="F36" s="56"/>
      <c r="G36" s="56"/>
      <c r="H36" s="56"/>
      <c r="I36" s="56"/>
      <c r="J36" s="56"/>
      <c r="K36" s="56"/>
      <c r="L36" s="56"/>
      <c r="M36" s="56"/>
      <c r="N36" s="56"/>
      <c r="O36" s="56"/>
      <c r="P36" s="56"/>
      <c r="Q36" s="56"/>
      <c r="R36" s="56"/>
      <c r="S36" s="56"/>
      <c r="T36" s="56"/>
      <c r="U36" s="57"/>
    </row>
    <row r="37" spans="2:21" ht="34.5" customHeight="1">
      <c r="B37" s="55" t="s">
        <v>1442</v>
      </c>
      <c r="C37" s="56"/>
      <c r="D37" s="56"/>
      <c r="E37" s="56"/>
      <c r="F37" s="56"/>
      <c r="G37" s="56"/>
      <c r="H37" s="56"/>
      <c r="I37" s="56"/>
      <c r="J37" s="56"/>
      <c r="K37" s="56"/>
      <c r="L37" s="56"/>
      <c r="M37" s="56"/>
      <c r="N37" s="56"/>
      <c r="O37" s="56"/>
      <c r="P37" s="56"/>
      <c r="Q37" s="56"/>
      <c r="R37" s="56"/>
      <c r="S37" s="56"/>
      <c r="T37" s="56"/>
      <c r="U37" s="57"/>
    </row>
    <row r="38" spans="2:21" ht="31.35" customHeight="1">
      <c r="B38" s="55" t="s">
        <v>1443</v>
      </c>
      <c r="C38" s="56"/>
      <c r="D38" s="56"/>
      <c r="E38" s="56"/>
      <c r="F38" s="56"/>
      <c r="G38" s="56"/>
      <c r="H38" s="56"/>
      <c r="I38" s="56"/>
      <c r="J38" s="56"/>
      <c r="K38" s="56"/>
      <c r="L38" s="56"/>
      <c r="M38" s="56"/>
      <c r="N38" s="56"/>
      <c r="O38" s="56"/>
      <c r="P38" s="56"/>
      <c r="Q38" s="56"/>
      <c r="R38" s="56"/>
      <c r="S38" s="56"/>
      <c r="T38" s="56"/>
      <c r="U38" s="57"/>
    </row>
    <row r="39" spans="2:21" ht="34.5" customHeight="1" thickBot="1">
      <c r="B39" s="58" t="s">
        <v>1444</v>
      </c>
      <c r="C39" s="59"/>
      <c r="D39" s="59"/>
      <c r="E39" s="59"/>
      <c r="F39" s="59"/>
      <c r="G39" s="59"/>
      <c r="H39" s="59"/>
      <c r="I39" s="59"/>
      <c r="J39" s="59"/>
      <c r="K39" s="59"/>
      <c r="L39" s="59"/>
      <c r="M39" s="59"/>
      <c r="N39" s="59"/>
      <c r="O39" s="59"/>
      <c r="P39" s="59"/>
      <c r="Q39" s="59"/>
      <c r="R39" s="59"/>
      <c r="S39" s="59"/>
      <c r="T39" s="59"/>
      <c r="U39" s="60"/>
    </row>
  </sheetData>
  <mergeCells count="68">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B31:U31"/>
    <mergeCell ref="C20:H20"/>
    <mergeCell ref="I20:K20"/>
    <mergeCell ref="L20:O20"/>
    <mergeCell ref="C21:H21"/>
    <mergeCell ref="I21:K21"/>
    <mergeCell ref="L21:O21"/>
    <mergeCell ref="B25:D25"/>
    <mergeCell ref="B26:D26"/>
    <mergeCell ref="B28:U28"/>
    <mergeCell ref="B29:U29"/>
    <mergeCell ref="B30:U30"/>
    <mergeCell ref="B38:U38"/>
    <mergeCell ref="B39:U39"/>
    <mergeCell ref="B32:U32"/>
    <mergeCell ref="B33:U33"/>
    <mergeCell ref="B34:U34"/>
    <mergeCell ref="B35:U35"/>
    <mergeCell ref="B36:U36"/>
    <mergeCell ref="B37:U37"/>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1"/>
  <sheetViews>
    <sheetView view="pageBreakPreview" zoomScale="80" zoomScaleNormal="80" zoomScaleSheetLayoutView="80" workbookViewId="0">
      <selection activeCell="L13" sqref="L13:O13"/>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8.6640625" style="1" customWidth="1"/>
    <col min="9" max="9" width="7.5546875" style="1" customWidth="1"/>
    <col min="10" max="10" width="9" style="1" customWidth="1"/>
    <col min="11" max="11" width="27.6640625" style="1" customWidth="1"/>
    <col min="12" max="12" width="8.88671875" style="1" customWidth="1"/>
    <col min="13" max="13" width="7" style="1" customWidth="1"/>
    <col min="14" max="14" width="9.44140625" style="1" customWidth="1"/>
    <col min="15" max="15" width="29.1093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1445</v>
      </c>
      <c r="D4" s="95" t="s">
        <v>1446</v>
      </c>
      <c r="E4" s="95"/>
      <c r="F4" s="95"/>
      <c r="G4" s="95"/>
      <c r="H4" s="95"/>
      <c r="I4" s="14"/>
      <c r="J4" s="15" t="s">
        <v>6</v>
      </c>
      <c r="K4" s="16" t="s">
        <v>7</v>
      </c>
      <c r="L4" s="96" t="s">
        <v>8</v>
      </c>
      <c r="M4" s="96"/>
      <c r="N4" s="96"/>
      <c r="O4" s="96"/>
      <c r="P4" s="15" t="s">
        <v>9</v>
      </c>
      <c r="Q4" s="96" t="s">
        <v>1447</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c r="A11" s="25"/>
      <c r="B11" s="26" t="s">
        <v>36</v>
      </c>
      <c r="C11" s="69" t="s">
        <v>1448</v>
      </c>
      <c r="D11" s="69"/>
      <c r="E11" s="69"/>
      <c r="F11" s="69"/>
      <c r="G11" s="69"/>
      <c r="H11" s="69"/>
      <c r="I11" s="69" t="s">
        <v>1449</v>
      </c>
      <c r="J11" s="69"/>
      <c r="K11" s="69"/>
      <c r="L11" s="69" t="s">
        <v>1450</v>
      </c>
      <c r="M11" s="69"/>
      <c r="N11" s="69"/>
      <c r="O11" s="69"/>
      <c r="P11" s="27" t="s">
        <v>40</v>
      </c>
      <c r="Q11" s="27" t="s">
        <v>81</v>
      </c>
      <c r="R11" s="27">
        <v>85</v>
      </c>
      <c r="S11" s="27" t="s">
        <v>82</v>
      </c>
      <c r="T11" s="27" t="s">
        <v>82</v>
      </c>
      <c r="U11" s="28" t="str">
        <f t="shared" ref="U11:U27" si="0">IF(ISERR(T11/S11*100),"N/A",T11/S11*100)</f>
        <v>N/A</v>
      </c>
    </row>
    <row r="12" spans="1:34" ht="75" customHeight="1">
      <c r="A12" s="25"/>
      <c r="B12" s="29" t="s">
        <v>42</v>
      </c>
      <c r="C12" s="61" t="s">
        <v>42</v>
      </c>
      <c r="D12" s="61"/>
      <c r="E12" s="61"/>
      <c r="F12" s="61"/>
      <c r="G12" s="61"/>
      <c r="H12" s="61"/>
      <c r="I12" s="61" t="s">
        <v>1452</v>
      </c>
      <c r="J12" s="61"/>
      <c r="K12" s="61"/>
      <c r="L12" s="61" t="s">
        <v>1451</v>
      </c>
      <c r="M12" s="61"/>
      <c r="N12" s="61"/>
      <c r="O12" s="61"/>
      <c r="P12" s="30" t="s">
        <v>40</v>
      </c>
      <c r="Q12" s="30" t="s">
        <v>81</v>
      </c>
      <c r="R12" s="54">
        <v>68.2</v>
      </c>
      <c r="S12" s="54" t="s">
        <v>82</v>
      </c>
      <c r="T12" s="54" t="s">
        <v>82</v>
      </c>
      <c r="U12" s="31" t="str">
        <f t="shared" si="0"/>
        <v>N/A</v>
      </c>
    </row>
    <row r="13" spans="1:34" ht="75" customHeight="1" thickBot="1">
      <c r="A13" s="25"/>
      <c r="B13" s="29" t="s">
        <v>42</v>
      </c>
      <c r="C13" s="61" t="s">
        <v>42</v>
      </c>
      <c r="D13" s="61"/>
      <c r="E13" s="61"/>
      <c r="F13" s="61"/>
      <c r="G13" s="61"/>
      <c r="H13" s="61"/>
      <c r="I13" s="61" t="s">
        <v>1452</v>
      </c>
      <c r="J13" s="61"/>
      <c r="K13" s="61"/>
      <c r="L13" s="61" t="s">
        <v>1453</v>
      </c>
      <c r="M13" s="61"/>
      <c r="N13" s="61"/>
      <c r="O13" s="61"/>
      <c r="P13" s="30" t="s">
        <v>40</v>
      </c>
      <c r="Q13" s="30" t="s">
        <v>81</v>
      </c>
      <c r="R13" s="30">
        <v>64.98</v>
      </c>
      <c r="S13" s="30" t="s">
        <v>82</v>
      </c>
      <c r="T13" s="30" t="s">
        <v>82</v>
      </c>
      <c r="U13" s="31" t="str">
        <f t="shared" si="0"/>
        <v>N/A</v>
      </c>
    </row>
    <row r="14" spans="1:34" ht="75" customHeight="1" thickTop="1" thickBot="1">
      <c r="A14" s="25"/>
      <c r="B14" s="26" t="s">
        <v>45</v>
      </c>
      <c r="C14" s="69" t="s">
        <v>1454</v>
      </c>
      <c r="D14" s="69"/>
      <c r="E14" s="69"/>
      <c r="F14" s="69"/>
      <c r="G14" s="69"/>
      <c r="H14" s="69"/>
      <c r="I14" s="69" t="s">
        <v>1455</v>
      </c>
      <c r="J14" s="69"/>
      <c r="K14" s="69"/>
      <c r="L14" s="69" t="s">
        <v>1456</v>
      </c>
      <c r="M14" s="69"/>
      <c r="N14" s="69"/>
      <c r="O14" s="69"/>
      <c r="P14" s="27" t="s">
        <v>1457</v>
      </c>
      <c r="Q14" s="27" t="s">
        <v>81</v>
      </c>
      <c r="R14" s="27">
        <v>0.99</v>
      </c>
      <c r="S14" s="27" t="s">
        <v>82</v>
      </c>
      <c r="T14" s="27" t="s">
        <v>82</v>
      </c>
      <c r="U14" s="28" t="str">
        <f t="shared" si="0"/>
        <v>N/A</v>
      </c>
    </row>
    <row r="15" spans="1:34" ht="75" customHeight="1" thickTop="1">
      <c r="A15" s="25"/>
      <c r="B15" s="26" t="s">
        <v>49</v>
      </c>
      <c r="C15" s="69" t="s">
        <v>1458</v>
      </c>
      <c r="D15" s="69"/>
      <c r="E15" s="69"/>
      <c r="F15" s="69"/>
      <c r="G15" s="69"/>
      <c r="H15" s="69"/>
      <c r="I15" s="69" t="s">
        <v>1459</v>
      </c>
      <c r="J15" s="69"/>
      <c r="K15" s="69"/>
      <c r="L15" s="69" t="s">
        <v>1460</v>
      </c>
      <c r="M15" s="69"/>
      <c r="N15" s="69"/>
      <c r="O15" s="69"/>
      <c r="P15" s="27" t="s">
        <v>40</v>
      </c>
      <c r="Q15" s="27" t="s">
        <v>101</v>
      </c>
      <c r="R15" s="27">
        <v>100</v>
      </c>
      <c r="S15" s="27" t="s">
        <v>82</v>
      </c>
      <c r="T15" s="27" t="s">
        <v>82</v>
      </c>
      <c r="U15" s="28" t="str">
        <f t="shared" si="0"/>
        <v>N/A</v>
      </c>
    </row>
    <row r="16" spans="1:34" ht="75" customHeight="1">
      <c r="A16" s="25"/>
      <c r="B16" s="29" t="s">
        <v>42</v>
      </c>
      <c r="C16" s="61" t="s">
        <v>1461</v>
      </c>
      <c r="D16" s="61"/>
      <c r="E16" s="61"/>
      <c r="F16" s="61"/>
      <c r="G16" s="61"/>
      <c r="H16" s="61"/>
      <c r="I16" s="61" t="s">
        <v>1462</v>
      </c>
      <c r="J16" s="61"/>
      <c r="K16" s="61"/>
      <c r="L16" s="61" t="s">
        <v>1463</v>
      </c>
      <c r="M16" s="61"/>
      <c r="N16" s="61"/>
      <c r="O16" s="61"/>
      <c r="P16" s="30" t="s">
        <v>40</v>
      </c>
      <c r="Q16" s="30" t="s">
        <v>101</v>
      </c>
      <c r="R16" s="30">
        <v>100</v>
      </c>
      <c r="S16" s="30" t="s">
        <v>82</v>
      </c>
      <c r="T16" s="30" t="s">
        <v>82</v>
      </c>
      <c r="U16" s="31" t="str">
        <f t="shared" si="0"/>
        <v>N/A</v>
      </c>
    </row>
    <row r="17" spans="1:22" ht="75" customHeight="1">
      <c r="A17" s="25"/>
      <c r="B17" s="29" t="s">
        <v>42</v>
      </c>
      <c r="C17" s="61" t="s">
        <v>1464</v>
      </c>
      <c r="D17" s="61"/>
      <c r="E17" s="61"/>
      <c r="F17" s="61"/>
      <c r="G17" s="61"/>
      <c r="H17" s="61"/>
      <c r="I17" s="61" t="s">
        <v>1465</v>
      </c>
      <c r="J17" s="61"/>
      <c r="K17" s="61"/>
      <c r="L17" s="61" t="s">
        <v>1466</v>
      </c>
      <c r="M17" s="61"/>
      <c r="N17" s="61"/>
      <c r="O17" s="61"/>
      <c r="P17" s="30" t="s">
        <v>40</v>
      </c>
      <c r="Q17" s="30" t="s">
        <v>101</v>
      </c>
      <c r="R17" s="30">
        <v>94.67</v>
      </c>
      <c r="S17" s="30" t="s">
        <v>82</v>
      </c>
      <c r="T17" s="30" t="s">
        <v>82</v>
      </c>
      <c r="U17" s="31" t="str">
        <f t="shared" si="0"/>
        <v>N/A</v>
      </c>
    </row>
    <row r="18" spans="1:22" ht="75" customHeight="1">
      <c r="A18" s="25"/>
      <c r="B18" s="29" t="s">
        <v>42</v>
      </c>
      <c r="C18" s="61" t="s">
        <v>1467</v>
      </c>
      <c r="D18" s="61"/>
      <c r="E18" s="61"/>
      <c r="F18" s="61"/>
      <c r="G18" s="61"/>
      <c r="H18" s="61"/>
      <c r="I18" s="61" t="s">
        <v>1468</v>
      </c>
      <c r="J18" s="61"/>
      <c r="K18" s="61"/>
      <c r="L18" s="61" t="s">
        <v>1469</v>
      </c>
      <c r="M18" s="61"/>
      <c r="N18" s="61"/>
      <c r="O18" s="61"/>
      <c r="P18" s="30" t="s">
        <v>40</v>
      </c>
      <c r="Q18" s="30" t="s">
        <v>101</v>
      </c>
      <c r="R18" s="30">
        <v>100</v>
      </c>
      <c r="S18" s="30" t="s">
        <v>82</v>
      </c>
      <c r="T18" s="30" t="s">
        <v>82</v>
      </c>
      <c r="U18" s="31" t="str">
        <f t="shared" si="0"/>
        <v>N/A</v>
      </c>
    </row>
    <row r="19" spans="1:22" ht="75" customHeight="1" thickBot="1">
      <c r="A19" s="25"/>
      <c r="B19" s="29" t="s">
        <v>42</v>
      </c>
      <c r="C19" s="61" t="s">
        <v>1470</v>
      </c>
      <c r="D19" s="61"/>
      <c r="E19" s="61"/>
      <c r="F19" s="61"/>
      <c r="G19" s="61"/>
      <c r="H19" s="61"/>
      <c r="I19" s="61" t="s">
        <v>1471</v>
      </c>
      <c r="J19" s="61"/>
      <c r="K19" s="61"/>
      <c r="L19" s="61" t="s">
        <v>1472</v>
      </c>
      <c r="M19" s="61"/>
      <c r="N19" s="61"/>
      <c r="O19" s="61"/>
      <c r="P19" s="30" t="s">
        <v>40</v>
      </c>
      <c r="Q19" s="30" t="s">
        <v>101</v>
      </c>
      <c r="R19" s="30">
        <v>100</v>
      </c>
      <c r="S19" s="30" t="s">
        <v>82</v>
      </c>
      <c r="T19" s="30" t="s">
        <v>82</v>
      </c>
      <c r="U19" s="31" t="str">
        <f t="shared" si="0"/>
        <v>N/A</v>
      </c>
    </row>
    <row r="20" spans="1:22" ht="75" customHeight="1" thickTop="1">
      <c r="A20" s="25"/>
      <c r="B20" s="26" t="s">
        <v>93</v>
      </c>
      <c r="C20" s="69" t="s">
        <v>1473</v>
      </c>
      <c r="D20" s="69"/>
      <c r="E20" s="69"/>
      <c r="F20" s="69"/>
      <c r="G20" s="69"/>
      <c r="H20" s="69"/>
      <c r="I20" s="69" t="s">
        <v>1474</v>
      </c>
      <c r="J20" s="69"/>
      <c r="K20" s="69"/>
      <c r="L20" s="69" t="s">
        <v>1475</v>
      </c>
      <c r="M20" s="69"/>
      <c r="N20" s="69"/>
      <c r="O20" s="69"/>
      <c r="P20" s="27" t="s">
        <v>40</v>
      </c>
      <c r="Q20" s="27" t="s">
        <v>101</v>
      </c>
      <c r="R20" s="27">
        <v>100</v>
      </c>
      <c r="S20" s="27" t="s">
        <v>82</v>
      </c>
      <c r="T20" s="27" t="s">
        <v>82</v>
      </c>
      <c r="U20" s="28" t="str">
        <f t="shared" si="0"/>
        <v>N/A</v>
      </c>
    </row>
    <row r="21" spans="1:22" ht="75" customHeight="1">
      <c r="A21" s="25"/>
      <c r="B21" s="29" t="s">
        <v>42</v>
      </c>
      <c r="C21" s="61" t="s">
        <v>1476</v>
      </c>
      <c r="D21" s="61"/>
      <c r="E21" s="61"/>
      <c r="F21" s="61"/>
      <c r="G21" s="61"/>
      <c r="H21" s="61"/>
      <c r="I21" s="61" t="s">
        <v>1477</v>
      </c>
      <c r="J21" s="61"/>
      <c r="K21" s="61"/>
      <c r="L21" s="61" t="s">
        <v>1478</v>
      </c>
      <c r="M21" s="61"/>
      <c r="N21" s="61"/>
      <c r="O21" s="61"/>
      <c r="P21" s="30" t="s">
        <v>40</v>
      </c>
      <c r="Q21" s="30" t="s">
        <v>101</v>
      </c>
      <c r="R21" s="30">
        <v>100</v>
      </c>
      <c r="S21" s="30" t="s">
        <v>82</v>
      </c>
      <c r="T21" s="30" t="s">
        <v>82</v>
      </c>
      <c r="U21" s="31" t="str">
        <f t="shared" si="0"/>
        <v>N/A</v>
      </c>
    </row>
    <row r="22" spans="1:22" ht="75" customHeight="1">
      <c r="A22" s="25"/>
      <c r="B22" s="29" t="s">
        <v>42</v>
      </c>
      <c r="C22" s="61" t="s">
        <v>1479</v>
      </c>
      <c r="D22" s="61"/>
      <c r="E22" s="61"/>
      <c r="F22" s="61"/>
      <c r="G22" s="61"/>
      <c r="H22" s="61"/>
      <c r="I22" s="61" t="s">
        <v>1480</v>
      </c>
      <c r="J22" s="61"/>
      <c r="K22" s="61"/>
      <c r="L22" s="61" t="s">
        <v>1481</v>
      </c>
      <c r="M22" s="61"/>
      <c r="N22" s="61"/>
      <c r="O22" s="61"/>
      <c r="P22" s="30" t="s">
        <v>40</v>
      </c>
      <c r="Q22" s="30" t="s">
        <v>97</v>
      </c>
      <c r="R22" s="30">
        <v>100</v>
      </c>
      <c r="S22" s="30">
        <v>50</v>
      </c>
      <c r="T22" s="30">
        <v>50</v>
      </c>
      <c r="U22" s="31">
        <f t="shared" si="0"/>
        <v>100</v>
      </c>
    </row>
    <row r="23" spans="1:22" ht="75" customHeight="1">
      <c r="A23" s="25"/>
      <c r="B23" s="29" t="s">
        <v>42</v>
      </c>
      <c r="C23" s="61" t="s">
        <v>1482</v>
      </c>
      <c r="D23" s="61"/>
      <c r="E23" s="61"/>
      <c r="F23" s="61"/>
      <c r="G23" s="61"/>
      <c r="H23" s="61"/>
      <c r="I23" s="61" t="s">
        <v>1483</v>
      </c>
      <c r="J23" s="61"/>
      <c r="K23" s="61"/>
      <c r="L23" s="61" t="s">
        <v>1484</v>
      </c>
      <c r="M23" s="61"/>
      <c r="N23" s="61"/>
      <c r="O23" s="61"/>
      <c r="P23" s="30" t="s">
        <v>40</v>
      </c>
      <c r="Q23" s="30" t="s">
        <v>97</v>
      </c>
      <c r="R23" s="30">
        <v>100</v>
      </c>
      <c r="S23" s="30">
        <v>50.01</v>
      </c>
      <c r="T23" s="30">
        <v>49.3</v>
      </c>
      <c r="U23" s="31">
        <f t="shared" si="0"/>
        <v>98.580283943211356</v>
      </c>
    </row>
    <row r="24" spans="1:22" ht="75" customHeight="1">
      <c r="A24" s="25"/>
      <c r="B24" s="29" t="s">
        <v>42</v>
      </c>
      <c r="C24" s="61" t="s">
        <v>1485</v>
      </c>
      <c r="D24" s="61"/>
      <c r="E24" s="61"/>
      <c r="F24" s="61"/>
      <c r="G24" s="61"/>
      <c r="H24" s="61"/>
      <c r="I24" s="61" t="s">
        <v>1486</v>
      </c>
      <c r="J24" s="61"/>
      <c r="K24" s="61"/>
      <c r="L24" s="61" t="s">
        <v>1469</v>
      </c>
      <c r="M24" s="61"/>
      <c r="N24" s="61"/>
      <c r="O24" s="61"/>
      <c r="P24" s="30" t="s">
        <v>40</v>
      </c>
      <c r="Q24" s="30" t="s">
        <v>101</v>
      </c>
      <c r="R24" s="30">
        <v>100</v>
      </c>
      <c r="S24" s="30" t="s">
        <v>82</v>
      </c>
      <c r="T24" s="30" t="s">
        <v>82</v>
      </c>
      <c r="U24" s="31" t="str">
        <f t="shared" si="0"/>
        <v>N/A</v>
      </c>
    </row>
    <row r="25" spans="1:22" ht="75" customHeight="1">
      <c r="A25" s="25"/>
      <c r="B25" s="29" t="s">
        <v>42</v>
      </c>
      <c r="C25" s="61" t="s">
        <v>1487</v>
      </c>
      <c r="D25" s="61"/>
      <c r="E25" s="61"/>
      <c r="F25" s="61"/>
      <c r="G25" s="61"/>
      <c r="H25" s="61"/>
      <c r="I25" s="61" t="s">
        <v>1488</v>
      </c>
      <c r="J25" s="61"/>
      <c r="K25" s="61"/>
      <c r="L25" s="61" t="s">
        <v>1469</v>
      </c>
      <c r="M25" s="61"/>
      <c r="N25" s="61"/>
      <c r="O25" s="61"/>
      <c r="P25" s="30" t="s">
        <v>40</v>
      </c>
      <c r="Q25" s="30" t="s">
        <v>101</v>
      </c>
      <c r="R25" s="30">
        <v>100</v>
      </c>
      <c r="S25" s="30" t="s">
        <v>82</v>
      </c>
      <c r="T25" s="30" t="s">
        <v>82</v>
      </c>
      <c r="U25" s="31" t="str">
        <f t="shared" si="0"/>
        <v>N/A</v>
      </c>
    </row>
    <row r="26" spans="1:22" ht="75" customHeight="1">
      <c r="A26" s="25"/>
      <c r="B26" s="29" t="s">
        <v>42</v>
      </c>
      <c r="C26" s="61" t="s">
        <v>1489</v>
      </c>
      <c r="D26" s="61"/>
      <c r="E26" s="61"/>
      <c r="F26" s="61"/>
      <c r="G26" s="61"/>
      <c r="H26" s="61"/>
      <c r="I26" s="61" t="s">
        <v>1490</v>
      </c>
      <c r="J26" s="61"/>
      <c r="K26" s="61"/>
      <c r="L26" s="61" t="s">
        <v>1491</v>
      </c>
      <c r="M26" s="61"/>
      <c r="N26" s="61"/>
      <c r="O26" s="61"/>
      <c r="P26" s="30" t="s">
        <v>40</v>
      </c>
      <c r="Q26" s="30" t="s">
        <v>101</v>
      </c>
      <c r="R26" s="30">
        <v>100</v>
      </c>
      <c r="S26" s="30" t="s">
        <v>82</v>
      </c>
      <c r="T26" s="30" t="s">
        <v>82</v>
      </c>
      <c r="U26" s="31" t="str">
        <f t="shared" si="0"/>
        <v>N/A</v>
      </c>
    </row>
    <row r="27" spans="1:22" ht="75" customHeight="1" thickBot="1">
      <c r="A27" s="25"/>
      <c r="B27" s="29" t="s">
        <v>42</v>
      </c>
      <c r="C27" s="61" t="s">
        <v>1492</v>
      </c>
      <c r="D27" s="61"/>
      <c r="E27" s="61"/>
      <c r="F27" s="61"/>
      <c r="G27" s="61"/>
      <c r="H27" s="61"/>
      <c r="I27" s="61" t="s">
        <v>1493</v>
      </c>
      <c r="J27" s="61"/>
      <c r="K27" s="61"/>
      <c r="L27" s="61" t="s">
        <v>1494</v>
      </c>
      <c r="M27" s="61"/>
      <c r="N27" s="61"/>
      <c r="O27" s="61"/>
      <c r="P27" s="30" t="s">
        <v>40</v>
      </c>
      <c r="Q27" s="30" t="s">
        <v>101</v>
      </c>
      <c r="R27" s="30">
        <v>100</v>
      </c>
      <c r="S27" s="30" t="s">
        <v>82</v>
      </c>
      <c r="T27" s="30" t="s">
        <v>82</v>
      </c>
      <c r="U27" s="31" t="str">
        <f t="shared" si="0"/>
        <v>N/A</v>
      </c>
    </row>
    <row r="28" spans="1:22" ht="22.5" customHeight="1" thickTop="1" thickBot="1">
      <c r="B28" s="8" t="s">
        <v>55</v>
      </c>
      <c r="C28" s="9"/>
      <c r="D28" s="9"/>
      <c r="E28" s="9"/>
      <c r="F28" s="9"/>
      <c r="G28" s="9"/>
      <c r="H28" s="10"/>
      <c r="I28" s="10"/>
      <c r="J28" s="10"/>
      <c r="K28" s="10"/>
      <c r="L28" s="10"/>
      <c r="M28" s="10"/>
      <c r="N28" s="10"/>
      <c r="O28" s="10"/>
      <c r="P28" s="10"/>
      <c r="Q28" s="10"/>
      <c r="R28" s="10"/>
      <c r="S28" s="10"/>
      <c r="T28" s="10"/>
      <c r="U28" s="11"/>
      <c r="V28" s="32"/>
    </row>
    <row r="29" spans="1:22" ht="26.25" customHeight="1" thickTop="1">
      <c r="B29" s="33"/>
      <c r="C29" s="34"/>
      <c r="D29" s="34"/>
      <c r="E29" s="34"/>
      <c r="F29" s="34"/>
      <c r="G29" s="34"/>
      <c r="H29" s="35"/>
      <c r="I29" s="35"/>
      <c r="J29" s="35"/>
      <c r="K29" s="35"/>
      <c r="L29" s="35"/>
      <c r="M29" s="35"/>
      <c r="N29" s="35"/>
      <c r="O29" s="35"/>
      <c r="P29" s="36"/>
      <c r="Q29" s="37"/>
      <c r="R29" s="38" t="s">
        <v>56</v>
      </c>
      <c r="S29" s="22" t="s">
        <v>57</v>
      </c>
      <c r="T29" s="38" t="s">
        <v>58</v>
      </c>
      <c r="U29" s="22" t="s">
        <v>59</v>
      </c>
    </row>
    <row r="30" spans="1:22" ht="26.25" customHeight="1" thickBot="1">
      <c r="B30" s="39"/>
      <c r="C30" s="40"/>
      <c r="D30" s="40"/>
      <c r="E30" s="40"/>
      <c r="F30" s="40"/>
      <c r="G30" s="40"/>
      <c r="H30" s="41"/>
      <c r="I30" s="41"/>
      <c r="J30" s="41"/>
      <c r="K30" s="41"/>
      <c r="L30" s="41"/>
      <c r="M30" s="41"/>
      <c r="N30" s="41"/>
      <c r="O30" s="41"/>
      <c r="P30" s="42"/>
      <c r="Q30" s="43"/>
      <c r="R30" s="44" t="s">
        <v>60</v>
      </c>
      <c r="S30" s="43" t="s">
        <v>60</v>
      </c>
      <c r="T30" s="43" t="s">
        <v>60</v>
      </c>
      <c r="U30" s="43" t="s">
        <v>61</v>
      </c>
    </row>
    <row r="31" spans="1:22" ht="13.5" customHeight="1" thickBot="1">
      <c r="B31" s="62" t="s">
        <v>62</v>
      </c>
      <c r="C31" s="63"/>
      <c r="D31" s="63"/>
      <c r="E31" s="45"/>
      <c r="F31" s="45"/>
      <c r="G31" s="45"/>
      <c r="H31" s="46"/>
      <c r="I31" s="46"/>
      <c r="J31" s="46"/>
      <c r="K31" s="46"/>
      <c r="L31" s="46"/>
      <c r="M31" s="46"/>
      <c r="N31" s="46"/>
      <c r="O31" s="46"/>
      <c r="P31" s="47"/>
      <c r="Q31" s="47"/>
      <c r="R31" s="48">
        <f>270.265588</f>
        <v>270.26558799999998</v>
      </c>
      <c r="S31" s="48">
        <f>270.265588</f>
        <v>270.26558799999998</v>
      </c>
      <c r="T31" s="48">
        <f>269.0196842</f>
        <v>269.01968419999997</v>
      </c>
      <c r="U31" s="49">
        <f>+IF(ISERR(T31/S31*100),"N/A",T31/S31*100)</f>
        <v>99.5390076075834</v>
      </c>
    </row>
    <row r="32" spans="1:22" ht="13.5" customHeight="1" thickBot="1">
      <c r="B32" s="64" t="s">
        <v>63</v>
      </c>
      <c r="C32" s="65"/>
      <c r="D32" s="65"/>
      <c r="E32" s="50"/>
      <c r="F32" s="50"/>
      <c r="G32" s="50"/>
      <c r="H32" s="51"/>
      <c r="I32" s="51"/>
      <c r="J32" s="51"/>
      <c r="K32" s="51"/>
      <c r="L32" s="51"/>
      <c r="M32" s="51"/>
      <c r="N32" s="51"/>
      <c r="O32" s="51"/>
      <c r="P32" s="52"/>
      <c r="Q32" s="52"/>
      <c r="R32" s="48">
        <f>269.0480747</f>
        <v>269.04807469999997</v>
      </c>
      <c r="S32" s="48">
        <f>269.0480747</f>
        <v>269.04807469999997</v>
      </c>
      <c r="T32" s="48">
        <f>269.0196842</f>
        <v>269.01968419999997</v>
      </c>
      <c r="U32" s="49">
        <f>+IF(ISERR(T32/S32*100),"N/A",T32/S32*100)</f>
        <v>99.989447796632021</v>
      </c>
    </row>
    <row r="33" spans="2:21" ht="14.85" customHeight="1" thickTop="1" thickBot="1">
      <c r="B33" s="8" t="s">
        <v>64</v>
      </c>
      <c r="C33" s="9"/>
      <c r="D33" s="9"/>
      <c r="E33" s="9"/>
      <c r="F33" s="9"/>
      <c r="G33" s="9"/>
      <c r="H33" s="10"/>
      <c r="I33" s="10"/>
      <c r="J33" s="10"/>
      <c r="K33" s="10"/>
      <c r="L33" s="10"/>
      <c r="M33" s="10"/>
      <c r="N33" s="10"/>
      <c r="O33" s="10"/>
      <c r="P33" s="10"/>
      <c r="Q33" s="10"/>
      <c r="R33" s="10"/>
      <c r="S33" s="10"/>
      <c r="T33" s="10"/>
      <c r="U33" s="11"/>
    </row>
    <row r="34" spans="2:21" ht="44.25" customHeight="1" thickTop="1">
      <c r="B34" s="66" t="s">
        <v>65</v>
      </c>
      <c r="C34" s="67"/>
      <c r="D34" s="67"/>
      <c r="E34" s="67"/>
      <c r="F34" s="67"/>
      <c r="G34" s="67"/>
      <c r="H34" s="67"/>
      <c r="I34" s="67"/>
      <c r="J34" s="67"/>
      <c r="K34" s="67"/>
      <c r="L34" s="67"/>
      <c r="M34" s="67"/>
      <c r="N34" s="67"/>
      <c r="O34" s="67"/>
      <c r="P34" s="67"/>
      <c r="Q34" s="67"/>
      <c r="R34" s="67"/>
      <c r="S34" s="67"/>
      <c r="T34" s="67"/>
      <c r="U34" s="68"/>
    </row>
    <row r="35" spans="2:21" ht="34.5" customHeight="1">
      <c r="B35" s="55" t="s">
        <v>1495</v>
      </c>
      <c r="C35" s="56"/>
      <c r="D35" s="56"/>
      <c r="E35" s="56"/>
      <c r="F35" s="56"/>
      <c r="G35" s="56"/>
      <c r="H35" s="56"/>
      <c r="I35" s="56"/>
      <c r="J35" s="56"/>
      <c r="K35" s="56"/>
      <c r="L35" s="56"/>
      <c r="M35" s="56"/>
      <c r="N35" s="56"/>
      <c r="O35" s="56"/>
      <c r="P35" s="56"/>
      <c r="Q35" s="56"/>
      <c r="R35" s="56"/>
      <c r="S35" s="56"/>
      <c r="T35" s="56"/>
      <c r="U35" s="57"/>
    </row>
    <row r="36" spans="2:21" ht="34.5" customHeight="1">
      <c r="B36" s="55" t="s">
        <v>1496</v>
      </c>
      <c r="C36" s="56"/>
      <c r="D36" s="56"/>
      <c r="E36" s="56"/>
      <c r="F36" s="56"/>
      <c r="G36" s="56"/>
      <c r="H36" s="56"/>
      <c r="I36" s="56"/>
      <c r="J36" s="56"/>
      <c r="K36" s="56"/>
      <c r="L36" s="56"/>
      <c r="M36" s="56"/>
      <c r="N36" s="56"/>
      <c r="O36" s="56"/>
      <c r="P36" s="56"/>
      <c r="Q36" s="56"/>
      <c r="R36" s="56"/>
      <c r="S36" s="56"/>
      <c r="T36" s="56"/>
      <c r="U36" s="57"/>
    </row>
    <row r="37" spans="2:21" ht="34.5" customHeight="1">
      <c r="B37" s="55" t="s">
        <v>1496</v>
      </c>
      <c r="C37" s="56"/>
      <c r="D37" s="56"/>
      <c r="E37" s="56"/>
      <c r="F37" s="56"/>
      <c r="G37" s="56"/>
      <c r="H37" s="56"/>
      <c r="I37" s="56"/>
      <c r="J37" s="56"/>
      <c r="K37" s="56"/>
      <c r="L37" s="56"/>
      <c r="M37" s="56"/>
      <c r="N37" s="56"/>
      <c r="O37" s="56"/>
      <c r="P37" s="56"/>
      <c r="Q37" s="56"/>
      <c r="R37" s="56"/>
      <c r="S37" s="56"/>
      <c r="T37" s="56"/>
      <c r="U37" s="57"/>
    </row>
    <row r="38" spans="2:21" ht="34.5" customHeight="1">
      <c r="B38" s="55" t="s">
        <v>1497</v>
      </c>
      <c r="C38" s="56"/>
      <c r="D38" s="56"/>
      <c r="E38" s="56"/>
      <c r="F38" s="56"/>
      <c r="G38" s="56"/>
      <c r="H38" s="56"/>
      <c r="I38" s="56"/>
      <c r="J38" s="56"/>
      <c r="K38" s="56"/>
      <c r="L38" s="56"/>
      <c r="M38" s="56"/>
      <c r="N38" s="56"/>
      <c r="O38" s="56"/>
      <c r="P38" s="56"/>
      <c r="Q38" s="56"/>
      <c r="R38" s="56"/>
      <c r="S38" s="56"/>
      <c r="T38" s="56"/>
      <c r="U38" s="57"/>
    </row>
    <row r="39" spans="2:21" ht="34.5" customHeight="1">
      <c r="B39" s="55" t="s">
        <v>1498</v>
      </c>
      <c r="C39" s="56"/>
      <c r="D39" s="56"/>
      <c r="E39" s="56"/>
      <c r="F39" s="56"/>
      <c r="G39" s="56"/>
      <c r="H39" s="56"/>
      <c r="I39" s="56"/>
      <c r="J39" s="56"/>
      <c r="K39" s="56"/>
      <c r="L39" s="56"/>
      <c r="M39" s="56"/>
      <c r="N39" s="56"/>
      <c r="O39" s="56"/>
      <c r="P39" s="56"/>
      <c r="Q39" s="56"/>
      <c r="R39" s="56"/>
      <c r="S39" s="56"/>
      <c r="T39" s="56"/>
      <c r="U39" s="57"/>
    </row>
    <row r="40" spans="2:21" ht="34.5" customHeight="1">
      <c r="B40" s="55" t="s">
        <v>1499</v>
      </c>
      <c r="C40" s="56"/>
      <c r="D40" s="56"/>
      <c r="E40" s="56"/>
      <c r="F40" s="56"/>
      <c r="G40" s="56"/>
      <c r="H40" s="56"/>
      <c r="I40" s="56"/>
      <c r="J40" s="56"/>
      <c r="K40" s="56"/>
      <c r="L40" s="56"/>
      <c r="M40" s="56"/>
      <c r="N40" s="56"/>
      <c r="O40" s="56"/>
      <c r="P40" s="56"/>
      <c r="Q40" s="56"/>
      <c r="R40" s="56"/>
      <c r="S40" s="56"/>
      <c r="T40" s="56"/>
      <c r="U40" s="57"/>
    </row>
    <row r="41" spans="2:21" ht="18.75" customHeight="1">
      <c r="B41" s="55" t="s">
        <v>1500</v>
      </c>
      <c r="C41" s="56"/>
      <c r="D41" s="56"/>
      <c r="E41" s="56"/>
      <c r="F41" s="56"/>
      <c r="G41" s="56"/>
      <c r="H41" s="56"/>
      <c r="I41" s="56"/>
      <c r="J41" s="56"/>
      <c r="K41" s="56"/>
      <c r="L41" s="56"/>
      <c r="M41" s="56"/>
      <c r="N41" s="56"/>
      <c r="O41" s="56"/>
      <c r="P41" s="56"/>
      <c r="Q41" s="56"/>
      <c r="R41" s="56"/>
      <c r="S41" s="56"/>
      <c r="T41" s="56"/>
      <c r="U41" s="57"/>
    </row>
    <row r="42" spans="2:21" ht="34.5" customHeight="1">
      <c r="B42" s="55" t="s">
        <v>1501</v>
      </c>
      <c r="C42" s="56"/>
      <c r="D42" s="56"/>
      <c r="E42" s="56"/>
      <c r="F42" s="56"/>
      <c r="G42" s="56"/>
      <c r="H42" s="56"/>
      <c r="I42" s="56"/>
      <c r="J42" s="56"/>
      <c r="K42" s="56"/>
      <c r="L42" s="56"/>
      <c r="M42" s="56"/>
      <c r="N42" s="56"/>
      <c r="O42" s="56"/>
      <c r="P42" s="56"/>
      <c r="Q42" s="56"/>
      <c r="R42" s="56"/>
      <c r="S42" s="56"/>
      <c r="T42" s="56"/>
      <c r="U42" s="57"/>
    </row>
    <row r="43" spans="2:21" ht="34.5" customHeight="1">
      <c r="B43" s="55" t="s">
        <v>1502</v>
      </c>
      <c r="C43" s="56"/>
      <c r="D43" s="56"/>
      <c r="E43" s="56"/>
      <c r="F43" s="56"/>
      <c r="G43" s="56"/>
      <c r="H43" s="56"/>
      <c r="I43" s="56"/>
      <c r="J43" s="56"/>
      <c r="K43" s="56"/>
      <c r="L43" s="56"/>
      <c r="M43" s="56"/>
      <c r="N43" s="56"/>
      <c r="O43" s="56"/>
      <c r="P43" s="56"/>
      <c r="Q43" s="56"/>
      <c r="R43" s="56"/>
      <c r="S43" s="56"/>
      <c r="T43" s="56"/>
      <c r="U43" s="57"/>
    </row>
    <row r="44" spans="2:21" ht="34.5" customHeight="1">
      <c r="B44" s="55" t="s">
        <v>1503</v>
      </c>
      <c r="C44" s="56"/>
      <c r="D44" s="56"/>
      <c r="E44" s="56"/>
      <c r="F44" s="56"/>
      <c r="G44" s="56"/>
      <c r="H44" s="56"/>
      <c r="I44" s="56"/>
      <c r="J44" s="56"/>
      <c r="K44" s="56"/>
      <c r="L44" s="56"/>
      <c r="M44" s="56"/>
      <c r="N44" s="56"/>
      <c r="O44" s="56"/>
      <c r="P44" s="56"/>
      <c r="Q44" s="56"/>
      <c r="R44" s="56"/>
      <c r="S44" s="56"/>
      <c r="T44" s="56"/>
      <c r="U44" s="57"/>
    </row>
    <row r="45" spans="2:21" ht="34.5" customHeight="1">
      <c r="B45" s="55" t="s">
        <v>1504</v>
      </c>
      <c r="C45" s="56"/>
      <c r="D45" s="56"/>
      <c r="E45" s="56"/>
      <c r="F45" s="56"/>
      <c r="G45" s="56"/>
      <c r="H45" s="56"/>
      <c r="I45" s="56"/>
      <c r="J45" s="56"/>
      <c r="K45" s="56"/>
      <c r="L45" s="56"/>
      <c r="M45" s="56"/>
      <c r="N45" s="56"/>
      <c r="O45" s="56"/>
      <c r="P45" s="56"/>
      <c r="Q45" s="56"/>
      <c r="R45" s="56"/>
      <c r="S45" s="56"/>
      <c r="T45" s="56"/>
      <c r="U45" s="57"/>
    </row>
    <row r="46" spans="2:21" ht="34.5" customHeight="1">
      <c r="B46" s="55" t="s">
        <v>1505</v>
      </c>
      <c r="C46" s="56"/>
      <c r="D46" s="56"/>
      <c r="E46" s="56"/>
      <c r="F46" s="56"/>
      <c r="G46" s="56"/>
      <c r="H46" s="56"/>
      <c r="I46" s="56"/>
      <c r="J46" s="56"/>
      <c r="K46" s="56"/>
      <c r="L46" s="56"/>
      <c r="M46" s="56"/>
      <c r="N46" s="56"/>
      <c r="O46" s="56"/>
      <c r="P46" s="56"/>
      <c r="Q46" s="56"/>
      <c r="R46" s="56"/>
      <c r="S46" s="56"/>
      <c r="T46" s="56"/>
      <c r="U46" s="57"/>
    </row>
    <row r="47" spans="2:21" ht="24.15" customHeight="1">
      <c r="B47" s="55" t="s">
        <v>1506</v>
      </c>
      <c r="C47" s="56"/>
      <c r="D47" s="56"/>
      <c r="E47" s="56"/>
      <c r="F47" s="56"/>
      <c r="G47" s="56"/>
      <c r="H47" s="56"/>
      <c r="I47" s="56"/>
      <c r="J47" s="56"/>
      <c r="K47" s="56"/>
      <c r="L47" s="56"/>
      <c r="M47" s="56"/>
      <c r="N47" s="56"/>
      <c r="O47" s="56"/>
      <c r="P47" s="56"/>
      <c r="Q47" s="56"/>
      <c r="R47" s="56"/>
      <c r="S47" s="56"/>
      <c r="T47" s="56"/>
      <c r="U47" s="57"/>
    </row>
    <row r="48" spans="2:21" ht="34.5" customHeight="1">
      <c r="B48" s="55" t="s">
        <v>1507</v>
      </c>
      <c r="C48" s="56"/>
      <c r="D48" s="56"/>
      <c r="E48" s="56"/>
      <c r="F48" s="56"/>
      <c r="G48" s="56"/>
      <c r="H48" s="56"/>
      <c r="I48" s="56"/>
      <c r="J48" s="56"/>
      <c r="K48" s="56"/>
      <c r="L48" s="56"/>
      <c r="M48" s="56"/>
      <c r="N48" s="56"/>
      <c r="O48" s="56"/>
      <c r="P48" s="56"/>
      <c r="Q48" s="56"/>
      <c r="R48" s="56"/>
      <c r="S48" s="56"/>
      <c r="T48" s="56"/>
      <c r="U48" s="57"/>
    </row>
    <row r="49" spans="2:21" ht="34.5" customHeight="1">
      <c r="B49" s="55" t="s">
        <v>1508</v>
      </c>
      <c r="C49" s="56"/>
      <c r="D49" s="56"/>
      <c r="E49" s="56"/>
      <c r="F49" s="56"/>
      <c r="G49" s="56"/>
      <c r="H49" s="56"/>
      <c r="I49" s="56"/>
      <c r="J49" s="56"/>
      <c r="K49" s="56"/>
      <c r="L49" s="56"/>
      <c r="M49" s="56"/>
      <c r="N49" s="56"/>
      <c r="O49" s="56"/>
      <c r="P49" s="56"/>
      <c r="Q49" s="56"/>
      <c r="R49" s="56"/>
      <c r="S49" s="56"/>
      <c r="T49" s="56"/>
      <c r="U49" s="57"/>
    </row>
    <row r="50" spans="2:21" ht="34.5" customHeight="1">
      <c r="B50" s="55" t="s">
        <v>1509</v>
      </c>
      <c r="C50" s="56"/>
      <c r="D50" s="56"/>
      <c r="E50" s="56"/>
      <c r="F50" s="56"/>
      <c r="G50" s="56"/>
      <c r="H50" s="56"/>
      <c r="I50" s="56"/>
      <c r="J50" s="56"/>
      <c r="K50" s="56"/>
      <c r="L50" s="56"/>
      <c r="M50" s="56"/>
      <c r="N50" s="56"/>
      <c r="O50" s="56"/>
      <c r="P50" s="56"/>
      <c r="Q50" s="56"/>
      <c r="R50" s="56"/>
      <c r="S50" s="56"/>
      <c r="T50" s="56"/>
      <c r="U50" s="57"/>
    </row>
    <row r="51" spans="2:21" ht="34.5" customHeight="1" thickBot="1">
      <c r="B51" s="58" t="s">
        <v>1510</v>
      </c>
      <c r="C51" s="59"/>
      <c r="D51" s="59"/>
      <c r="E51" s="59"/>
      <c r="F51" s="59"/>
      <c r="G51" s="59"/>
      <c r="H51" s="59"/>
      <c r="I51" s="59"/>
      <c r="J51" s="59"/>
      <c r="K51" s="59"/>
      <c r="L51" s="59"/>
      <c r="M51" s="59"/>
      <c r="N51" s="59"/>
      <c r="O51" s="59"/>
      <c r="P51" s="59"/>
      <c r="Q51" s="59"/>
      <c r="R51" s="59"/>
      <c r="S51" s="59"/>
      <c r="T51" s="59"/>
      <c r="U51" s="60"/>
    </row>
  </sheetData>
  <mergeCells count="92">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C20:H20"/>
    <mergeCell ref="I20:K20"/>
    <mergeCell ref="L20:O20"/>
    <mergeCell ref="C21:H21"/>
    <mergeCell ref="I21:K21"/>
    <mergeCell ref="L21:O21"/>
    <mergeCell ref="C22:H22"/>
    <mergeCell ref="I22:K22"/>
    <mergeCell ref="L22:O22"/>
    <mergeCell ref="C23:H23"/>
    <mergeCell ref="I23:K23"/>
    <mergeCell ref="L23:O23"/>
    <mergeCell ref="C24:H24"/>
    <mergeCell ref="I24:K24"/>
    <mergeCell ref="L24:O24"/>
    <mergeCell ref="C25:H25"/>
    <mergeCell ref="I25:K25"/>
    <mergeCell ref="L25:O25"/>
    <mergeCell ref="C26:H26"/>
    <mergeCell ref="I26:K26"/>
    <mergeCell ref="L26:O26"/>
    <mergeCell ref="C27:H27"/>
    <mergeCell ref="I27:K27"/>
    <mergeCell ref="L27:O27"/>
    <mergeCell ref="B43:U43"/>
    <mergeCell ref="B31:D31"/>
    <mergeCell ref="B32:D32"/>
    <mergeCell ref="B34:U34"/>
    <mergeCell ref="B35:U35"/>
    <mergeCell ref="B36:U36"/>
    <mergeCell ref="B37:U37"/>
    <mergeCell ref="B38:U38"/>
    <mergeCell ref="B39:U39"/>
    <mergeCell ref="B40:U40"/>
    <mergeCell ref="B41:U41"/>
    <mergeCell ref="B42:U42"/>
    <mergeCell ref="B50:U50"/>
    <mergeCell ref="B51:U51"/>
    <mergeCell ref="B44:U44"/>
    <mergeCell ref="B45:U45"/>
    <mergeCell ref="B46:U46"/>
    <mergeCell ref="B47:U47"/>
    <mergeCell ref="B48:U48"/>
    <mergeCell ref="B49:U49"/>
  </mergeCells>
  <printOptions horizontalCentered="1"/>
  <pageMargins left="0.78740157480314965" right="0.78740157480314965" top="0.98425196850393704" bottom="0.98425196850393704" header="0" footer="0.39370078740157483"/>
  <pageSetup scale="50" fitToHeight="10" orientation="landscape" r:id="rId1"/>
  <headerFooter>
    <oddFooter>&amp;R&amp;P de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1"/>
  <sheetViews>
    <sheetView view="pageBreakPreview" zoomScale="80" zoomScaleNormal="80" zoomScaleSheetLayoutView="80" workbookViewId="0">
      <selection activeCell="L11" sqref="L11:O1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7.88671875" style="1" customWidth="1"/>
    <col min="9" max="9" width="7.5546875" style="1" customWidth="1"/>
    <col min="10" max="10" width="9" style="1" customWidth="1"/>
    <col min="11" max="11" width="10.88671875" style="1" customWidth="1"/>
    <col min="12" max="12" width="8.88671875" style="1" customWidth="1"/>
    <col min="13" max="13" width="7" style="1" customWidth="1"/>
    <col min="14" max="14" width="9.44140625" style="1" customWidth="1"/>
    <col min="15" max="15" width="29.777343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1511</v>
      </c>
      <c r="D4" s="95" t="s">
        <v>1512</v>
      </c>
      <c r="E4" s="95"/>
      <c r="F4" s="95"/>
      <c r="G4" s="95"/>
      <c r="H4" s="95"/>
      <c r="I4" s="14"/>
      <c r="J4" s="15" t="s">
        <v>6</v>
      </c>
      <c r="K4" s="16" t="s">
        <v>7</v>
      </c>
      <c r="L4" s="96" t="s">
        <v>8</v>
      </c>
      <c r="M4" s="96"/>
      <c r="N4" s="96"/>
      <c r="O4" s="96"/>
      <c r="P4" s="15" t="s">
        <v>9</v>
      </c>
      <c r="Q4" s="96" t="s">
        <v>1513</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389</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100.8" customHeight="1" thickTop="1">
      <c r="A11" s="25"/>
      <c r="B11" s="26" t="s">
        <v>36</v>
      </c>
      <c r="C11" s="69" t="s">
        <v>1514</v>
      </c>
      <c r="D11" s="69"/>
      <c r="E11" s="69"/>
      <c r="F11" s="69"/>
      <c r="G11" s="69"/>
      <c r="H11" s="69"/>
      <c r="I11" s="69" t="s">
        <v>1515</v>
      </c>
      <c r="J11" s="69"/>
      <c r="K11" s="69"/>
      <c r="L11" s="69" t="s">
        <v>1516</v>
      </c>
      <c r="M11" s="69"/>
      <c r="N11" s="69"/>
      <c r="O11" s="69"/>
      <c r="P11" s="27" t="s">
        <v>40</v>
      </c>
      <c r="Q11" s="27" t="s">
        <v>81</v>
      </c>
      <c r="R11" s="27">
        <v>100</v>
      </c>
      <c r="S11" s="27" t="s">
        <v>82</v>
      </c>
      <c r="T11" s="27" t="s">
        <v>82</v>
      </c>
      <c r="U11" s="28" t="str">
        <f t="shared" ref="U11:U17" si="0">IF(ISERR(T11/S11*100),"N/A",T11/S11*100)</f>
        <v>N/A</v>
      </c>
    </row>
    <row r="12" spans="1:34" ht="75" customHeight="1" thickBot="1">
      <c r="A12" s="25"/>
      <c r="B12" s="29" t="s">
        <v>42</v>
      </c>
      <c r="C12" s="61" t="s">
        <v>42</v>
      </c>
      <c r="D12" s="61"/>
      <c r="E12" s="61"/>
      <c r="F12" s="61"/>
      <c r="G12" s="61"/>
      <c r="H12" s="61"/>
      <c r="I12" s="61" t="s">
        <v>1538</v>
      </c>
      <c r="J12" s="61"/>
      <c r="K12" s="61"/>
      <c r="L12" s="61" t="s">
        <v>79</v>
      </c>
      <c r="M12" s="61"/>
      <c r="N12" s="61"/>
      <c r="O12" s="61"/>
      <c r="P12" s="30" t="s">
        <v>80</v>
      </c>
      <c r="Q12" s="30" t="s">
        <v>81</v>
      </c>
      <c r="R12" s="54">
        <v>61637</v>
      </c>
      <c r="S12" s="54" t="s">
        <v>82</v>
      </c>
      <c r="T12" s="54" t="s">
        <v>82</v>
      </c>
      <c r="U12" s="31" t="str">
        <f t="shared" si="0"/>
        <v>N/A</v>
      </c>
    </row>
    <row r="13" spans="1:34" ht="106.8" customHeight="1" thickTop="1" thickBot="1">
      <c r="A13" s="25"/>
      <c r="B13" s="26" t="s">
        <v>45</v>
      </c>
      <c r="C13" s="69" t="s">
        <v>1517</v>
      </c>
      <c r="D13" s="69"/>
      <c r="E13" s="69"/>
      <c r="F13" s="69"/>
      <c r="G13" s="69"/>
      <c r="H13" s="69"/>
      <c r="I13" s="69" t="s">
        <v>1518</v>
      </c>
      <c r="J13" s="69"/>
      <c r="K13" s="69"/>
      <c r="L13" s="69" t="s">
        <v>1519</v>
      </c>
      <c r="M13" s="69"/>
      <c r="N13" s="69"/>
      <c r="O13" s="69"/>
      <c r="P13" s="27" t="s">
        <v>40</v>
      </c>
      <c r="Q13" s="27" t="s">
        <v>81</v>
      </c>
      <c r="R13" s="27">
        <v>10</v>
      </c>
      <c r="S13" s="27" t="s">
        <v>82</v>
      </c>
      <c r="T13" s="27" t="s">
        <v>82</v>
      </c>
      <c r="U13" s="28" t="str">
        <f t="shared" si="0"/>
        <v>N/A</v>
      </c>
    </row>
    <row r="14" spans="1:34" ht="75" customHeight="1" thickTop="1">
      <c r="A14" s="25"/>
      <c r="B14" s="26" t="s">
        <v>49</v>
      </c>
      <c r="C14" s="69" t="s">
        <v>1520</v>
      </c>
      <c r="D14" s="69"/>
      <c r="E14" s="69"/>
      <c r="F14" s="69"/>
      <c r="G14" s="69"/>
      <c r="H14" s="69"/>
      <c r="I14" s="69" t="s">
        <v>1521</v>
      </c>
      <c r="J14" s="69"/>
      <c r="K14" s="69"/>
      <c r="L14" s="69" t="s">
        <v>1522</v>
      </c>
      <c r="M14" s="69"/>
      <c r="N14" s="69"/>
      <c r="O14" s="69"/>
      <c r="P14" s="27" t="s">
        <v>40</v>
      </c>
      <c r="Q14" s="27" t="s">
        <v>105</v>
      </c>
      <c r="R14" s="27">
        <v>100</v>
      </c>
      <c r="S14" s="27">
        <v>100</v>
      </c>
      <c r="T14" s="27">
        <v>103.08</v>
      </c>
      <c r="U14" s="28">
        <f t="shared" si="0"/>
        <v>103.08</v>
      </c>
    </row>
    <row r="15" spans="1:34" ht="75" customHeight="1" thickBot="1">
      <c r="A15" s="25"/>
      <c r="B15" s="29" t="s">
        <v>42</v>
      </c>
      <c r="C15" s="61" t="s">
        <v>1523</v>
      </c>
      <c r="D15" s="61"/>
      <c r="E15" s="61"/>
      <c r="F15" s="61"/>
      <c r="G15" s="61"/>
      <c r="H15" s="61"/>
      <c r="I15" s="61" t="s">
        <v>1524</v>
      </c>
      <c r="J15" s="61"/>
      <c r="K15" s="61"/>
      <c r="L15" s="61" t="s">
        <v>1525</v>
      </c>
      <c r="M15" s="61"/>
      <c r="N15" s="61"/>
      <c r="O15" s="61"/>
      <c r="P15" s="30" t="s">
        <v>40</v>
      </c>
      <c r="Q15" s="30" t="s">
        <v>105</v>
      </c>
      <c r="R15" s="30">
        <v>75</v>
      </c>
      <c r="S15" s="30" t="s">
        <v>82</v>
      </c>
      <c r="T15" s="30">
        <v>94.3</v>
      </c>
      <c r="U15" s="31" t="str">
        <f t="shared" si="0"/>
        <v>N/A</v>
      </c>
    </row>
    <row r="16" spans="1:34" ht="75" customHeight="1" thickTop="1">
      <c r="A16" s="25"/>
      <c r="B16" s="26" t="s">
        <v>93</v>
      </c>
      <c r="C16" s="69" t="s">
        <v>1526</v>
      </c>
      <c r="D16" s="69"/>
      <c r="E16" s="69"/>
      <c r="F16" s="69"/>
      <c r="G16" s="69"/>
      <c r="H16" s="69"/>
      <c r="I16" s="69" t="s">
        <v>1527</v>
      </c>
      <c r="J16" s="69"/>
      <c r="K16" s="69"/>
      <c r="L16" s="69" t="s">
        <v>1528</v>
      </c>
      <c r="M16" s="69"/>
      <c r="N16" s="69"/>
      <c r="O16" s="69"/>
      <c r="P16" s="27" t="s">
        <v>40</v>
      </c>
      <c r="Q16" s="27" t="s">
        <v>97</v>
      </c>
      <c r="R16" s="27">
        <v>85.15</v>
      </c>
      <c r="S16" s="27">
        <v>67.599999999999994</v>
      </c>
      <c r="T16" s="27">
        <v>56.58</v>
      </c>
      <c r="U16" s="28">
        <f t="shared" si="0"/>
        <v>83.698224852071007</v>
      </c>
    </row>
    <row r="17" spans="1:22" ht="75" customHeight="1" thickBot="1">
      <c r="A17" s="25"/>
      <c r="B17" s="29" t="s">
        <v>42</v>
      </c>
      <c r="C17" s="61" t="s">
        <v>1529</v>
      </c>
      <c r="D17" s="61"/>
      <c r="E17" s="61"/>
      <c r="F17" s="61"/>
      <c r="G17" s="61"/>
      <c r="H17" s="61"/>
      <c r="I17" s="61" t="s">
        <v>1530</v>
      </c>
      <c r="J17" s="61"/>
      <c r="K17" s="61"/>
      <c r="L17" s="61" t="s">
        <v>1531</v>
      </c>
      <c r="M17" s="61"/>
      <c r="N17" s="61"/>
      <c r="O17" s="61"/>
      <c r="P17" s="30" t="s">
        <v>40</v>
      </c>
      <c r="Q17" s="30" t="s">
        <v>97</v>
      </c>
      <c r="R17" s="30">
        <v>100</v>
      </c>
      <c r="S17" s="30">
        <v>96</v>
      </c>
      <c r="T17" s="30">
        <v>87.5</v>
      </c>
      <c r="U17" s="31">
        <f t="shared" si="0"/>
        <v>91.145833333333343</v>
      </c>
    </row>
    <row r="18" spans="1:22" ht="22.5" customHeight="1" thickTop="1" thickBot="1">
      <c r="B18" s="8" t="s">
        <v>55</v>
      </c>
      <c r="C18" s="9"/>
      <c r="D18" s="9"/>
      <c r="E18" s="9"/>
      <c r="F18" s="9"/>
      <c r="G18" s="9"/>
      <c r="H18" s="10"/>
      <c r="I18" s="10"/>
      <c r="J18" s="10"/>
      <c r="K18" s="10"/>
      <c r="L18" s="10"/>
      <c r="M18" s="10"/>
      <c r="N18" s="10"/>
      <c r="O18" s="10"/>
      <c r="P18" s="10"/>
      <c r="Q18" s="10"/>
      <c r="R18" s="10"/>
      <c r="S18" s="10"/>
      <c r="T18" s="10"/>
      <c r="U18" s="11"/>
      <c r="V18" s="32"/>
    </row>
    <row r="19" spans="1:22" ht="26.25" customHeight="1" thickTop="1">
      <c r="B19" s="33"/>
      <c r="C19" s="34"/>
      <c r="D19" s="34"/>
      <c r="E19" s="34"/>
      <c r="F19" s="34"/>
      <c r="G19" s="34"/>
      <c r="H19" s="35"/>
      <c r="I19" s="35"/>
      <c r="J19" s="35"/>
      <c r="K19" s="35"/>
      <c r="L19" s="35"/>
      <c r="M19" s="35"/>
      <c r="N19" s="35"/>
      <c r="O19" s="35"/>
      <c r="P19" s="36"/>
      <c r="Q19" s="37"/>
      <c r="R19" s="38" t="s">
        <v>56</v>
      </c>
      <c r="S19" s="22" t="s">
        <v>57</v>
      </c>
      <c r="T19" s="38" t="s">
        <v>58</v>
      </c>
      <c r="U19" s="22" t="s">
        <v>59</v>
      </c>
    </row>
    <row r="20" spans="1:22" ht="26.25" customHeight="1" thickBot="1">
      <c r="B20" s="39"/>
      <c r="C20" s="40"/>
      <c r="D20" s="40"/>
      <c r="E20" s="40"/>
      <c r="F20" s="40"/>
      <c r="G20" s="40"/>
      <c r="H20" s="41"/>
      <c r="I20" s="41"/>
      <c r="J20" s="41"/>
      <c r="K20" s="41"/>
      <c r="L20" s="41"/>
      <c r="M20" s="41"/>
      <c r="N20" s="41"/>
      <c r="O20" s="41"/>
      <c r="P20" s="42"/>
      <c r="Q20" s="43"/>
      <c r="R20" s="44" t="s">
        <v>60</v>
      </c>
      <c r="S20" s="43" t="s">
        <v>60</v>
      </c>
      <c r="T20" s="43" t="s">
        <v>60</v>
      </c>
      <c r="U20" s="43" t="s">
        <v>61</v>
      </c>
    </row>
    <row r="21" spans="1:22" ht="13.5" customHeight="1" thickBot="1">
      <c r="B21" s="62" t="s">
        <v>62</v>
      </c>
      <c r="C21" s="63"/>
      <c r="D21" s="63"/>
      <c r="E21" s="45"/>
      <c r="F21" s="45"/>
      <c r="G21" s="45"/>
      <c r="H21" s="46"/>
      <c r="I21" s="46"/>
      <c r="J21" s="46"/>
      <c r="K21" s="46"/>
      <c r="L21" s="46"/>
      <c r="M21" s="46"/>
      <c r="N21" s="46"/>
      <c r="O21" s="46"/>
      <c r="P21" s="47"/>
      <c r="Q21" s="47"/>
      <c r="R21" s="48">
        <f>21.4038</f>
        <v>21.4038</v>
      </c>
      <c r="S21" s="48">
        <f>21.4038</f>
        <v>21.4038</v>
      </c>
      <c r="T21" s="48">
        <f>16.9286548</f>
        <v>16.9286548</v>
      </c>
      <c r="U21" s="49">
        <f>+IF(ISERR(T21/S21*100),"N/A",T21/S21*100)</f>
        <v>79.091819209673048</v>
      </c>
    </row>
    <row r="22" spans="1:22" ht="13.5" customHeight="1" thickBot="1">
      <c r="B22" s="64" t="s">
        <v>63</v>
      </c>
      <c r="C22" s="65"/>
      <c r="D22" s="65"/>
      <c r="E22" s="50"/>
      <c r="F22" s="50"/>
      <c r="G22" s="50"/>
      <c r="H22" s="51"/>
      <c r="I22" s="51"/>
      <c r="J22" s="51"/>
      <c r="K22" s="51"/>
      <c r="L22" s="51"/>
      <c r="M22" s="51"/>
      <c r="N22" s="51"/>
      <c r="O22" s="51"/>
      <c r="P22" s="52"/>
      <c r="Q22" s="52"/>
      <c r="R22" s="48">
        <f>16.9286548</f>
        <v>16.9286548</v>
      </c>
      <c r="S22" s="48">
        <f>16.9286548</f>
        <v>16.9286548</v>
      </c>
      <c r="T22" s="48">
        <f>16.9286548</f>
        <v>16.9286548</v>
      </c>
      <c r="U22" s="49">
        <f>+IF(ISERR(T22/S22*100),"N/A",T22/S22*100)</f>
        <v>100</v>
      </c>
    </row>
    <row r="23" spans="1:22" ht="14.85" customHeight="1" thickTop="1" thickBot="1">
      <c r="B23" s="8" t="s">
        <v>64</v>
      </c>
      <c r="C23" s="9"/>
      <c r="D23" s="9"/>
      <c r="E23" s="9"/>
      <c r="F23" s="9"/>
      <c r="G23" s="9"/>
      <c r="H23" s="10"/>
      <c r="I23" s="10"/>
      <c r="J23" s="10"/>
      <c r="K23" s="10"/>
      <c r="L23" s="10"/>
      <c r="M23" s="10"/>
      <c r="N23" s="10"/>
      <c r="O23" s="10"/>
      <c r="P23" s="10"/>
      <c r="Q23" s="10"/>
      <c r="R23" s="10"/>
      <c r="S23" s="10"/>
      <c r="T23" s="10"/>
      <c r="U23" s="11"/>
    </row>
    <row r="24" spans="1:22" ht="44.25" customHeight="1" thickTop="1">
      <c r="B24" s="66" t="s">
        <v>65</v>
      </c>
      <c r="C24" s="67"/>
      <c r="D24" s="67"/>
      <c r="E24" s="67"/>
      <c r="F24" s="67"/>
      <c r="G24" s="67"/>
      <c r="H24" s="67"/>
      <c r="I24" s="67"/>
      <c r="J24" s="67"/>
      <c r="K24" s="67"/>
      <c r="L24" s="67"/>
      <c r="M24" s="67"/>
      <c r="N24" s="67"/>
      <c r="O24" s="67"/>
      <c r="P24" s="67"/>
      <c r="Q24" s="67"/>
      <c r="R24" s="67"/>
      <c r="S24" s="67"/>
      <c r="T24" s="67"/>
      <c r="U24" s="68"/>
    </row>
    <row r="25" spans="1:22" ht="34.5" customHeight="1">
      <c r="B25" s="55" t="s">
        <v>1532</v>
      </c>
      <c r="C25" s="56"/>
      <c r="D25" s="56"/>
      <c r="E25" s="56"/>
      <c r="F25" s="56"/>
      <c r="G25" s="56"/>
      <c r="H25" s="56"/>
      <c r="I25" s="56"/>
      <c r="J25" s="56"/>
      <c r="K25" s="56"/>
      <c r="L25" s="56"/>
      <c r="M25" s="56"/>
      <c r="N25" s="56"/>
      <c r="O25" s="56"/>
      <c r="P25" s="56"/>
      <c r="Q25" s="56"/>
      <c r="R25" s="56"/>
      <c r="S25" s="56"/>
      <c r="T25" s="56"/>
      <c r="U25" s="57"/>
    </row>
    <row r="26" spans="1:22" ht="34.5" customHeight="1">
      <c r="B26" s="55" t="s">
        <v>106</v>
      </c>
      <c r="C26" s="56"/>
      <c r="D26" s="56"/>
      <c r="E26" s="56"/>
      <c r="F26" s="56"/>
      <c r="G26" s="56"/>
      <c r="H26" s="56"/>
      <c r="I26" s="56"/>
      <c r="J26" s="56"/>
      <c r="K26" s="56"/>
      <c r="L26" s="56"/>
      <c r="M26" s="56"/>
      <c r="N26" s="56"/>
      <c r="O26" s="56"/>
      <c r="P26" s="56"/>
      <c r="Q26" s="56"/>
      <c r="R26" s="56"/>
      <c r="S26" s="56"/>
      <c r="T26" s="56"/>
      <c r="U26" s="57"/>
    </row>
    <row r="27" spans="1:22" ht="16.5" customHeight="1">
      <c r="B27" s="55" t="s">
        <v>1533</v>
      </c>
      <c r="C27" s="56"/>
      <c r="D27" s="56"/>
      <c r="E27" s="56"/>
      <c r="F27" s="56"/>
      <c r="G27" s="56"/>
      <c r="H27" s="56"/>
      <c r="I27" s="56"/>
      <c r="J27" s="56"/>
      <c r="K27" s="56"/>
      <c r="L27" s="56"/>
      <c r="M27" s="56"/>
      <c r="N27" s="56"/>
      <c r="O27" s="56"/>
      <c r="P27" s="56"/>
      <c r="Q27" s="56"/>
      <c r="R27" s="56"/>
      <c r="S27" s="56"/>
      <c r="T27" s="56"/>
      <c r="U27" s="57"/>
    </row>
    <row r="28" spans="1:22" ht="49.35" customHeight="1">
      <c r="B28" s="55" t="s">
        <v>1534</v>
      </c>
      <c r="C28" s="56"/>
      <c r="D28" s="56"/>
      <c r="E28" s="56"/>
      <c r="F28" s="56"/>
      <c r="G28" s="56"/>
      <c r="H28" s="56"/>
      <c r="I28" s="56"/>
      <c r="J28" s="56"/>
      <c r="K28" s="56"/>
      <c r="L28" s="56"/>
      <c r="M28" s="56"/>
      <c r="N28" s="56"/>
      <c r="O28" s="56"/>
      <c r="P28" s="56"/>
      <c r="Q28" s="56"/>
      <c r="R28" s="56"/>
      <c r="S28" s="56"/>
      <c r="T28" s="56"/>
      <c r="U28" s="57"/>
    </row>
    <row r="29" spans="1:22" ht="107.25" customHeight="1">
      <c r="B29" s="55" t="s">
        <v>1535</v>
      </c>
      <c r="C29" s="56"/>
      <c r="D29" s="56"/>
      <c r="E29" s="56"/>
      <c r="F29" s="56"/>
      <c r="G29" s="56"/>
      <c r="H29" s="56"/>
      <c r="I29" s="56"/>
      <c r="J29" s="56"/>
      <c r="K29" s="56"/>
      <c r="L29" s="56"/>
      <c r="M29" s="56"/>
      <c r="N29" s="56"/>
      <c r="O29" s="56"/>
      <c r="P29" s="56"/>
      <c r="Q29" s="56"/>
      <c r="R29" s="56"/>
      <c r="S29" s="56"/>
      <c r="T29" s="56"/>
      <c r="U29" s="57"/>
    </row>
    <row r="30" spans="1:22" ht="78.75" customHeight="1">
      <c r="B30" s="55" t="s">
        <v>1536</v>
      </c>
      <c r="C30" s="56"/>
      <c r="D30" s="56"/>
      <c r="E30" s="56"/>
      <c r="F30" s="56"/>
      <c r="G30" s="56"/>
      <c r="H30" s="56"/>
      <c r="I30" s="56"/>
      <c r="J30" s="56"/>
      <c r="K30" s="56"/>
      <c r="L30" s="56"/>
      <c r="M30" s="56"/>
      <c r="N30" s="56"/>
      <c r="O30" s="56"/>
      <c r="P30" s="56"/>
      <c r="Q30" s="56"/>
      <c r="R30" s="56"/>
      <c r="S30" s="56"/>
      <c r="T30" s="56"/>
      <c r="U30" s="57"/>
    </row>
    <row r="31" spans="1:22" ht="159.75" customHeight="1" thickBot="1">
      <c r="B31" s="58" t="s">
        <v>1537</v>
      </c>
      <c r="C31" s="59"/>
      <c r="D31" s="59"/>
      <c r="E31" s="59"/>
      <c r="F31" s="59"/>
      <c r="G31" s="59"/>
      <c r="H31" s="59"/>
      <c r="I31" s="59"/>
      <c r="J31" s="59"/>
      <c r="K31" s="59"/>
      <c r="L31" s="59"/>
      <c r="M31" s="59"/>
      <c r="N31" s="59"/>
      <c r="O31" s="59"/>
      <c r="P31" s="59"/>
      <c r="Q31" s="59"/>
      <c r="R31" s="59"/>
      <c r="S31" s="59"/>
      <c r="T31" s="59"/>
      <c r="U31" s="60"/>
    </row>
  </sheetData>
  <mergeCells count="52">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B28:U28"/>
    <mergeCell ref="B29:U29"/>
    <mergeCell ref="B30:U30"/>
    <mergeCell ref="B31:U31"/>
    <mergeCell ref="B21:D21"/>
    <mergeCell ref="B22:D22"/>
    <mergeCell ref="B24:U24"/>
    <mergeCell ref="B25:U25"/>
    <mergeCell ref="B26:U26"/>
    <mergeCell ref="B27:U27"/>
  </mergeCells>
  <printOptions horizontalCentered="1"/>
  <pageMargins left="0.78740157480314965" right="0.78740157480314965" top="0.98425196850393704" bottom="0.98425196850393704" header="0" footer="0.39370078740157483"/>
  <pageSetup scale="54" fitToHeight="1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3"/>
  <sheetViews>
    <sheetView view="pageBreakPreview" zoomScale="80" zoomScaleNormal="80" zoomScaleSheetLayoutView="80" workbookViewId="0">
      <selection activeCell="V1" sqref="V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2.6640625" style="1" customWidth="1"/>
    <col min="9" max="9" width="7.5546875" style="1" customWidth="1"/>
    <col min="10" max="10" width="9" style="1" customWidth="1"/>
    <col min="11" max="11" width="20.77734375" style="1" customWidth="1"/>
    <col min="12" max="12" width="8.88671875" style="1" customWidth="1"/>
    <col min="13" max="13" width="7" style="1" customWidth="1"/>
    <col min="14" max="14" width="9.44140625" style="1" customWidth="1"/>
    <col min="15" max="15" width="28.1093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113</v>
      </c>
      <c r="D4" s="95" t="s">
        <v>114</v>
      </c>
      <c r="E4" s="95"/>
      <c r="F4" s="95"/>
      <c r="G4" s="95"/>
      <c r="H4" s="95"/>
      <c r="I4" s="14"/>
      <c r="J4" s="15" t="s">
        <v>6</v>
      </c>
      <c r="K4" s="16" t="s">
        <v>7</v>
      </c>
      <c r="L4" s="96" t="s">
        <v>8</v>
      </c>
      <c r="M4" s="96"/>
      <c r="N4" s="96"/>
      <c r="O4" s="96"/>
      <c r="P4" s="15" t="s">
        <v>9</v>
      </c>
      <c r="Q4" s="96" t="s">
        <v>72</v>
      </c>
      <c r="R4" s="96"/>
      <c r="S4" s="15" t="s">
        <v>11</v>
      </c>
      <c r="T4" s="96" t="s">
        <v>73</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74</v>
      </c>
      <c r="D6" s="76"/>
      <c r="E6" s="76"/>
      <c r="F6" s="76"/>
      <c r="G6" s="76"/>
      <c r="H6" s="18"/>
      <c r="I6" s="18"/>
      <c r="J6" s="18" t="s">
        <v>16</v>
      </c>
      <c r="K6" s="76" t="s">
        <v>75</v>
      </c>
      <c r="L6" s="76"/>
      <c r="M6" s="76"/>
      <c r="N6" s="19"/>
      <c r="O6" s="20" t="s">
        <v>18</v>
      </c>
      <c r="P6" s="76" t="s">
        <v>115</v>
      </c>
      <c r="Q6" s="76"/>
      <c r="R6" s="21"/>
      <c r="S6" s="20" t="s">
        <v>20</v>
      </c>
      <c r="T6" s="76" t="s">
        <v>116</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thickBot="1">
      <c r="A11" s="25"/>
      <c r="B11" s="26" t="s">
        <v>36</v>
      </c>
      <c r="C11" s="69" t="s">
        <v>117</v>
      </c>
      <c r="D11" s="69"/>
      <c r="E11" s="69"/>
      <c r="F11" s="69"/>
      <c r="G11" s="69"/>
      <c r="H11" s="69"/>
      <c r="I11" s="69" t="s">
        <v>1538</v>
      </c>
      <c r="J11" s="69"/>
      <c r="K11" s="69"/>
      <c r="L11" s="69" t="s">
        <v>79</v>
      </c>
      <c r="M11" s="69"/>
      <c r="N11" s="69"/>
      <c r="O11" s="69"/>
      <c r="P11" s="27" t="s">
        <v>80</v>
      </c>
      <c r="Q11" s="27" t="s">
        <v>81</v>
      </c>
      <c r="R11" s="53">
        <v>61637</v>
      </c>
      <c r="S11" s="53" t="s">
        <v>82</v>
      </c>
      <c r="T11" s="53" t="s">
        <v>82</v>
      </c>
      <c r="U11" s="28" t="str">
        <f t="shared" ref="U11:U18" si="0">IF(ISERR(T11/S11*100),"N/A",T11/S11*100)</f>
        <v>N/A</v>
      </c>
    </row>
    <row r="12" spans="1:34" ht="75" customHeight="1" thickTop="1">
      <c r="A12" s="25"/>
      <c r="B12" s="26" t="s">
        <v>45</v>
      </c>
      <c r="C12" s="69" t="s">
        <v>118</v>
      </c>
      <c r="D12" s="69"/>
      <c r="E12" s="69"/>
      <c r="F12" s="69"/>
      <c r="G12" s="69"/>
      <c r="H12" s="69"/>
      <c r="I12" s="69" t="s">
        <v>119</v>
      </c>
      <c r="J12" s="69"/>
      <c r="K12" s="69"/>
      <c r="L12" s="69" t="s">
        <v>120</v>
      </c>
      <c r="M12" s="69"/>
      <c r="N12" s="69"/>
      <c r="O12" s="69"/>
      <c r="P12" s="27" t="s">
        <v>40</v>
      </c>
      <c r="Q12" s="27" t="s">
        <v>81</v>
      </c>
      <c r="R12" s="27">
        <v>48.55</v>
      </c>
      <c r="S12" s="27" t="s">
        <v>82</v>
      </c>
      <c r="T12" s="27" t="s">
        <v>82</v>
      </c>
      <c r="U12" s="28" t="str">
        <f t="shared" si="0"/>
        <v>N/A</v>
      </c>
    </row>
    <row r="13" spans="1:34" ht="75" customHeight="1" thickBot="1">
      <c r="A13" s="25"/>
      <c r="B13" s="29" t="s">
        <v>42</v>
      </c>
      <c r="C13" s="61" t="s">
        <v>42</v>
      </c>
      <c r="D13" s="61"/>
      <c r="E13" s="61"/>
      <c r="F13" s="61"/>
      <c r="G13" s="61"/>
      <c r="H13" s="61"/>
      <c r="I13" s="61" t="s">
        <v>121</v>
      </c>
      <c r="J13" s="61"/>
      <c r="K13" s="61"/>
      <c r="L13" s="61" t="s">
        <v>122</v>
      </c>
      <c r="M13" s="61"/>
      <c r="N13" s="61"/>
      <c r="O13" s="61"/>
      <c r="P13" s="30" t="s">
        <v>40</v>
      </c>
      <c r="Q13" s="30" t="s">
        <v>81</v>
      </c>
      <c r="R13" s="30">
        <v>55.73</v>
      </c>
      <c r="S13" s="30" t="s">
        <v>82</v>
      </c>
      <c r="T13" s="30" t="s">
        <v>82</v>
      </c>
      <c r="U13" s="31" t="str">
        <f t="shared" si="0"/>
        <v>N/A</v>
      </c>
    </row>
    <row r="14" spans="1:34" ht="75" customHeight="1" thickTop="1">
      <c r="A14" s="25"/>
      <c r="B14" s="26" t="s">
        <v>49</v>
      </c>
      <c r="C14" s="69" t="s">
        <v>123</v>
      </c>
      <c r="D14" s="69"/>
      <c r="E14" s="69"/>
      <c r="F14" s="69"/>
      <c r="G14" s="69"/>
      <c r="H14" s="69"/>
      <c r="I14" s="69" t="s">
        <v>124</v>
      </c>
      <c r="J14" s="69"/>
      <c r="K14" s="69"/>
      <c r="L14" s="69" t="s">
        <v>125</v>
      </c>
      <c r="M14" s="69"/>
      <c r="N14" s="69"/>
      <c r="O14" s="69"/>
      <c r="P14" s="27" t="s">
        <v>40</v>
      </c>
      <c r="Q14" s="27" t="s">
        <v>81</v>
      </c>
      <c r="R14" s="27">
        <v>45.94</v>
      </c>
      <c r="S14" s="27" t="s">
        <v>82</v>
      </c>
      <c r="T14" s="27" t="s">
        <v>82</v>
      </c>
      <c r="U14" s="28" t="str">
        <f t="shared" si="0"/>
        <v>N/A</v>
      </c>
    </row>
    <row r="15" spans="1:34" ht="75" customHeight="1" thickBot="1">
      <c r="A15" s="25"/>
      <c r="B15" s="29" t="s">
        <v>42</v>
      </c>
      <c r="C15" s="61" t="s">
        <v>89</v>
      </c>
      <c r="D15" s="61"/>
      <c r="E15" s="61"/>
      <c r="F15" s="61"/>
      <c r="G15" s="61"/>
      <c r="H15" s="61"/>
      <c r="I15" s="61" t="s">
        <v>90</v>
      </c>
      <c r="J15" s="61"/>
      <c r="K15" s="61"/>
      <c r="L15" s="61" t="s">
        <v>91</v>
      </c>
      <c r="M15" s="61"/>
      <c r="N15" s="61"/>
      <c r="O15" s="61"/>
      <c r="P15" s="30" t="s">
        <v>40</v>
      </c>
      <c r="Q15" s="30" t="s">
        <v>92</v>
      </c>
      <c r="R15" s="30">
        <v>34.15</v>
      </c>
      <c r="S15" s="30">
        <v>17.07</v>
      </c>
      <c r="T15" s="30">
        <v>17.07</v>
      </c>
      <c r="U15" s="31">
        <f t="shared" si="0"/>
        <v>100</v>
      </c>
    </row>
    <row r="16" spans="1:34" ht="75" customHeight="1" thickTop="1">
      <c r="A16" s="25"/>
      <c r="B16" s="26" t="s">
        <v>93</v>
      </c>
      <c r="C16" s="69" t="s">
        <v>94</v>
      </c>
      <c r="D16" s="69"/>
      <c r="E16" s="69"/>
      <c r="F16" s="69"/>
      <c r="G16" s="69"/>
      <c r="H16" s="69"/>
      <c r="I16" s="69" t="s">
        <v>126</v>
      </c>
      <c r="J16" s="69"/>
      <c r="K16" s="69"/>
      <c r="L16" s="69" t="s">
        <v>127</v>
      </c>
      <c r="M16" s="69"/>
      <c r="N16" s="69"/>
      <c r="O16" s="69"/>
      <c r="P16" s="27" t="s">
        <v>40</v>
      </c>
      <c r="Q16" s="27" t="s">
        <v>128</v>
      </c>
      <c r="R16" s="27">
        <v>1.47</v>
      </c>
      <c r="S16" s="27">
        <v>0.73</v>
      </c>
      <c r="T16" s="27">
        <v>0.68</v>
      </c>
      <c r="U16" s="28">
        <f t="shared" si="0"/>
        <v>93.150684931506859</v>
      </c>
    </row>
    <row r="17" spans="1:22" ht="75" customHeight="1">
      <c r="A17" s="25"/>
      <c r="B17" s="29" t="s">
        <v>42</v>
      </c>
      <c r="C17" s="61" t="s">
        <v>98</v>
      </c>
      <c r="D17" s="61"/>
      <c r="E17" s="61"/>
      <c r="F17" s="61"/>
      <c r="G17" s="61"/>
      <c r="H17" s="61"/>
      <c r="I17" s="61" t="s">
        <v>99</v>
      </c>
      <c r="J17" s="61"/>
      <c r="K17" s="61"/>
      <c r="L17" s="61" t="s">
        <v>129</v>
      </c>
      <c r="M17" s="61"/>
      <c r="N17" s="61"/>
      <c r="O17" s="61"/>
      <c r="P17" s="30" t="s">
        <v>40</v>
      </c>
      <c r="Q17" s="30" t="s">
        <v>130</v>
      </c>
      <c r="R17" s="30">
        <v>52.05</v>
      </c>
      <c r="S17" s="30" t="s">
        <v>82</v>
      </c>
      <c r="T17" s="30" t="s">
        <v>82</v>
      </c>
      <c r="U17" s="31" t="str">
        <f t="shared" si="0"/>
        <v>N/A</v>
      </c>
    </row>
    <row r="18" spans="1:22" ht="75" customHeight="1" thickBot="1">
      <c r="A18" s="25"/>
      <c r="B18" s="29" t="s">
        <v>42</v>
      </c>
      <c r="C18" s="61" t="s">
        <v>102</v>
      </c>
      <c r="D18" s="61"/>
      <c r="E18" s="61"/>
      <c r="F18" s="61"/>
      <c r="G18" s="61"/>
      <c r="H18" s="61"/>
      <c r="I18" s="61" t="s">
        <v>131</v>
      </c>
      <c r="J18" s="61"/>
      <c r="K18" s="61"/>
      <c r="L18" s="61" t="s">
        <v>132</v>
      </c>
      <c r="M18" s="61"/>
      <c r="N18" s="61"/>
      <c r="O18" s="61"/>
      <c r="P18" s="30" t="s">
        <v>40</v>
      </c>
      <c r="Q18" s="30" t="s">
        <v>105</v>
      </c>
      <c r="R18" s="30">
        <v>100</v>
      </c>
      <c r="S18" s="30">
        <v>50</v>
      </c>
      <c r="T18" s="30">
        <v>50</v>
      </c>
      <c r="U18" s="31">
        <f t="shared" si="0"/>
        <v>100</v>
      </c>
    </row>
    <row r="19" spans="1:22" ht="22.5" customHeight="1" thickTop="1" thickBot="1">
      <c r="B19" s="8" t="s">
        <v>55</v>
      </c>
      <c r="C19" s="9"/>
      <c r="D19" s="9"/>
      <c r="E19" s="9"/>
      <c r="F19" s="9"/>
      <c r="G19" s="9"/>
      <c r="H19" s="10"/>
      <c r="I19" s="10"/>
      <c r="J19" s="10"/>
      <c r="K19" s="10"/>
      <c r="L19" s="10"/>
      <c r="M19" s="10"/>
      <c r="N19" s="10"/>
      <c r="O19" s="10"/>
      <c r="P19" s="10"/>
      <c r="Q19" s="10"/>
      <c r="R19" s="10"/>
      <c r="S19" s="10"/>
      <c r="T19" s="10"/>
      <c r="U19" s="11"/>
      <c r="V19" s="32"/>
    </row>
    <row r="20" spans="1:22" ht="26.25" customHeight="1" thickTop="1">
      <c r="B20" s="33"/>
      <c r="C20" s="34"/>
      <c r="D20" s="34"/>
      <c r="E20" s="34"/>
      <c r="F20" s="34"/>
      <c r="G20" s="34"/>
      <c r="H20" s="35"/>
      <c r="I20" s="35"/>
      <c r="J20" s="35"/>
      <c r="K20" s="35"/>
      <c r="L20" s="35"/>
      <c r="M20" s="35"/>
      <c r="N20" s="35"/>
      <c r="O20" s="35"/>
      <c r="P20" s="36"/>
      <c r="Q20" s="37"/>
      <c r="R20" s="38" t="s">
        <v>56</v>
      </c>
      <c r="S20" s="22" t="s">
        <v>57</v>
      </c>
      <c r="T20" s="38" t="s">
        <v>58</v>
      </c>
      <c r="U20" s="22" t="s">
        <v>59</v>
      </c>
    </row>
    <row r="21" spans="1:22" ht="26.25" customHeight="1" thickBot="1">
      <c r="B21" s="39"/>
      <c r="C21" s="40"/>
      <c r="D21" s="40"/>
      <c r="E21" s="40"/>
      <c r="F21" s="40"/>
      <c r="G21" s="40"/>
      <c r="H21" s="41"/>
      <c r="I21" s="41"/>
      <c r="J21" s="41"/>
      <c r="K21" s="41"/>
      <c r="L21" s="41"/>
      <c r="M21" s="41"/>
      <c r="N21" s="41"/>
      <c r="O21" s="41"/>
      <c r="P21" s="42"/>
      <c r="Q21" s="43"/>
      <c r="R21" s="44" t="s">
        <v>60</v>
      </c>
      <c r="S21" s="43" t="s">
        <v>60</v>
      </c>
      <c r="T21" s="43" t="s">
        <v>60</v>
      </c>
      <c r="U21" s="43" t="s">
        <v>61</v>
      </c>
    </row>
    <row r="22" spans="1:22" ht="13.5" customHeight="1" thickBot="1">
      <c r="B22" s="62" t="s">
        <v>62</v>
      </c>
      <c r="C22" s="63"/>
      <c r="D22" s="63"/>
      <c r="E22" s="45"/>
      <c r="F22" s="45"/>
      <c r="G22" s="45"/>
      <c r="H22" s="46"/>
      <c r="I22" s="46"/>
      <c r="J22" s="46"/>
      <c r="K22" s="46"/>
      <c r="L22" s="46"/>
      <c r="M22" s="46"/>
      <c r="N22" s="46"/>
      <c r="O22" s="46"/>
      <c r="P22" s="47"/>
      <c r="Q22" s="47"/>
      <c r="R22" s="48">
        <f>1106.076396</f>
        <v>1106.0763959999999</v>
      </c>
      <c r="S22" s="48">
        <f>1106.076396</f>
        <v>1106.0763959999999</v>
      </c>
      <c r="T22" s="48">
        <f>1160.99547885</f>
        <v>1160.9954788499999</v>
      </c>
      <c r="U22" s="49">
        <f>+IF(ISERR(T22/S22*100),"N/A",T22/S22*100)</f>
        <v>104.96521605999448</v>
      </c>
    </row>
    <row r="23" spans="1:22" ht="13.5" customHeight="1" thickBot="1">
      <c r="B23" s="64" t="s">
        <v>63</v>
      </c>
      <c r="C23" s="65"/>
      <c r="D23" s="65"/>
      <c r="E23" s="50"/>
      <c r="F23" s="50"/>
      <c r="G23" s="50"/>
      <c r="H23" s="51"/>
      <c r="I23" s="51"/>
      <c r="J23" s="51"/>
      <c r="K23" s="51"/>
      <c r="L23" s="51"/>
      <c r="M23" s="51"/>
      <c r="N23" s="51"/>
      <c r="O23" s="51"/>
      <c r="P23" s="52"/>
      <c r="Q23" s="52"/>
      <c r="R23" s="48">
        <f>1162.34166898</f>
        <v>1162.3416689799999</v>
      </c>
      <c r="S23" s="48">
        <f>1162.34166898</f>
        <v>1162.3416689799999</v>
      </c>
      <c r="T23" s="48">
        <f>1160.99547885</f>
        <v>1160.9954788499999</v>
      </c>
      <c r="U23" s="49">
        <f>+IF(ISERR(T23/S23*100),"N/A",T23/S23*100)</f>
        <v>99.884182924356367</v>
      </c>
    </row>
    <row r="24" spans="1:22" ht="14.85" customHeight="1" thickTop="1" thickBot="1">
      <c r="B24" s="8" t="s">
        <v>64</v>
      </c>
      <c r="C24" s="9"/>
      <c r="D24" s="9"/>
      <c r="E24" s="9"/>
      <c r="F24" s="9"/>
      <c r="G24" s="9"/>
      <c r="H24" s="10"/>
      <c r="I24" s="10"/>
      <c r="J24" s="10"/>
      <c r="K24" s="10"/>
      <c r="L24" s="10"/>
      <c r="M24" s="10"/>
      <c r="N24" s="10"/>
      <c r="O24" s="10"/>
      <c r="P24" s="10"/>
      <c r="Q24" s="10"/>
      <c r="R24" s="10"/>
      <c r="S24" s="10"/>
      <c r="T24" s="10"/>
      <c r="U24" s="11"/>
    </row>
    <row r="25" spans="1:22" ht="44.25" customHeight="1" thickTop="1">
      <c r="B25" s="66" t="s">
        <v>65</v>
      </c>
      <c r="C25" s="67"/>
      <c r="D25" s="67"/>
      <c r="E25" s="67"/>
      <c r="F25" s="67"/>
      <c r="G25" s="67"/>
      <c r="H25" s="67"/>
      <c r="I25" s="67"/>
      <c r="J25" s="67"/>
      <c r="K25" s="67"/>
      <c r="L25" s="67"/>
      <c r="M25" s="67"/>
      <c r="N25" s="67"/>
      <c r="O25" s="67"/>
      <c r="P25" s="67"/>
      <c r="Q25" s="67"/>
      <c r="R25" s="67"/>
      <c r="S25" s="67"/>
      <c r="T25" s="67"/>
      <c r="U25" s="68"/>
    </row>
    <row r="26" spans="1:22" ht="34.5" customHeight="1">
      <c r="B26" s="55" t="s">
        <v>106</v>
      </c>
      <c r="C26" s="56"/>
      <c r="D26" s="56"/>
      <c r="E26" s="56"/>
      <c r="F26" s="56"/>
      <c r="G26" s="56"/>
      <c r="H26" s="56"/>
      <c r="I26" s="56"/>
      <c r="J26" s="56"/>
      <c r="K26" s="56"/>
      <c r="L26" s="56"/>
      <c r="M26" s="56"/>
      <c r="N26" s="56"/>
      <c r="O26" s="56"/>
      <c r="P26" s="56"/>
      <c r="Q26" s="56"/>
      <c r="R26" s="56"/>
      <c r="S26" s="56"/>
      <c r="T26" s="56"/>
      <c r="U26" s="57"/>
    </row>
    <row r="27" spans="1:22" ht="34.5" customHeight="1">
      <c r="B27" s="55" t="s">
        <v>133</v>
      </c>
      <c r="C27" s="56"/>
      <c r="D27" s="56"/>
      <c r="E27" s="56"/>
      <c r="F27" s="56"/>
      <c r="G27" s="56"/>
      <c r="H27" s="56"/>
      <c r="I27" s="56"/>
      <c r="J27" s="56"/>
      <c r="K27" s="56"/>
      <c r="L27" s="56"/>
      <c r="M27" s="56"/>
      <c r="N27" s="56"/>
      <c r="O27" s="56"/>
      <c r="P27" s="56"/>
      <c r="Q27" s="56"/>
      <c r="R27" s="56"/>
      <c r="S27" s="56"/>
      <c r="T27" s="56"/>
      <c r="U27" s="57"/>
    </row>
    <row r="28" spans="1:22" ht="34.5" customHeight="1">
      <c r="B28" s="55" t="s">
        <v>134</v>
      </c>
      <c r="C28" s="56"/>
      <c r="D28" s="56"/>
      <c r="E28" s="56"/>
      <c r="F28" s="56"/>
      <c r="G28" s="56"/>
      <c r="H28" s="56"/>
      <c r="I28" s="56"/>
      <c r="J28" s="56"/>
      <c r="K28" s="56"/>
      <c r="L28" s="56"/>
      <c r="M28" s="56"/>
      <c r="N28" s="56"/>
      <c r="O28" s="56"/>
      <c r="P28" s="56"/>
      <c r="Q28" s="56"/>
      <c r="R28" s="56"/>
      <c r="S28" s="56"/>
      <c r="T28" s="56"/>
      <c r="U28" s="57"/>
    </row>
    <row r="29" spans="1:22" ht="34.5" customHeight="1">
      <c r="B29" s="55" t="s">
        <v>135</v>
      </c>
      <c r="C29" s="56"/>
      <c r="D29" s="56"/>
      <c r="E29" s="56"/>
      <c r="F29" s="56"/>
      <c r="G29" s="56"/>
      <c r="H29" s="56"/>
      <c r="I29" s="56"/>
      <c r="J29" s="56"/>
      <c r="K29" s="56"/>
      <c r="L29" s="56"/>
      <c r="M29" s="56"/>
      <c r="N29" s="56"/>
      <c r="O29" s="56"/>
      <c r="P29" s="56"/>
      <c r="Q29" s="56"/>
      <c r="R29" s="56"/>
      <c r="S29" s="56"/>
      <c r="T29" s="56"/>
      <c r="U29" s="57"/>
    </row>
    <row r="30" spans="1:22" ht="27.15" customHeight="1">
      <c r="B30" s="55" t="s">
        <v>136</v>
      </c>
      <c r="C30" s="56"/>
      <c r="D30" s="56"/>
      <c r="E30" s="56"/>
      <c r="F30" s="56"/>
      <c r="G30" s="56"/>
      <c r="H30" s="56"/>
      <c r="I30" s="56"/>
      <c r="J30" s="56"/>
      <c r="K30" s="56"/>
      <c r="L30" s="56"/>
      <c r="M30" s="56"/>
      <c r="N30" s="56"/>
      <c r="O30" s="56"/>
      <c r="P30" s="56"/>
      <c r="Q30" s="56"/>
      <c r="R30" s="56"/>
      <c r="S30" s="56"/>
      <c r="T30" s="56"/>
      <c r="U30" s="57"/>
    </row>
    <row r="31" spans="1:22" ht="44.4" customHeight="1">
      <c r="B31" s="55" t="s">
        <v>137</v>
      </c>
      <c r="C31" s="56"/>
      <c r="D31" s="56"/>
      <c r="E31" s="56"/>
      <c r="F31" s="56"/>
      <c r="G31" s="56"/>
      <c r="H31" s="56"/>
      <c r="I31" s="56"/>
      <c r="J31" s="56"/>
      <c r="K31" s="56"/>
      <c r="L31" s="56"/>
      <c r="M31" s="56"/>
      <c r="N31" s="56"/>
      <c r="O31" s="56"/>
      <c r="P31" s="56"/>
      <c r="Q31" s="56"/>
      <c r="R31" s="56"/>
      <c r="S31" s="56"/>
      <c r="T31" s="56"/>
      <c r="U31" s="57"/>
    </row>
    <row r="32" spans="1:22" ht="34.5" customHeight="1">
      <c r="B32" s="55" t="s">
        <v>111</v>
      </c>
      <c r="C32" s="56"/>
      <c r="D32" s="56"/>
      <c r="E32" s="56"/>
      <c r="F32" s="56"/>
      <c r="G32" s="56"/>
      <c r="H32" s="56"/>
      <c r="I32" s="56"/>
      <c r="J32" s="56"/>
      <c r="K32" s="56"/>
      <c r="L32" s="56"/>
      <c r="M32" s="56"/>
      <c r="N32" s="56"/>
      <c r="O32" s="56"/>
      <c r="P32" s="56"/>
      <c r="Q32" s="56"/>
      <c r="R32" s="56"/>
      <c r="S32" s="56"/>
      <c r="T32" s="56"/>
      <c r="U32" s="57"/>
    </row>
    <row r="33" spans="2:21" ht="29.25" customHeight="1" thickBot="1">
      <c r="B33" s="58" t="s">
        <v>138</v>
      </c>
      <c r="C33" s="59"/>
      <c r="D33" s="59"/>
      <c r="E33" s="59"/>
      <c r="F33" s="59"/>
      <c r="G33" s="59"/>
      <c r="H33" s="59"/>
      <c r="I33" s="59"/>
      <c r="J33" s="59"/>
      <c r="K33" s="59"/>
      <c r="L33" s="59"/>
      <c r="M33" s="59"/>
      <c r="N33" s="59"/>
      <c r="O33" s="59"/>
      <c r="P33" s="59"/>
      <c r="Q33" s="59"/>
      <c r="R33" s="59"/>
      <c r="S33" s="59"/>
      <c r="T33" s="59"/>
      <c r="U33" s="60"/>
    </row>
  </sheetData>
  <mergeCells count="56">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B25:U25"/>
    <mergeCell ref="C16:H16"/>
    <mergeCell ref="I16:K16"/>
    <mergeCell ref="L16:O16"/>
    <mergeCell ref="C17:H17"/>
    <mergeCell ref="I17:K17"/>
    <mergeCell ref="L17:O17"/>
    <mergeCell ref="C18:H18"/>
    <mergeCell ref="I18:K18"/>
    <mergeCell ref="L18:O18"/>
    <mergeCell ref="B22:D22"/>
    <mergeCell ref="B23:D23"/>
    <mergeCell ref="B32:U32"/>
    <mergeCell ref="B33:U33"/>
    <mergeCell ref="B26:U26"/>
    <mergeCell ref="B27:U27"/>
    <mergeCell ref="B28:U28"/>
    <mergeCell ref="B29:U29"/>
    <mergeCell ref="B30:U30"/>
    <mergeCell ref="B31:U31"/>
  </mergeCells>
  <printOptions horizontalCentered="1"/>
  <pageMargins left="0.78740157480314965" right="0.78740157480314965" top="0.98425196850393704" bottom="0.98425196850393704" header="0" footer="0.39370078740157483"/>
  <pageSetup scale="53" fitToHeight="10" orientation="landscape" r:id="rId1"/>
  <headerFooter>
    <oddFooter>&amp;R&amp;P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1"/>
  <sheetViews>
    <sheetView view="pageBreakPreview" zoomScale="80" zoomScaleNormal="80" zoomScaleSheetLayoutView="80" workbookViewId="0">
      <selection activeCell="V1" sqref="V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1.21875" style="1" customWidth="1"/>
    <col min="9" max="9" width="7.5546875" style="1" customWidth="1"/>
    <col min="10" max="10" width="9" style="1" customWidth="1"/>
    <col min="11" max="11" width="21" style="1" customWidth="1"/>
    <col min="12" max="12" width="8.88671875" style="1" customWidth="1"/>
    <col min="13" max="13" width="7" style="1" customWidth="1"/>
    <col min="14" max="14" width="9.44140625" style="1" customWidth="1"/>
    <col min="15" max="15" width="27.5546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139</v>
      </c>
      <c r="D4" s="95" t="s">
        <v>140</v>
      </c>
      <c r="E4" s="95"/>
      <c r="F4" s="95"/>
      <c r="G4" s="95"/>
      <c r="H4" s="95"/>
      <c r="I4" s="14"/>
      <c r="J4" s="15" t="s">
        <v>6</v>
      </c>
      <c r="K4" s="16" t="s">
        <v>7</v>
      </c>
      <c r="L4" s="96" t="s">
        <v>8</v>
      </c>
      <c r="M4" s="96"/>
      <c r="N4" s="96"/>
      <c r="O4" s="96"/>
      <c r="P4" s="15" t="s">
        <v>9</v>
      </c>
      <c r="Q4" s="96" t="s">
        <v>141</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74</v>
      </c>
      <c r="D6" s="76"/>
      <c r="E6" s="76"/>
      <c r="F6" s="76"/>
      <c r="G6" s="76"/>
      <c r="H6" s="18"/>
      <c r="I6" s="18"/>
      <c r="J6" s="18" t="s">
        <v>16</v>
      </c>
      <c r="K6" s="76" t="s">
        <v>75</v>
      </c>
      <c r="L6" s="76"/>
      <c r="M6" s="76"/>
      <c r="N6" s="19"/>
      <c r="O6" s="20" t="s">
        <v>18</v>
      </c>
      <c r="P6" s="76" t="s">
        <v>115</v>
      </c>
      <c r="Q6" s="76"/>
      <c r="R6" s="21"/>
      <c r="S6" s="20" t="s">
        <v>20</v>
      </c>
      <c r="T6" s="76" t="s">
        <v>116</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91.8" customHeight="1" thickTop="1" thickBot="1">
      <c r="A11" s="25"/>
      <c r="B11" s="26" t="s">
        <v>36</v>
      </c>
      <c r="C11" s="69" t="s">
        <v>142</v>
      </c>
      <c r="D11" s="69"/>
      <c r="E11" s="69"/>
      <c r="F11" s="69"/>
      <c r="G11" s="69"/>
      <c r="H11" s="69"/>
      <c r="I11" s="69" t="s">
        <v>1538</v>
      </c>
      <c r="J11" s="69"/>
      <c r="K11" s="69"/>
      <c r="L11" s="69" t="s">
        <v>79</v>
      </c>
      <c r="M11" s="69"/>
      <c r="N11" s="69"/>
      <c r="O11" s="69"/>
      <c r="P11" s="27" t="s">
        <v>80</v>
      </c>
      <c r="Q11" s="27" t="s">
        <v>81</v>
      </c>
      <c r="R11" s="53">
        <v>61637</v>
      </c>
      <c r="S11" s="53" t="s">
        <v>82</v>
      </c>
      <c r="T11" s="53" t="s">
        <v>82</v>
      </c>
      <c r="U11" s="28" t="str">
        <f t="shared" ref="U11:U17" si="0">IF(ISERR(T11/S11*100),"N/A",T11/S11*100)</f>
        <v>N/A</v>
      </c>
    </row>
    <row r="12" spans="1:34" ht="75" customHeight="1" thickTop="1" thickBot="1">
      <c r="A12" s="25"/>
      <c r="B12" s="26" t="s">
        <v>45</v>
      </c>
      <c r="C12" s="69" t="s">
        <v>143</v>
      </c>
      <c r="D12" s="69"/>
      <c r="E12" s="69"/>
      <c r="F12" s="69"/>
      <c r="G12" s="69"/>
      <c r="H12" s="69"/>
      <c r="I12" s="69" t="s">
        <v>144</v>
      </c>
      <c r="J12" s="69"/>
      <c r="K12" s="69"/>
      <c r="L12" s="69" t="s">
        <v>145</v>
      </c>
      <c r="M12" s="69"/>
      <c r="N12" s="69"/>
      <c r="O12" s="69"/>
      <c r="P12" s="27" t="s">
        <v>40</v>
      </c>
      <c r="Q12" s="27" t="s">
        <v>81</v>
      </c>
      <c r="R12" s="27">
        <v>84.39</v>
      </c>
      <c r="S12" s="27" t="s">
        <v>82</v>
      </c>
      <c r="T12" s="27" t="s">
        <v>82</v>
      </c>
      <c r="U12" s="28" t="str">
        <f t="shared" si="0"/>
        <v>N/A</v>
      </c>
    </row>
    <row r="13" spans="1:34" ht="75" customHeight="1" thickTop="1" thickBot="1">
      <c r="A13" s="25"/>
      <c r="B13" s="26" t="s">
        <v>49</v>
      </c>
      <c r="C13" s="69" t="s">
        <v>146</v>
      </c>
      <c r="D13" s="69"/>
      <c r="E13" s="69"/>
      <c r="F13" s="69"/>
      <c r="G13" s="69"/>
      <c r="H13" s="69"/>
      <c r="I13" s="69" t="s">
        <v>147</v>
      </c>
      <c r="J13" s="69"/>
      <c r="K13" s="69"/>
      <c r="L13" s="69" t="s">
        <v>148</v>
      </c>
      <c r="M13" s="69"/>
      <c r="N13" s="69"/>
      <c r="O13" s="69"/>
      <c r="P13" s="27" t="s">
        <v>149</v>
      </c>
      <c r="Q13" s="27" t="s">
        <v>81</v>
      </c>
      <c r="R13" s="27">
        <v>140</v>
      </c>
      <c r="S13" s="27" t="s">
        <v>82</v>
      </c>
      <c r="T13" s="27" t="s">
        <v>82</v>
      </c>
      <c r="U13" s="28" t="str">
        <f t="shared" si="0"/>
        <v>N/A</v>
      </c>
    </row>
    <row r="14" spans="1:34" ht="75" customHeight="1" thickTop="1">
      <c r="A14" s="25"/>
      <c r="B14" s="26" t="s">
        <v>93</v>
      </c>
      <c r="C14" s="69" t="s">
        <v>150</v>
      </c>
      <c r="D14" s="69"/>
      <c r="E14" s="69"/>
      <c r="F14" s="69"/>
      <c r="G14" s="69"/>
      <c r="H14" s="69"/>
      <c r="I14" s="69" t="s">
        <v>151</v>
      </c>
      <c r="J14" s="69"/>
      <c r="K14" s="69"/>
      <c r="L14" s="69" t="s">
        <v>152</v>
      </c>
      <c r="M14" s="69"/>
      <c r="N14" s="69"/>
      <c r="O14" s="69"/>
      <c r="P14" s="27" t="s">
        <v>40</v>
      </c>
      <c r="Q14" s="27" t="s">
        <v>101</v>
      </c>
      <c r="R14" s="27">
        <v>100</v>
      </c>
      <c r="S14" s="27" t="s">
        <v>82</v>
      </c>
      <c r="T14" s="27" t="s">
        <v>82</v>
      </c>
      <c r="U14" s="28" t="str">
        <f t="shared" si="0"/>
        <v>N/A</v>
      </c>
    </row>
    <row r="15" spans="1:34" ht="75" customHeight="1">
      <c r="A15" s="25"/>
      <c r="B15" s="29" t="s">
        <v>42</v>
      </c>
      <c r="C15" s="61" t="s">
        <v>153</v>
      </c>
      <c r="D15" s="61"/>
      <c r="E15" s="61"/>
      <c r="F15" s="61"/>
      <c r="G15" s="61"/>
      <c r="H15" s="61"/>
      <c r="I15" s="61" t="s">
        <v>154</v>
      </c>
      <c r="J15" s="61"/>
      <c r="K15" s="61"/>
      <c r="L15" s="61" t="s">
        <v>155</v>
      </c>
      <c r="M15" s="61"/>
      <c r="N15" s="61"/>
      <c r="O15" s="61"/>
      <c r="P15" s="30" t="s">
        <v>40</v>
      </c>
      <c r="Q15" s="30" t="s">
        <v>105</v>
      </c>
      <c r="R15" s="30">
        <v>100</v>
      </c>
      <c r="S15" s="30">
        <v>22.05</v>
      </c>
      <c r="T15" s="30">
        <v>22.05</v>
      </c>
      <c r="U15" s="31">
        <f t="shared" si="0"/>
        <v>100</v>
      </c>
    </row>
    <row r="16" spans="1:34" ht="75" customHeight="1">
      <c r="A16" s="25"/>
      <c r="B16" s="29" t="s">
        <v>42</v>
      </c>
      <c r="C16" s="61" t="s">
        <v>156</v>
      </c>
      <c r="D16" s="61"/>
      <c r="E16" s="61"/>
      <c r="F16" s="61"/>
      <c r="G16" s="61"/>
      <c r="H16" s="61"/>
      <c r="I16" s="61" t="s">
        <v>157</v>
      </c>
      <c r="J16" s="61"/>
      <c r="K16" s="61"/>
      <c r="L16" s="61" t="s">
        <v>158</v>
      </c>
      <c r="M16" s="61"/>
      <c r="N16" s="61"/>
      <c r="O16" s="61"/>
      <c r="P16" s="30" t="s">
        <v>40</v>
      </c>
      <c r="Q16" s="30" t="s">
        <v>97</v>
      </c>
      <c r="R16" s="30">
        <v>90</v>
      </c>
      <c r="S16" s="30">
        <v>0</v>
      </c>
      <c r="T16" s="30">
        <v>0</v>
      </c>
      <c r="U16" s="31" t="str">
        <f t="shared" si="0"/>
        <v>N/A</v>
      </c>
    </row>
    <row r="17" spans="1:22" ht="75" customHeight="1" thickBot="1">
      <c r="A17" s="25"/>
      <c r="B17" s="29" t="s">
        <v>42</v>
      </c>
      <c r="C17" s="61" t="s">
        <v>159</v>
      </c>
      <c r="D17" s="61"/>
      <c r="E17" s="61"/>
      <c r="F17" s="61"/>
      <c r="G17" s="61"/>
      <c r="H17" s="61"/>
      <c r="I17" s="61" t="s">
        <v>160</v>
      </c>
      <c r="J17" s="61"/>
      <c r="K17" s="61"/>
      <c r="L17" s="61" t="s">
        <v>161</v>
      </c>
      <c r="M17" s="61"/>
      <c r="N17" s="61"/>
      <c r="O17" s="61"/>
      <c r="P17" s="30" t="s">
        <v>40</v>
      </c>
      <c r="Q17" s="30" t="s">
        <v>97</v>
      </c>
      <c r="R17" s="30">
        <v>22.67</v>
      </c>
      <c r="S17" s="30" t="s">
        <v>82</v>
      </c>
      <c r="T17" s="30">
        <v>0</v>
      </c>
      <c r="U17" s="31" t="str">
        <f t="shared" si="0"/>
        <v>N/A</v>
      </c>
    </row>
    <row r="18" spans="1:22" ht="22.5" customHeight="1" thickTop="1" thickBot="1">
      <c r="B18" s="8" t="s">
        <v>55</v>
      </c>
      <c r="C18" s="9"/>
      <c r="D18" s="9"/>
      <c r="E18" s="9"/>
      <c r="F18" s="9"/>
      <c r="G18" s="9"/>
      <c r="H18" s="10"/>
      <c r="I18" s="10"/>
      <c r="J18" s="10"/>
      <c r="K18" s="10"/>
      <c r="L18" s="10"/>
      <c r="M18" s="10"/>
      <c r="N18" s="10"/>
      <c r="O18" s="10"/>
      <c r="P18" s="10"/>
      <c r="Q18" s="10"/>
      <c r="R18" s="10"/>
      <c r="S18" s="10"/>
      <c r="T18" s="10"/>
      <c r="U18" s="11"/>
      <c r="V18" s="32"/>
    </row>
    <row r="19" spans="1:22" ht="26.25" customHeight="1" thickTop="1">
      <c r="B19" s="33"/>
      <c r="C19" s="34"/>
      <c r="D19" s="34"/>
      <c r="E19" s="34"/>
      <c r="F19" s="34"/>
      <c r="G19" s="34"/>
      <c r="H19" s="35"/>
      <c r="I19" s="35"/>
      <c r="J19" s="35"/>
      <c r="K19" s="35"/>
      <c r="L19" s="35"/>
      <c r="M19" s="35"/>
      <c r="N19" s="35"/>
      <c r="O19" s="35"/>
      <c r="P19" s="36"/>
      <c r="Q19" s="37"/>
      <c r="R19" s="38" t="s">
        <v>56</v>
      </c>
      <c r="S19" s="22" t="s">
        <v>57</v>
      </c>
      <c r="T19" s="38" t="s">
        <v>58</v>
      </c>
      <c r="U19" s="22" t="s">
        <v>59</v>
      </c>
    </row>
    <row r="20" spans="1:22" ht="26.25" customHeight="1" thickBot="1">
      <c r="B20" s="39"/>
      <c r="C20" s="40"/>
      <c r="D20" s="40"/>
      <c r="E20" s="40"/>
      <c r="F20" s="40"/>
      <c r="G20" s="40"/>
      <c r="H20" s="41"/>
      <c r="I20" s="41"/>
      <c r="J20" s="41"/>
      <c r="K20" s="41"/>
      <c r="L20" s="41"/>
      <c r="M20" s="41"/>
      <c r="N20" s="41"/>
      <c r="O20" s="41"/>
      <c r="P20" s="42"/>
      <c r="Q20" s="43"/>
      <c r="R20" s="44" t="s">
        <v>60</v>
      </c>
      <c r="S20" s="43" t="s">
        <v>60</v>
      </c>
      <c r="T20" s="43" t="s">
        <v>60</v>
      </c>
      <c r="U20" s="43" t="s">
        <v>61</v>
      </c>
    </row>
    <row r="21" spans="1:22" ht="13.5" customHeight="1" thickBot="1">
      <c r="B21" s="62" t="s">
        <v>62</v>
      </c>
      <c r="C21" s="63"/>
      <c r="D21" s="63"/>
      <c r="E21" s="45"/>
      <c r="F21" s="45"/>
      <c r="G21" s="45"/>
      <c r="H21" s="46"/>
      <c r="I21" s="46"/>
      <c r="J21" s="46"/>
      <c r="K21" s="46"/>
      <c r="L21" s="46"/>
      <c r="M21" s="46"/>
      <c r="N21" s="46"/>
      <c r="O21" s="46"/>
      <c r="P21" s="47"/>
      <c r="Q21" s="47"/>
      <c r="R21" s="48">
        <f>193.192302</f>
        <v>193.19230200000001</v>
      </c>
      <c r="S21" s="48">
        <f>193.192302</f>
        <v>193.19230200000001</v>
      </c>
      <c r="T21" s="48">
        <f>198.692302</f>
        <v>198.69230200000001</v>
      </c>
      <c r="U21" s="49">
        <f>+IF(ISERR(T21/S21*100),"N/A",T21/S21*100)</f>
        <v>102.84690432437624</v>
      </c>
    </row>
    <row r="22" spans="1:22" ht="13.5" customHeight="1" thickBot="1">
      <c r="B22" s="64" t="s">
        <v>63</v>
      </c>
      <c r="C22" s="65"/>
      <c r="D22" s="65"/>
      <c r="E22" s="50"/>
      <c r="F22" s="50"/>
      <c r="G22" s="50"/>
      <c r="H22" s="51"/>
      <c r="I22" s="51"/>
      <c r="J22" s="51"/>
      <c r="K22" s="51"/>
      <c r="L22" s="51"/>
      <c r="M22" s="51"/>
      <c r="N22" s="51"/>
      <c r="O22" s="51"/>
      <c r="P22" s="52"/>
      <c r="Q22" s="52"/>
      <c r="R22" s="48">
        <f>198.692302</f>
        <v>198.69230200000001</v>
      </c>
      <c r="S22" s="48">
        <f>198.692302</f>
        <v>198.69230200000001</v>
      </c>
      <c r="T22" s="48">
        <f>198.692302</f>
        <v>198.69230200000001</v>
      </c>
      <c r="U22" s="49">
        <f>+IF(ISERR(T22/S22*100),"N/A",T22/S22*100)</f>
        <v>100</v>
      </c>
    </row>
    <row r="23" spans="1:22" ht="14.85" customHeight="1" thickTop="1" thickBot="1">
      <c r="B23" s="8" t="s">
        <v>64</v>
      </c>
      <c r="C23" s="9"/>
      <c r="D23" s="9"/>
      <c r="E23" s="9"/>
      <c r="F23" s="9"/>
      <c r="G23" s="9"/>
      <c r="H23" s="10"/>
      <c r="I23" s="10"/>
      <c r="J23" s="10"/>
      <c r="K23" s="10"/>
      <c r="L23" s="10"/>
      <c r="M23" s="10"/>
      <c r="N23" s="10"/>
      <c r="O23" s="10"/>
      <c r="P23" s="10"/>
      <c r="Q23" s="10"/>
      <c r="R23" s="10"/>
      <c r="S23" s="10"/>
      <c r="T23" s="10"/>
      <c r="U23" s="11"/>
    </row>
    <row r="24" spans="1:22" ht="44.25" customHeight="1" thickTop="1">
      <c r="B24" s="66" t="s">
        <v>65</v>
      </c>
      <c r="C24" s="67"/>
      <c r="D24" s="67"/>
      <c r="E24" s="67"/>
      <c r="F24" s="67"/>
      <c r="G24" s="67"/>
      <c r="H24" s="67"/>
      <c r="I24" s="67"/>
      <c r="J24" s="67"/>
      <c r="K24" s="67"/>
      <c r="L24" s="67"/>
      <c r="M24" s="67"/>
      <c r="N24" s="67"/>
      <c r="O24" s="67"/>
      <c r="P24" s="67"/>
      <c r="Q24" s="67"/>
      <c r="R24" s="67"/>
      <c r="S24" s="67"/>
      <c r="T24" s="67"/>
      <c r="U24" s="68"/>
    </row>
    <row r="25" spans="1:22" ht="34.5" customHeight="1">
      <c r="B25" s="55" t="s">
        <v>106</v>
      </c>
      <c r="C25" s="56"/>
      <c r="D25" s="56"/>
      <c r="E25" s="56"/>
      <c r="F25" s="56"/>
      <c r="G25" s="56"/>
      <c r="H25" s="56"/>
      <c r="I25" s="56"/>
      <c r="J25" s="56"/>
      <c r="K25" s="56"/>
      <c r="L25" s="56"/>
      <c r="M25" s="56"/>
      <c r="N25" s="56"/>
      <c r="O25" s="56"/>
      <c r="P25" s="56"/>
      <c r="Q25" s="56"/>
      <c r="R25" s="56"/>
      <c r="S25" s="56"/>
      <c r="T25" s="56"/>
      <c r="U25" s="57"/>
    </row>
    <row r="26" spans="1:22" ht="34.5" customHeight="1">
      <c r="B26" s="55" t="s">
        <v>162</v>
      </c>
      <c r="C26" s="56"/>
      <c r="D26" s="56"/>
      <c r="E26" s="56"/>
      <c r="F26" s="56"/>
      <c r="G26" s="56"/>
      <c r="H26" s="56"/>
      <c r="I26" s="56"/>
      <c r="J26" s="56"/>
      <c r="K26" s="56"/>
      <c r="L26" s="56"/>
      <c r="M26" s="56"/>
      <c r="N26" s="56"/>
      <c r="O26" s="56"/>
      <c r="P26" s="56"/>
      <c r="Q26" s="56"/>
      <c r="R26" s="56"/>
      <c r="S26" s="56"/>
      <c r="T26" s="56"/>
      <c r="U26" s="57"/>
    </row>
    <row r="27" spans="1:22" ht="16.649999999999999" customHeight="1">
      <c r="B27" s="55" t="s">
        <v>163</v>
      </c>
      <c r="C27" s="56"/>
      <c r="D27" s="56"/>
      <c r="E27" s="56"/>
      <c r="F27" s="56"/>
      <c r="G27" s="56"/>
      <c r="H27" s="56"/>
      <c r="I27" s="56"/>
      <c r="J27" s="56"/>
      <c r="K27" s="56"/>
      <c r="L27" s="56"/>
      <c r="M27" s="56"/>
      <c r="N27" s="56"/>
      <c r="O27" s="56"/>
      <c r="P27" s="56"/>
      <c r="Q27" s="56"/>
      <c r="R27" s="56"/>
      <c r="S27" s="56"/>
      <c r="T27" s="56"/>
      <c r="U27" s="57"/>
    </row>
    <row r="28" spans="1:22" ht="34.5" customHeight="1">
      <c r="B28" s="55" t="s">
        <v>164</v>
      </c>
      <c r="C28" s="56"/>
      <c r="D28" s="56"/>
      <c r="E28" s="56"/>
      <c r="F28" s="56"/>
      <c r="G28" s="56"/>
      <c r="H28" s="56"/>
      <c r="I28" s="56"/>
      <c r="J28" s="56"/>
      <c r="K28" s="56"/>
      <c r="L28" s="56"/>
      <c r="M28" s="56"/>
      <c r="N28" s="56"/>
      <c r="O28" s="56"/>
      <c r="P28" s="56"/>
      <c r="Q28" s="56"/>
      <c r="R28" s="56"/>
      <c r="S28" s="56"/>
      <c r="T28" s="56"/>
      <c r="U28" s="57"/>
    </row>
    <row r="29" spans="1:22" ht="34.5" customHeight="1">
      <c r="B29" s="55" t="s">
        <v>165</v>
      </c>
      <c r="C29" s="56"/>
      <c r="D29" s="56"/>
      <c r="E29" s="56"/>
      <c r="F29" s="56"/>
      <c r="G29" s="56"/>
      <c r="H29" s="56"/>
      <c r="I29" s="56"/>
      <c r="J29" s="56"/>
      <c r="K29" s="56"/>
      <c r="L29" s="56"/>
      <c r="M29" s="56"/>
      <c r="N29" s="56"/>
      <c r="O29" s="56"/>
      <c r="P29" s="56"/>
      <c r="Q29" s="56"/>
      <c r="R29" s="56"/>
      <c r="S29" s="56"/>
      <c r="T29" s="56"/>
      <c r="U29" s="57"/>
    </row>
    <row r="30" spans="1:22" ht="34.5" customHeight="1">
      <c r="B30" s="55" t="s">
        <v>166</v>
      </c>
      <c r="C30" s="56"/>
      <c r="D30" s="56"/>
      <c r="E30" s="56"/>
      <c r="F30" s="56"/>
      <c r="G30" s="56"/>
      <c r="H30" s="56"/>
      <c r="I30" s="56"/>
      <c r="J30" s="56"/>
      <c r="K30" s="56"/>
      <c r="L30" s="56"/>
      <c r="M30" s="56"/>
      <c r="N30" s="56"/>
      <c r="O30" s="56"/>
      <c r="P30" s="56"/>
      <c r="Q30" s="56"/>
      <c r="R30" s="56"/>
      <c r="S30" s="56"/>
      <c r="T30" s="56"/>
      <c r="U30" s="57"/>
    </row>
    <row r="31" spans="1:22" ht="34.5" customHeight="1" thickBot="1">
      <c r="B31" s="58" t="s">
        <v>167</v>
      </c>
      <c r="C31" s="59"/>
      <c r="D31" s="59"/>
      <c r="E31" s="59"/>
      <c r="F31" s="59"/>
      <c r="G31" s="59"/>
      <c r="H31" s="59"/>
      <c r="I31" s="59"/>
      <c r="J31" s="59"/>
      <c r="K31" s="59"/>
      <c r="L31" s="59"/>
      <c r="M31" s="59"/>
      <c r="N31" s="59"/>
      <c r="O31" s="59"/>
      <c r="P31" s="59"/>
      <c r="Q31" s="59"/>
      <c r="R31" s="59"/>
      <c r="S31" s="59"/>
      <c r="T31" s="59"/>
      <c r="U31" s="60"/>
    </row>
  </sheetData>
  <mergeCells count="52">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B28:U28"/>
    <mergeCell ref="B29:U29"/>
    <mergeCell ref="B30:U30"/>
    <mergeCell ref="B31:U31"/>
    <mergeCell ref="B21:D21"/>
    <mergeCell ref="B22:D22"/>
    <mergeCell ref="B24:U24"/>
    <mergeCell ref="B25:U25"/>
    <mergeCell ref="B26:U26"/>
    <mergeCell ref="B27:U27"/>
  </mergeCells>
  <printOptions horizontalCentered="1"/>
  <pageMargins left="0.78740157480314965" right="0.78740157480314965" top="0.98425196850393704" bottom="0.98425196850393704" header="0" footer="0.39370078740157483"/>
  <pageSetup scale="54" fitToHeight="10" orientation="landscape" r:id="rId1"/>
  <headerFooter>
    <oddFooter>&amp;R&amp;P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45"/>
  <sheetViews>
    <sheetView view="pageBreakPreview" zoomScale="80" zoomScaleNormal="80" zoomScaleSheetLayoutView="80" workbookViewId="0">
      <selection activeCell="V1" sqref="V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2.5546875" style="1" customWidth="1"/>
    <col min="9" max="9" width="7.5546875" style="1" customWidth="1"/>
    <col min="10" max="10" width="9" style="1" customWidth="1"/>
    <col min="11" max="11" width="19.77734375" style="1" customWidth="1"/>
    <col min="12" max="12" width="8.88671875" style="1" customWidth="1"/>
    <col min="13" max="13" width="7" style="1" customWidth="1"/>
    <col min="14" max="14" width="9.44140625" style="1" customWidth="1"/>
    <col min="15" max="15" width="19.88671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168</v>
      </c>
      <c r="D4" s="95" t="s">
        <v>169</v>
      </c>
      <c r="E4" s="95"/>
      <c r="F4" s="95"/>
      <c r="G4" s="95"/>
      <c r="H4" s="95"/>
      <c r="I4" s="14"/>
      <c r="J4" s="15" t="s">
        <v>6</v>
      </c>
      <c r="K4" s="16" t="s">
        <v>7</v>
      </c>
      <c r="L4" s="96" t="s">
        <v>8</v>
      </c>
      <c r="M4" s="96"/>
      <c r="N4" s="96"/>
      <c r="O4" s="96"/>
      <c r="P4" s="15" t="s">
        <v>9</v>
      </c>
      <c r="Q4" s="96" t="s">
        <v>170</v>
      </c>
      <c r="R4" s="96"/>
      <c r="S4" s="15" t="s">
        <v>11</v>
      </c>
      <c r="T4" s="96" t="s">
        <v>73</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74</v>
      </c>
      <c r="D6" s="76"/>
      <c r="E6" s="76"/>
      <c r="F6" s="76"/>
      <c r="G6" s="76"/>
      <c r="H6" s="18"/>
      <c r="I6" s="18"/>
      <c r="J6" s="18" t="s">
        <v>16</v>
      </c>
      <c r="K6" s="76" t="s">
        <v>75</v>
      </c>
      <c r="L6" s="76"/>
      <c r="M6" s="76"/>
      <c r="N6" s="19"/>
      <c r="O6" s="20" t="s">
        <v>18</v>
      </c>
      <c r="P6" s="76" t="s">
        <v>171</v>
      </c>
      <c r="Q6" s="76"/>
      <c r="R6" s="21"/>
      <c r="S6" s="20" t="s">
        <v>20</v>
      </c>
      <c r="T6" s="76" t="s">
        <v>172</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93" customHeight="1" thickTop="1">
      <c r="A11" s="25"/>
      <c r="B11" s="26" t="s">
        <v>36</v>
      </c>
      <c r="C11" s="69" t="s">
        <v>173</v>
      </c>
      <c r="D11" s="69"/>
      <c r="E11" s="69"/>
      <c r="F11" s="69"/>
      <c r="G11" s="69"/>
      <c r="H11" s="69"/>
      <c r="I11" s="69" t="s">
        <v>174</v>
      </c>
      <c r="J11" s="69"/>
      <c r="K11" s="69"/>
      <c r="L11" s="69" t="s">
        <v>175</v>
      </c>
      <c r="M11" s="69"/>
      <c r="N11" s="69"/>
      <c r="O11" s="69"/>
      <c r="P11" s="27" t="s">
        <v>40</v>
      </c>
      <c r="Q11" s="27" t="s">
        <v>81</v>
      </c>
      <c r="R11" s="27">
        <v>85</v>
      </c>
      <c r="S11" s="27" t="s">
        <v>82</v>
      </c>
      <c r="T11" s="27" t="s">
        <v>82</v>
      </c>
      <c r="U11" s="28" t="str">
        <f t="shared" ref="U11:U24" si="0">IF(ISERR(T11/S11*100),"N/A",T11/S11*100)</f>
        <v>N/A</v>
      </c>
    </row>
    <row r="12" spans="1:34" ht="75" customHeight="1" thickBot="1">
      <c r="A12" s="25"/>
      <c r="B12" s="29" t="s">
        <v>42</v>
      </c>
      <c r="C12" s="61" t="s">
        <v>42</v>
      </c>
      <c r="D12" s="61"/>
      <c r="E12" s="61"/>
      <c r="F12" s="61"/>
      <c r="G12" s="61"/>
      <c r="H12" s="61"/>
      <c r="I12" s="61" t="s">
        <v>1538</v>
      </c>
      <c r="J12" s="61"/>
      <c r="K12" s="61"/>
      <c r="L12" s="61" t="s">
        <v>79</v>
      </c>
      <c r="M12" s="61"/>
      <c r="N12" s="61"/>
      <c r="O12" s="61"/>
      <c r="P12" s="30" t="s">
        <v>80</v>
      </c>
      <c r="Q12" s="30" t="s">
        <v>81</v>
      </c>
      <c r="R12" s="54">
        <v>61637</v>
      </c>
      <c r="S12" s="54" t="s">
        <v>82</v>
      </c>
      <c r="T12" s="54" t="s">
        <v>82</v>
      </c>
      <c r="U12" s="31" t="str">
        <f t="shared" si="0"/>
        <v>N/A</v>
      </c>
    </row>
    <row r="13" spans="1:34" ht="75" customHeight="1" thickTop="1">
      <c r="A13" s="25"/>
      <c r="B13" s="26" t="s">
        <v>45</v>
      </c>
      <c r="C13" s="69" t="s">
        <v>176</v>
      </c>
      <c r="D13" s="69"/>
      <c r="E13" s="69"/>
      <c r="F13" s="69"/>
      <c r="G13" s="69"/>
      <c r="H13" s="69"/>
      <c r="I13" s="69" t="s">
        <v>177</v>
      </c>
      <c r="J13" s="69"/>
      <c r="K13" s="69"/>
      <c r="L13" s="69" t="s">
        <v>178</v>
      </c>
      <c r="M13" s="69"/>
      <c r="N13" s="69"/>
      <c r="O13" s="69"/>
      <c r="P13" s="27" t="s">
        <v>40</v>
      </c>
      <c r="Q13" s="27" t="s">
        <v>81</v>
      </c>
      <c r="R13" s="27">
        <v>97.5</v>
      </c>
      <c r="S13" s="27" t="s">
        <v>82</v>
      </c>
      <c r="T13" s="27" t="s">
        <v>82</v>
      </c>
      <c r="U13" s="28" t="str">
        <f t="shared" si="0"/>
        <v>N/A</v>
      </c>
    </row>
    <row r="14" spans="1:34" ht="75" customHeight="1" thickBot="1">
      <c r="A14" s="25"/>
      <c r="B14" s="29" t="s">
        <v>42</v>
      </c>
      <c r="C14" s="61" t="s">
        <v>42</v>
      </c>
      <c r="D14" s="61"/>
      <c r="E14" s="61"/>
      <c r="F14" s="61"/>
      <c r="G14" s="61"/>
      <c r="H14" s="61"/>
      <c r="I14" s="61" t="s">
        <v>179</v>
      </c>
      <c r="J14" s="61"/>
      <c r="K14" s="61"/>
      <c r="L14" s="61" t="s">
        <v>180</v>
      </c>
      <c r="M14" s="61"/>
      <c r="N14" s="61"/>
      <c r="O14" s="61"/>
      <c r="P14" s="30" t="s">
        <v>40</v>
      </c>
      <c r="Q14" s="30" t="s">
        <v>92</v>
      </c>
      <c r="R14" s="30">
        <v>60.91</v>
      </c>
      <c r="S14" s="30">
        <v>60.91</v>
      </c>
      <c r="T14" s="30">
        <v>53.96</v>
      </c>
      <c r="U14" s="31">
        <f t="shared" si="0"/>
        <v>88.589722541454606</v>
      </c>
    </row>
    <row r="15" spans="1:34" ht="102.6" customHeight="1" thickTop="1">
      <c r="A15" s="25"/>
      <c r="B15" s="26" t="s">
        <v>49</v>
      </c>
      <c r="C15" s="69" t="s">
        <v>181</v>
      </c>
      <c r="D15" s="69"/>
      <c r="E15" s="69"/>
      <c r="F15" s="69"/>
      <c r="G15" s="69"/>
      <c r="H15" s="69"/>
      <c r="I15" s="69" t="s">
        <v>182</v>
      </c>
      <c r="J15" s="69"/>
      <c r="K15" s="69"/>
      <c r="L15" s="69" t="s">
        <v>183</v>
      </c>
      <c r="M15" s="69"/>
      <c r="N15" s="69"/>
      <c r="O15" s="69"/>
      <c r="P15" s="27" t="s">
        <v>40</v>
      </c>
      <c r="Q15" s="27" t="s">
        <v>81</v>
      </c>
      <c r="R15" s="27">
        <v>97.71</v>
      </c>
      <c r="S15" s="27" t="s">
        <v>82</v>
      </c>
      <c r="T15" s="27" t="s">
        <v>82</v>
      </c>
      <c r="U15" s="28" t="str">
        <f t="shared" si="0"/>
        <v>N/A</v>
      </c>
    </row>
    <row r="16" spans="1:34" ht="75" customHeight="1">
      <c r="A16" s="25"/>
      <c r="B16" s="29" t="s">
        <v>42</v>
      </c>
      <c r="C16" s="61" t="s">
        <v>184</v>
      </c>
      <c r="D16" s="61"/>
      <c r="E16" s="61"/>
      <c r="F16" s="61"/>
      <c r="G16" s="61"/>
      <c r="H16" s="61"/>
      <c r="I16" s="61" t="s">
        <v>185</v>
      </c>
      <c r="J16" s="61"/>
      <c r="K16" s="61"/>
      <c r="L16" s="61" t="s">
        <v>186</v>
      </c>
      <c r="M16" s="61"/>
      <c r="N16" s="61"/>
      <c r="O16" s="61"/>
      <c r="P16" s="30" t="s">
        <v>187</v>
      </c>
      <c r="Q16" s="30" t="s">
        <v>188</v>
      </c>
      <c r="R16" s="30">
        <v>1.1299999999999999</v>
      </c>
      <c r="S16" s="30">
        <v>0.42</v>
      </c>
      <c r="T16" s="30">
        <v>0.43</v>
      </c>
      <c r="U16" s="31">
        <f t="shared" si="0"/>
        <v>102.38095238095238</v>
      </c>
    </row>
    <row r="17" spans="1:22" ht="75" customHeight="1" thickBot="1">
      <c r="A17" s="25"/>
      <c r="B17" s="29" t="s">
        <v>42</v>
      </c>
      <c r="C17" s="61" t="s">
        <v>189</v>
      </c>
      <c r="D17" s="61"/>
      <c r="E17" s="61"/>
      <c r="F17" s="61"/>
      <c r="G17" s="61"/>
      <c r="H17" s="61"/>
      <c r="I17" s="61" t="s">
        <v>190</v>
      </c>
      <c r="J17" s="61"/>
      <c r="K17" s="61"/>
      <c r="L17" s="61" t="s">
        <v>191</v>
      </c>
      <c r="M17" s="61"/>
      <c r="N17" s="61"/>
      <c r="O17" s="61"/>
      <c r="P17" s="30" t="s">
        <v>40</v>
      </c>
      <c r="Q17" s="30" t="s">
        <v>81</v>
      </c>
      <c r="R17" s="30">
        <v>87.5</v>
      </c>
      <c r="S17" s="30" t="s">
        <v>82</v>
      </c>
      <c r="T17" s="30" t="s">
        <v>82</v>
      </c>
      <c r="U17" s="31" t="str">
        <f t="shared" si="0"/>
        <v>N/A</v>
      </c>
    </row>
    <row r="18" spans="1:22" ht="75" customHeight="1" thickTop="1">
      <c r="A18" s="25"/>
      <c r="B18" s="26" t="s">
        <v>93</v>
      </c>
      <c r="C18" s="69" t="s">
        <v>192</v>
      </c>
      <c r="D18" s="69"/>
      <c r="E18" s="69"/>
      <c r="F18" s="69"/>
      <c r="G18" s="69"/>
      <c r="H18" s="69"/>
      <c r="I18" s="69" t="s">
        <v>193</v>
      </c>
      <c r="J18" s="69"/>
      <c r="K18" s="69"/>
      <c r="L18" s="69" t="s">
        <v>194</v>
      </c>
      <c r="M18" s="69"/>
      <c r="N18" s="69"/>
      <c r="O18" s="69"/>
      <c r="P18" s="27" t="s">
        <v>40</v>
      </c>
      <c r="Q18" s="27" t="s">
        <v>105</v>
      </c>
      <c r="R18" s="27">
        <v>80.040000000000006</v>
      </c>
      <c r="S18" s="27" t="s">
        <v>82</v>
      </c>
      <c r="T18" s="27">
        <v>56.28</v>
      </c>
      <c r="U18" s="28" t="str">
        <f t="shared" si="0"/>
        <v>N/A</v>
      </c>
    </row>
    <row r="19" spans="1:22" ht="75" customHeight="1">
      <c r="A19" s="25"/>
      <c r="B19" s="29" t="s">
        <v>42</v>
      </c>
      <c r="C19" s="61" t="s">
        <v>195</v>
      </c>
      <c r="D19" s="61"/>
      <c r="E19" s="61"/>
      <c r="F19" s="61"/>
      <c r="G19" s="61"/>
      <c r="H19" s="61"/>
      <c r="I19" s="61" t="s">
        <v>196</v>
      </c>
      <c r="J19" s="61"/>
      <c r="K19" s="61"/>
      <c r="L19" s="61" t="s">
        <v>197</v>
      </c>
      <c r="M19" s="61"/>
      <c r="N19" s="61"/>
      <c r="O19" s="61"/>
      <c r="P19" s="30" t="s">
        <v>40</v>
      </c>
      <c r="Q19" s="30" t="s">
        <v>101</v>
      </c>
      <c r="R19" s="30">
        <v>72.400000000000006</v>
      </c>
      <c r="S19" s="30" t="s">
        <v>82</v>
      </c>
      <c r="T19" s="30" t="s">
        <v>82</v>
      </c>
      <c r="U19" s="31" t="str">
        <f t="shared" si="0"/>
        <v>N/A</v>
      </c>
    </row>
    <row r="20" spans="1:22" ht="75" customHeight="1">
      <c r="A20" s="25"/>
      <c r="B20" s="29" t="s">
        <v>42</v>
      </c>
      <c r="C20" s="61" t="s">
        <v>198</v>
      </c>
      <c r="D20" s="61"/>
      <c r="E20" s="61"/>
      <c r="F20" s="61"/>
      <c r="G20" s="61"/>
      <c r="H20" s="61"/>
      <c r="I20" s="61" t="s">
        <v>199</v>
      </c>
      <c r="J20" s="61"/>
      <c r="K20" s="61"/>
      <c r="L20" s="61" t="s">
        <v>200</v>
      </c>
      <c r="M20" s="61"/>
      <c r="N20" s="61"/>
      <c r="O20" s="61"/>
      <c r="P20" s="30" t="s">
        <v>40</v>
      </c>
      <c r="Q20" s="30" t="s">
        <v>101</v>
      </c>
      <c r="R20" s="30">
        <v>55.83</v>
      </c>
      <c r="S20" s="30" t="s">
        <v>82</v>
      </c>
      <c r="T20" s="30" t="s">
        <v>82</v>
      </c>
      <c r="U20" s="31" t="str">
        <f t="shared" si="0"/>
        <v>N/A</v>
      </c>
    </row>
    <row r="21" spans="1:22" ht="75" customHeight="1">
      <c r="A21" s="25"/>
      <c r="B21" s="29" t="s">
        <v>42</v>
      </c>
      <c r="C21" s="61" t="s">
        <v>201</v>
      </c>
      <c r="D21" s="61"/>
      <c r="E21" s="61"/>
      <c r="F21" s="61"/>
      <c r="G21" s="61"/>
      <c r="H21" s="61"/>
      <c r="I21" s="61" t="s">
        <v>202</v>
      </c>
      <c r="J21" s="61"/>
      <c r="K21" s="61"/>
      <c r="L21" s="61" t="s">
        <v>203</v>
      </c>
      <c r="M21" s="61"/>
      <c r="N21" s="61"/>
      <c r="O21" s="61"/>
      <c r="P21" s="30" t="s">
        <v>204</v>
      </c>
      <c r="Q21" s="30" t="s">
        <v>105</v>
      </c>
      <c r="R21" s="30">
        <v>1.0900000000000001</v>
      </c>
      <c r="S21" s="30" t="s">
        <v>82</v>
      </c>
      <c r="T21" s="30">
        <v>0.28000000000000003</v>
      </c>
      <c r="U21" s="31" t="str">
        <f t="shared" si="0"/>
        <v>N/A</v>
      </c>
    </row>
    <row r="22" spans="1:22" ht="75" customHeight="1">
      <c r="A22" s="25"/>
      <c r="B22" s="29" t="s">
        <v>42</v>
      </c>
      <c r="C22" s="61" t="s">
        <v>205</v>
      </c>
      <c r="D22" s="61"/>
      <c r="E22" s="61"/>
      <c r="F22" s="61"/>
      <c r="G22" s="61"/>
      <c r="H22" s="61"/>
      <c r="I22" s="61" t="s">
        <v>206</v>
      </c>
      <c r="J22" s="61"/>
      <c r="K22" s="61"/>
      <c r="L22" s="61" t="s">
        <v>207</v>
      </c>
      <c r="M22" s="61"/>
      <c r="N22" s="61"/>
      <c r="O22" s="61"/>
      <c r="P22" s="30" t="s">
        <v>40</v>
      </c>
      <c r="Q22" s="30" t="s">
        <v>101</v>
      </c>
      <c r="R22" s="30">
        <v>80</v>
      </c>
      <c r="S22" s="30" t="s">
        <v>82</v>
      </c>
      <c r="T22" s="30" t="s">
        <v>82</v>
      </c>
      <c r="U22" s="31" t="str">
        <f t="shared" si="0"/>
        <v>N/A</v>
      </c>
    </row>
    <row r="23" spans="1:22" ht="75" customHeight="1">
      <c r="A23" s="25"/>
      <c r="B23" s="29" t="s">
        <v>42</v>
      </c>
      <c r="C23" s="61" t="s">
        <v>208</v>
      </c>
      <c r="D23" s="61"/>
      <c r="E23" s="61"/>
      <c r="F23" s="61"/>
      <c r="G23" s="61"/>
      <c r="H23" s="61"/>
      <c r="I23" s="61" t="s">
        <v>209</v>
      </c>
      <c r="J23" s="61"/>
      <c r="K23" s="61"/>
      <c r="L23" s="61" t="s">
        <v>210</v>
      </c>
      <c r="M23" s="61"/>
      <c r="N23" s="61"/>
      <c r="O23" s="61"/>
      <c r="P23" s="30" t="s">
        <v>40</v>
      </c>
      <c r="Q23" s="30" t="s">
        <v>101</v>
      </c>
      <c r="R23" s="30">
        <v>65</v>
      </c>
      <c r="S23" s="30" t="s">
        <v>82</v>
      </c>
      <c r="T23" s="30" t="s">
        <v>82</v>
      </c>
      <c r="U23" s="31" t="str">
        <f t="shared" si="0"/>
        <v>N/A</v>
      </c>
    </row>
    <row r="24" spans="1:22" ht="75" customHeight="1" thickBot="1">
      <c r="A24" s="25"/>
      <c r="B24" s="29" t="s">
        <v>42</v>
      </c>
      <c r="C24" s="61" t="s">
        <v>211</v>
      </c>
      <c r="D24" s="61"/>
      <c r="E24" s="61"/>
      <c r="F24" s="61"/>
      <c r="G24" s="61"/>
      <c r="H24" s="61"/>
      <c r="I24" s="61" t="s">
        <v>212</v>
      </c>
      <c r="J24" s="61"/>
      <c r="K24" s="61"/>
      <c r="L24" s="61" t="s">
        <v>213</v>
      </c>
      <c r="M24" s="61"/>
      <c r="N24" s="61"/>
      <c r="O24" s="61"/>
      <c r="P24" s="30" t="s">
        <v>40</v>
      </c>
      <c r="Q24" s="30" t="s">
        <v>101</v>
      </c>
      <c r="R24" s="30">
        <v>83.33</v>
      </c>
      <c r="S24" s="30" t="s">
        <v>82</v>
      </c>
      <c r="T24" s="30" t="s">
        <v>82</v>
      </c>
      <c r="U24" s="31" t="str">
        <f t="shared" si="0"/>
        <v>N/A</v>
      </c>
    </row>
    <row r="25" spans="1:22" ht="22.5" customHeight="1" thickTop="1" thickBot="1">
      <c r="B25" s="8" t="s">
        <v>55</v>
      </c>
      <c r="C25" s="9"/>
      <c r="D25" s="9"/>
      <c r="E25" s="9"/>
      <c r="F25" s="9"/>
      <c r="G25" s="9"/>
      <c r="H25" s="10"/>
      <c r="I25" s="10"/>
      <c r="J25" s="10"/>
      <c r="K25" s="10"/>
      <c r="L25" s="10"/>
      <c r="M25" s="10"/>
      <c r="N25" s="10"/>
      <c r="O25" s="10"/>
      <c r="P25" s="10"/>
      <c r="Q25" s="10"/>
      <c r="R25" s="10"/>
      <c r="S25" s="10"/>
      <c r="T25" s="10"/>
      <c r="U25" s="11"/>
      <c r="V25" s="32"/>
    </row>
    <row r="26" spans="1:22" ht="26.25" customHeight="1" thickTop="1">
      <c r="B26" s="33"/>
      <c r="C26" s="34"/>
      <c r="D26" s="34"/>
      <c r="E26" s="34"/>
      <c r="F26" s="34"/>
      <c r="G26" s="34"/>
      <c r="H26" s="35"/>
      <c r="I26" s="35"/>
      <c r="J26" s="35"/>
      <c r="K26" s="35"/>
      <c r="L26" s="35"/>
      <c r="M26" s="35"/>
      <c r="N26" s="35"/>
      <c r="O26" s="35"/>
      <c r="P26" s="36"/>
      <c r="Q26" s="37"/>
      <c r="R26" s="38" t="s">
        <v>56</v>
      </c>
      <c r="S26" s="22" t="s">
        <v>57</v>
      </c>
      <c r="T26" s="38" t="s">
        <v>58</v>
      </c>
      <c r="U26" s="22" t="s">
        <v>59</v>
      </c>
    </row>
    <row r="27" spans="1:22" ht="26.25" customHeight="1" thickBot="1">
      <c r="B27" s="39"/>
      <c r="C27" s="40"/>
      <c r="D27" s="40"/>
      <c r="E27" s="40"/>
      <c r="F27" s="40"/>
      <c r="G27" s="40"/>
      <c r="H27" s="41"/>
      <c r="I27" s="41"/>
      <c r="J27" s="41"/>
      <c r="K27" s="41"/>
      <c r="L27" s="41"/>
      <c r="M27" s="41"/>
      <c r="N27" s="41"/>
      <c r="O27" s="41"/>
      <c r="P27" s="42"/>
      <c r="Q27" s="43"/>
      <c r="R27" s="44" t="s">
        <v>60</v>
      </c>
      <c r="S27" s="43" t="s">
        <v>60</v>
      </c>
      <c r="T27" s="43" t="s">
        <v>60</v>
      </c>
      <c r="U27" s="43" t="s">
        <v>61</v>
      </c>
    </row>
    <row r="28" spans="1:22" ht="13.5" customHeight="1" thickBot="1">
      <c r="B28" s="62" t="s">
        <v>62</v>
      </c>
      <c r="C28" s="63"/>
      <c r="D28" s="63"/>
      <c r="E28" s="45"/>
      <c r="F28" s="45"/>
      <c r="G28" s="45"/>
      <c r="H28" s="46"/>
      <c r="I28" s="46"/>
      <c r="J28" s="46"/>
      <c r="K28" s="46"/>
      <c r="L28" s="46"/>
      <c r="M28" s="46"/>
      <c r="N28" s="46"/>
      <c r="O28" s="46"/>
      <c r="P28" s="47"/>
      <c r="Q28" s="47"/>
      <c r="R28" s="48">
        <f>1254.199213</f>
        <v>1254.1992130000001</v>
      </c>
      <c r="S28" s="48">
        <f>1254.199213</f>
        <v>1254.1992130000001</v>
      </c>
      <c r="T28" s="48">
        <f>1288.28230326</f>
        <v>1288.2823032599999</v>
      </c>
      <c r="U28" s="49">
        <f>+IF(ISERR(T28/S28*100),"N/A",T28/S28*100)</f>
        <v>102.71751807103071</v>
      </c>
    </row>
    <row r="29" spans="1:22" ht="13.5" customHeight="1" thickBot="1">
      <c r="B29" s="64" t="s">
        <v>63</v>
      </c>
      <c r="C29" s="65"/>
      <c r="D29" s="65"/>
      <c r="E29" s="50"/>
      <c r="F29" s="50"/>
      <c r="G29" s="50"/>
      <c r="H29" s="51"/>
      <c r="I29" s="51"/>
      <c r="J29" s="51"/>
      <c r="K29" s="51"/>
      <c r="L29" s="51"/>
      <c r="M29" s="51"/>
      <c r="N29" s="51"/>
      <c r="O29" s="51"/>
      <c r="P29" s="52"/>
      <c r="Q29" s="52"/>
      <c r="R29" s="48">
        <f>1288.28230326</f>
        <v>1288.2823032599999</v>
      </c>
      <c r="S29" s="48">
        <f>1288.28230326</f>
        <v>1288.2823032599999</v>
      </c>
      <c r="T29" s="48">
        <f>1288.28230326</f>
        <v>1288.2823032599999</v>
      </c>
      <c r="U29" s="49">
        <f>+IF(ISERR(T29/S29*100),"N/A",T29/S29*100)</f>
        <v>100</v>
      </c>
    </row>
    <row r="30" spans="1:22" ht="14.85" customHeight="1" thickTop="1" thickBot="1">
      <c r="B30" s="8" t="s">
        <v>64</v>
      </c>
      <c r="C30" s="9"/>
      <c r="D30" s="9"/>
      <c r="E30" s="9"/>
      <c r="F30" s="9"/>
      <c r="G30" s="9"/>
      <c r="H30" s="10"/>
      <c r="I30" s="10"/>
      <c r="J30" s="10"/>
      <c r="K30" s="10"/>
      <c r="L30" s="10"/>
      <c r="M30" s="10"/>
      <c r="N30" s="10"/>
      <c r="O30" s="10"/>
      <c r="P30" s="10"/>
      <c r="Q30" s="10"/>
      <c r="R30" s="10"/>
      <c r="S30" s="10"/>
      <c r="T30" s="10"/>
      <c r="U30" s="11"/>
    </row>
    <row r="31" spans="1:22" ht="44.25" customHeight="1" thickTop="1">
      <c r="B31" s="66" t="s">
        <v>65</v>
      </c>
      <c r="C31" s="67"/>
      <c r="D31" s="67"/>
      <c r="E31" s="67"/>
      <c r="F31" s="67"/>
      <c r="G31" s="67"/>
      <c r="H31" s="67"/>
      <c r="I31" s="67"/>
      <c r="J31" s="67"/>
      <c r="K31" s="67"/>
      <c r="L31" s="67"/>
      <c r="M31" s="67"/>
      <c r="N31" s="67"/>
      <c r="O31" s="67"/>
      <c r="P31" s="67"/>
      <c r="Q31" s="67"/>
      <c r="R31" s="67"/>
      <c r="S31" s="67"/>
      <c r="T31" s="67"/>
      <c r="U31" s="68"/>
    </row>
    <row r="32" spans="1:22" ht="34.5" customHeight="1">
      <c r="B32" s="55" t="s">
        <v>214</v>
      </c>
      <c r="C32" s="56"/>
      <c r="D32" s="56"/>
      <c r="E32" s="56"/>
      <c r="F32" s="56"/>
      <c r="G32" s="56"/>
      <c r="H32" s="56"/>
      <c r="I32" s="56"/>
      <c r="J32" s="56"/>
      <c r="K32" s="56"/>
      <c r="L32" s="56"/>
      <c r="M32" s="56"/>
      <c r="N32" s="56"/>
      <c r="O32" s="56"/>
      <c r="P32" s="56"/>
      <c r="Q32" s="56"/>
      <c r="R32" s="56"/>
      <c r="S32" s="56"/>
      <c r="T32" s="56"/>
      <c r="U32" s="57"/>
    </row>
    <row r="33" spans="2:21" ht="34.5" customHeight="1">
      <c r="B33" s="55" t="s">
        <v>106</v>
      </c>
      <c r="C33" s="56"/>
      <c r="D33" s="56"/>
      <c r="E33" s="56"/>
      <c r="F33" s="56"/>
      <c r="G33" s="56"/>
      <c r="H33" s="56"/>
      <c r="I33" s="56"/>
      <c r="J33" s="56"/>
      <c r="K33" s="56"/>
      <c r="L33" s="56"/>
      <c r="M33" s="56"/>
      <c r="N33" s="56"/>
      <c r="O33" s="56"/>
      <c r="P33" s="56"/>
      <c r="Q33" s="56"/>
      <c r="R33" s="56"/>
      <c r="S33" s="56"/>
      <c r="T33" s="56"/>
      <c r="U33" s="57"/>
    </row>
    <row r="34" spans="2:21" ht="34.5" customHeight="1">
      <c r="B34" s="55" t="s">
        <v>215</v>
      </c>
      <c r="C34" s="56"/>
      <c r="D34" s="56"/>
      <c r="E34" s="56"/>
      <c r="F34" s="56"/>
      <c r="G34" s="56"/>
      <c r="H34" s="56"/>
      <c r="I34" s="56"/>
      <c r="J34" s="56"/>
      <c r="K34" s="56"/>
      <c r="L34" s="56"/>
      <c r="M34" s="56"/>
      <c r="N34" s="56"/>
      <c r="O34" s="56"/>
      <c r="P34" s="56"/>
      <c r="Q34" s="56"/>
      <c r="R34" s="56"/>
      <c r="S34" s="56"/>
      <c r="T34" s="56"/>
      <c r="U34" s="57"/>
    </row>
    <row r="35" spans="2:21" ht="23.85" customHeight="1">
      <c r="B35" s="55" t="s">
        <v>216</v>
      </c>
      <c r="C35" s="56"/>
      <c r="D35" s="56"/>
      <c r="E35" s="56"/>
      <c r="F35" s="56"/>
      <c r="G35" s="56"/>
      <c r="H35" s="56"/>
      <c r="I35" s="56"/>
      <c r="J35" s="56"/>
      <c r="K35" s="56"/>
      <c r="L35" s="56"/>
      <c r="M35" s="56"/>
      <c r="N35" s="56"/>
      <c r="O35" s="56"/>
      <c r="P35" s="56"/>
      <c r="Q35" s="56"/>
      <c r="R35" s="56"/>
      <c r="S35" s="56"/>
      <c r="T35" s="56"/>
      <c r="U35" s="57"/>
    </row>
    <row r="36" spans="2:21" ht="18.600000000000001" customHeight="1">
      <c r="B36" s="55" t="s">
        <v>217</v>
      </c>
      <c r="C36" s="56"/>
      <c r="D36" s="56"/>
      <c r="E36" s="56"/>
      <c r="F36" s="56"/>
      <c r="G36" s="56"/>
      <c r="H36" s="56"/>
      <c r="I36" s="56"/>
      <c r="J36" s="56"/>
      <c r="K36" s="56"/>
      <c r="L36" s="56"/>
      <c r="M36" s="56"/>
      <c r="N36" s="56"/>
      <c r="O36" s="56"/>
      <c r="P36" s="56"/>
      <c r="Q36" s="56"/>
      <c r="R36" s="56"/>
      <c r="S36" s="56"/>
      <c r="T36" s="56"/>
      <c r="U36" s="57"/>
    </row>
    <row r="37" spans="2:21" ht="33.6" customHeight="1">
      <c r="B37" s="55" t="s">
        <v>218</v>
      </c>
      <c r="C37" s="56"/>
      <c r="D37" s="56"/>
      <c r="E37" s="56"/>
      <c r="F37" s="56"/>
      <c r="G37" s="56"/>
      <c r="H37" s="56"/>
      <c r="I37" s="56"/>
      <c r="J37" s="56"/>
      <c r="K37" s="56"/>
      <c r="L37" s="56"/>
      <c r="M37" s="56"/>
      <c r="N37" s="56"/>
      <c r="O37" s="56"/>
      <c r="P37" s="56"/>
      <c r="Q37" s="56"/>
      <c r="R37" s="56"/>
      <c r="S37" s="56"/>
      <c r="T37" s="56"/>
      <c r="U37" s="57"/>
    </row>
    <row r="38" spans="2:21" ht="34.5" customHeight="1">
      <c r="B38" s="55" t="s">
        <v>219</v>
      </c>
      <c r="C38" s="56"/>
      <c r="D38" s="56"/>
      <c r="E38" s="56"/>
      <c r="F38" s="56"/>
      <c r="G38" s="56"/>
      <c r="H38" s="56"/>
      <c r="I38" s="56"/>
      <c r="J38" s="56"/>
      <c r="K38" s="56"/>
      <c r="L38" s="56"/>
      <c r="M38" s="56"/>
      <c r="N38" s="56"/>
      <c r="O38" s="56"/>
      <c r="P38" s="56"/>
      <c r="Q38" s="56"/>
      <c r="R38" s="56"/>
      <c r="S38" s="56"/>
      <c r="T38" s="56"/>
      <c r="U38" s="57"/>
    </row>
    <row r="39" spans="2:21" ht="32.1" customHeight="1">
      <c r="B39" s="55" t="s">
        <v>220</v>
      </c>
      <c r="C39" s="56"/>
      <c r="D39" s="56"/>
      <c r="E39" s="56"/>
      <c r="F39" s="56"/>
      <c r="G39" s="56"/>
      <c r="H39" s="56"/>
      <c r="I39" s="56"/>
      <c r="J39" s="56"/>
      <c r="K39" s="56"/>
      <c r="L39" s="56"/>
      <c r="M39" s="56"/>
      <c r="N39" s="56"/>
      <c r="O39" s="56"/>
      <c r="P39" s="56"/>
      <c r="Q39" s="56"/>
      <c r="R39" s="56"/>
      <c r="S39" s="56"/>
      <c r="T39" s="56"/>
      <c r="U39" s="57"/>
    </row>
    <row r="40" spans="2:21" ht="34.5" customHeight="1">
      <c r="B40" s="55" t="s">
        <v>221</v>
      </c>
      <c r="C40" s="56"/>
      <c r="D40" s="56"/>
      <c r="E40" s="56"/>
      <c r="F40" s="56"/>
      <c r="G40" s="56"/>
      <c r="H40" s="56"/>
      <c r="I40" s="56"/>
      <c r="J40" s="56"/>
      <c r="K40" s="56"/>
      <c r="L40" s="56"/>
      <c r="M40" s="56"/>
      <c r="N40" s="56"/>
      <c r="O40" s="56"/>
      <c r="P40" s="56"/>
      <c r="Q40" s="56"/>
      <c r="R40" s="56"/>
      <c r="S40" s="56"/>
      <c r="T40" s="56"/>
      <c r="U40" s="57"/>
    </row>
    <row r="41" spans="2:21" ht="34.5" customHeight="1">
      <c r="B41" s="55" t="s">
        <v>222</v>
      </c>
      <c r="C41" s="56"/>
      <c r="D41" s="56"/>
      <c r="E41" s="56"/>
      <c r="F41" s="56"/>
      <c r="G41" s="56"/>
      <c r="H41" s="56"/>
      <c r="I41" s="56"/>
      <c r="J41" s="56"/>
      <c r="K41" s="56"/>
      <c r="L41" s="56"/>
      <c r="M41" s="56"/>
      <c r="N41" s="56"/>
      <c r="O41" s="56"/>
      <c r="P41" s="56"/>
      <c r="Q41" s="56"/>
      <c r="R41" s="56"/>
      <c r="S41" s="56"/>
      <c r="T41" s="56"/>
      <c r="U41" s="57"/>
    </row>
    <row r="42" spans="2:21" ht="36" customHeight="1">
      <c r="B42" s="55" t="s">
        <v>223</v>
      </c>
      <c r="C42" s="56"/>
      <c r="D42" s="56"/>
      <c r="E42" s="56"/>
      <c r="F42" s="56"/>
      <c r="G42" s="56"/>
      <c r="H42" s="56"/>
      <c r="I42" s="56"/>
      <c r="J42" s="56"/>
      <c r="K42" s="56"/>
      <c r="L42" s="56"/>
      <c r="M42" s="56"/>
      <c r="N42" s="56"/>
      <c r="O42" s="56"/>
      <c r="P42" s="56"/>
      <c r="Q42" s="56"/>
      <c r="R42" s="56"/>
      <c r="S42" s="56"/>
      <c r="T42" s="56"/>
      <c r="U42" s="57"/>
    </row>
    <row r="43" spans="2:21" ht="34.5" customHeight="1">
      <c r="B43" s="55" t="s">
        <v>224</v>
      </c>
      <c r="C43" s="56"/>
      <c r="D43" s="56"/>
      <c r="E43" s="56"/>
      <c r="F43" s="56"/>
      <c r="G43" s="56"/>
      <c r="H43" s="56"/>
      <c r="I43" s="56"/>
      <c r="J43" s="56"/>
      <c r="K43" s="56"/>
      <c r="L43" s="56"/>
      <c r="M43" s="56"/>
      <c r="N43" s="56"/>
      <c r="O43" s="56"/>
      <c r="P43" s="56"/>
      <c r="Q43" s="56"/>
      <c r="R43" s="56"/>
      <c r="S43" s="56"/>
      <c r="T43" s="56"/>
      <c r="U43" s="57"/>
    </row>
    <row r="44" spans="2:21" ht="34.5" customHeight="1">
      <c r="B44" s="55" t="s">
        <v>225</v>
      </c>
      <c r="C44" s="56"/>
      <c r="D44" s="56"/>
      <c r="E44" s="56"/>
      <c r="F44" s="56"/>
      <c r="G44" s="56"/>
      <c r="H44" s="56"/>
      <c r="I44" s="56"/>
      <c r="J44" s="56"/>
      <c r="K44" s="56"/>
      <c r="L44" s="56"/>
      <c r="M44" s="56"/>
      <c r="N44" s="56"/>
      <c r="O44" s="56"/>
      <c r="P44" s="56"/>
      <c r="Q44" s="56"/>
      <c r="R44" s="56"/>
      <c r="S44" s="56"/>
      <c r="T44" s="56"/>
      <c r="U44" s="57"/>
    </row>
    <row r="45" spans="2:21" ht="34.5" customHeight="1" thickBot="1">
      <c r="B45" s="58" t="s">
        <v>226</v>
      </c>
      <c r="C45" s="59"/>
      <c r="D45" s="59"/>
      <c r="E45" s="59"/>
      <c r="F45" s="59"/>
      <c r="G45" s="59"/>
      <c r="H45" s="59"/>
      <c r="I45" s="59"/>
      <c r="J45" s="59"/>
      <c r="K45" s="59"/>
      <c r="L45" s="59"/>
      <c r="M45" s="59"/>
      <c r="N45" s="59"/>
      <c r="O45" s="59"/>
      <c r="P45" s="59"/>
      <c r="Q45" s="59"/>
      <c r="R45" s="59"/>
      <c r="S45" s="59"/>
      <c r="T45" s="59"/>
      <c r="U45" s="60"/>
    </row>
  </sheetData>
  <mergeCells count="80">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C20:H20"/>
    <mergeCell ref="I20:K20"/>
    <mergeCell ref="L20:O20"/>
    <mergeCell ref="C21:H21"/>
    <mergeCell ref="I21:K21"/>
    <mergeCell ref="L21:O21"/>
    <mergeCell ref="C22:H22"/>
    <mergeCell ref="I22:K22"/>
    <mergeCell ref="L22:O22"/>
    <mergeCell ref="C23:H23"/>
    <mergeCell ref="I23:K23"/>
    <mergeCell ref="L23:O23"/>
    <mergeCell ref="B37:U37"/>
    <mergeCell ref="C24:H24"/>
    <mergeCell ref="I24:K24"/>
    <mergeCell ref="L24:O24"/>
    <mergeCell ref="B28:D28"/>
    <mergeCell ref="B29:D29"/>
    <mergeCell ref="B31:U31"/>
    <mergeCell ref="B32:U32"/>
    <mergeCell ref="B33:U33"/>
    <mergeCell ref="B34:U34"/>
    <mergeCell ref="B35:U35"/>
    <mergeCell ref="B36:U36"/>
    <mergeCell ref="B44:U44"/>
    <mergeCell ref="B45:U45"/>
    <mergeCell ref="B38:U38"/>
    <mergeCell ref="B39:U39"/>
    <mergeCell ref="B40:U40"/>
    <mergeCell ref="B41:U41"/>
    <mergeCell ref="B42:U42"/>
    <mergeCell ref="B43:U43"/>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5"/>
  <sheetViews>
    <sheetView view="pageBreakPreview" zoomScale="80" zoomScaleNormal="80" zoomScaleSheetLayoutView="80" workbookViewId="0">
      <selection activeCell="V1" sqref="V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9.6640625" style="1" customWidth="1"/>
    <col min="9" max="9" width="7.5546875" style="1" customWidth="1"/>
    <col min="10" max="10" width="9" style="1" customWidth="1"/>
    <col min="11" max="11" width="19.77734375" style="1" customWidth="1"/>
    <col min="12" max="12" width="8.88671875" style="1" customWidth="1"/>
    <col min="13" max="13" width="7" style="1" customWidth="1"/>
    <col min="14" max="14" width="9.44140625" style="1" customWidth="1"/>
    <col min="15" max="15" width="24.1093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227</v>
      </c>
      <c r="D4" s="95" t="s">
        <v>228</v>
      </c>
      <c r="E4" s="95"/>
      <c r="F4" s="95"/>
      <c r="G4" s="95"/>
      <c r="H4" s="95"/>
      <c r="I4" s="14"/>
      <c r="J4" s="15" t="s">
        <v>6</v>
      </c>
      <c r="K4" s="16" t="s">
        <v>7</v>
      </c>
      <c r="L4" s="96" t="s">
        <v>8</v>
      </c>
      <c r="M4" s="96"/>
      <c r="N4" s="96"/>
      <c r="O4" s="96"/>
      <c r="P4" s="15" t="s">
        <v>9</v>
      </c>
      <c r="Q4" s="96" t="s">
        <v>229</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230</v>
      </c>
      <c r="L6" s="76"/>
      <c r="M6" s="76"/>
      <c r="N6" s="19"/>
      <c r="O6" s="20" t="s">
        <v>18</v>
      </c>
      <c r="P6" s="76" t="s">
        <v>231</v>
      </c>
      <c r="Q6" s="76"/>
      <c r="R6" s="21"/>
      <c r="S6" s="20" t="s">
        <v>20</v>
      </c>
      <c r="T6" s="76" t="s">
        <v>232</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95.4" customHeight="1" thickTop="1" thickBot="1">
      <c r="A11" s="25"/>
      <c r="B11" s="26" t="s">
        <v>36</v>
      </c>
      <c r="C11" s="69" t="s">
        <v>233</v>
      </c>
      <c r="D11" s="69"/>
      <c r="E11" s="69"/>
      <c r="F11" s="69"/>
      <c r="G11" s="69"/>
      <c r="H11" s="69"/>
      <c r="I11" s="69" t="s">
        <v>234</v>
      </c>
      <c r="J11" s="69"/>
      <c r="K11" s="69"/>
      <c r="L11" s="69" t="s">
        <v>235</v>
      </c>
      <c r="M11" s="69"/>
      <c r="N11" s="69"/>
      <c r="O11" s="69"/>
      <c r="P11" s="27" t="s">
        <v>149</v>
      </c>
      <c r="Q11" s="27" t="s">
        <v>81</v>
      </c>
      <c r="R11" s="27">
        <v>25</v>
      </c>
      <c r="S11" s="27" t="s">
        <v>82</v>
      </c>
      <c r="T11" s="27" t="s">
        <v>82</v>
      </c>
      <c r="U11" s="28" t="str">
        <f t="shared" ref="U11:U19" si="0">IF(ISERR(T11/S11*100),"N/A",T11/S11*100)</f>
        <v>N/A</v>
      </c>
    </row>
    <row r="12" spans="1:34" ht="75" customHeight="1" thickTop="1">
      <c r="A12" s="25"/>
      <c r="B12" s="26" t="s">
        <v>45</v>
      </c>
      <c r="C12" s="69" t="s">
        <v>236</v>
      </c>
      <c r="D12" s="69"/>
      <c r="E12" s="69"/>
      <c r="F12" s="69"/>
      <c r="G12" s="69"/>
      <c r="H12" s="69"/>
      <c r="I12" s="69" t="s">
        <v>237</v>
      </c>
      <c r="J12" s="69"/>
      <c r="K12" s="69"/>
      <c r="L12" s="69" t="s">
        <v>238</v>
      </c>
      <c r="M12" s="69"/>
      <c r="N12" s="69"/>
      <c r="O12" s="69"/>
      <c r="P12" s="27" t="s">
        <v>40</v>
      </c>
      <c r="Q12" s="27" t="s">
        <v>81</v>
      </c>
      <c r="R12" s="27">
        <v>61.73</v>
      </c>
      <c r="S12" s="27" t="s">
        <v>82</v>
      </c>
      <c r="T12" s="27" t="s">
        <v>82</v>
      </c>
      <c r="U12" s="28" t="str">
        <f t="shared" si="0"/>
        <v>N/A</v>
      </c>
    </row>
    <row r="13" spans="1:34" ht="75" customHeight="1" thickBot="1">
      <c r="A13" s="25"/>
      <c r="B13" s="29" t="s">
        <v>42</v>
      </c>
      <c r="C13" s="61" t="s">
        <v>42</v>
      </c>
      <c r="D13" s="61"/>
      <c r="E13" s="61"/>
      <c r="F13" s="61"/>
      <c r="G13" s="61"/>
      <c r="H13" s="61"/>
      <c r="I13" s="61" t="s">
        <v>239</v>
      </c>
      <c r="J13" s="61"/>
      <c r="K13" s="61"/>
      <c r="L13" s="61" t="s">
        <v>240</v>
      </c>
      <c r="M13" s="61"/>
      <c r="N13" s="61"/>
      <c r="O13" s="61"/>
      <c r="P13" s="30" t="s">
        <v>40</v>
      </c>
      <c r="Q13" s="30" t="s">
        <v>81</v>
      </c>
      <c r="R13" s="30">
        <v>65.099999999999994</v>
      </c>
      <c r="S13" s="30" t="s">
        <v>82</v>
      </c>
      <c r="T13" s="30" t="s">
        <v>82</v>
      </c>
      <c r="U13" s="31" t="str">
        <f t="shared" si="0"/>
        <v>N/A</v>
      </c>
    </row>
    <row r="14" spans="1:34" ht="75" customHeight="1" thickTop="1">
      <c r="A14" s="25"/>
      <c r="B14" s="26" t="s">
        <v>49</v>
      </c>
      <c r="C14" s="69" t="s">
        <v>241</v>
      </c>
      <c r="D14" s="69"/>
      <c r="E14" s="69"/>
      <c r="F14" s="69"/>
      <c r="G14" s="69"/>
      <c r="H14" s="69"/>
      <c r="I14" s="69" t="s">
        <v>242</v>
      </c>
      <c r="J14" s="69"/>
      <c r="K14" s="69"/>
      <c r="L14" s="69" t="s">
        <v>243</v>
      </c>
      <c r="M14" s="69"/>
      <c r="N14" s="69"/>
      <c r="O14" s="69"/>
      <c r="P14" s="27" t="s">
        <v>40</v>
      </c>
      <c r="Q14" s="27" t="s">
        <v>101</v>
      </c>
      <c r="R14" s="27">
        <v>75</v>
      </c>
      <c r="S14" s="27" t="s">
        <v>82</v>
      </c>
      <c r="T14" s="27" t="s">
        <v>82</v>
      </c>
      <c r="U14" s="28" t="str">
        <f t="shared" si="0"/>
        <v>N/A</v>
      </c>
    </row>
    <row r="15" spans="1:34" ht="75" customHeight="1">
      <c r="A15" s="25"/>
      <c r="B15" s="29" t="s">
        <v>42</v>
      </c>
      <c r="C15" s="61" t="s">
        <v>42</v>
      </c>
      <c r="D15" s="61"/>
      <c r="E15" s="61"/>
      <c r="F15" s="61"/>
      <c r="G15" s="61"/>
      <c r="H15" s="61"/>
      <c r="I15" s="61" t="s">
        <v>244</v>
      </c>
      <c r="J15" s="61"/>
      <c r="K15" s="61"/>
      <c r="L15" s="61" t="s">
        <v>245</v>
      </c>
      <c r="M15" s="61"/>
      <c r="N15" s="61"/>
      <c r="O15" s="61"/>
      <c r="P15" s="30" t="s">
        <v>40</v>
      </c>
      <c r="Q15" s="30" t="s">
        <v>92</v>
      </c>
      <c r="R15" s="30">
        <v>81.819999999999993</v>
      </c>
      <c r="S15" s="30">
        <v>3.5</v>
      </c>
      <c r="T15" s="30">
        <v>0</v>
      </c>
      <c r="U15" s="31">
        <f t="shared" si="0"/>
        <v>0</v>
      </c>
    </row>
    <row r="16" spans="1:34" ht="75" customHeight="1" thickBot="1">
      <c r="A16" s="25"/>
      <c r="B16" s="29" t="s">
        <v>42</v>
      </c>
      <c r="C16" s="61" t="s">
        <v>246</v>
      </c>
      <c r="D16" s="61"/>
      <c r="E16" s="61"/>
      <c r="F16" s="61"/>
      <c r="G16" s="61"/>
      <c r="H16" s="61"/>
      <c r="I16" s="61" t="s">
        <v>247</v>
      </c>
      <c r="J16" s="61"/>
      <c r="K16" s="61"/>
      <c r="L16" s="61" t="s">
        <v>248</v>
      </c>
      <c r="M16" s="61"/>
      <c r="N16" s="61"/>
      <c r="O16" s="61"/>
      <c r="P16" s="30" t="s">
        <v>149</v>
      </c>
      <c r="Q16" s="30" t="s">
        <v>101</v>
      </c>
      <c r="R16" s="30">
        <v>71.62</v>
      </c>
      <c r="S16" s="30" t="s">
        <v>82</v>
      </c>
      <c r="T16" s="30" t="s">
        <v>82</v>
      </c>
      <c r="U16" s="31" t="str">
        <f t="shared" si="0"/>
        <v>N/A</v>
      </c>
    </row>
    <row r="17" spans="1:22" ht="75" customHeight="1" thickTop="1">
      <c r="A17" s="25"/>
      <c r="B17" s="26" t="s">
        <v>93</v>
      </c>
      <c r="C17" s="69" t="s">
        <v>249</v>
      </c>
      <c r="D17" s="69"/>
      <c r="E17" s="69"/>
      <c r="F17" s="69"/>
      <c r="G17" s="69"/>
      <c r="H17" s="69"/>
      <c r="I17" s="69" t="s">
        <v>250</v>
      </c>
      <c r="J17" s="69"/>
      <c r="K17" s="69"/>
      <c r="L17" s="69" t="s">
        <v>251</v>
      </c>
      <c r="M17" s="69"/>
      <c r="N17" s="69"/>
      <c r="O17" s="69"/>
      <c r="P17" s="27" t="s">
        <v>187</v>
      </c>
      <c r="Q17" s="27" t="s">
        <v>128</v>
      </c>
      <c r="R17" s="27">
        <v>1.21</v>
      </c>
      <c r="S17" s="27">
        <v>0.27</v>
      </c>
      <c r="T17" s="27">
        <v>0.01</v>
      </c>
      <c r="U17" s="28">
        <f t="shared" si="0"/>
        <v>3.7037037037037033</v>
      </c>
    </row>
    <row r="18" spans="1:22" ht="92.4" customHeight="1">
      <c r="A18" s="25"/>
      <c r="B18" s="29" t="s">
        <v>42</v>
      </c>
      <c r="C18" s="61" t="s">
        <v>252</v>
      </c>
      <c r="D18" s="61"/>
      <c r="E18" s="61"/>
      <c r="F18" s="61"/>
      <c r="G18" s="61"/>
      <c r="H18" s="61"/>
      <c r="I18" s="61" t="s">
        <v>253</v>
      </c>
      <c r="J18" s="61"/>
      <c r="K18" s="61"/>
      <c r="L18" s="61" t="s">
        <v>254</v>
      </c>
      <c r="M18" s="61"/>
      <c r="N18" s="61"/>
      <c r="O18" s="61"/>
      <c r="P18" s="30" t="s">
        <v>40</v>
      </c>
      <c r="Q18" s="30" t="s">
        <v>188</v>
      </c>
      <c r="R18" s="30">
        <v>5</v>
      </c>
      <c r="S18" s="30">
        <v>0.5</v>
      </c>
      <c r="T18" s="30">
        <v>0</v>
      </c>
      <c r="U18" s="31">
        <f t="shared" si="0"/>
        <v>0</v>
      </c>
    </row>
    <row r="19" spans="1:22" ht="75" customHeight="1" thickBot="1">
      <c r="A19" s="25"/>
      <c r="B19" s="29" t="s">
        <v>42</v>
      </c>
      <c r="C19" s="61" t="s">
        <v>255</v>
      </c>
      <c r="D19" s="61"/>
      <c r="E19" s="61"/>
      <c r="F19" s="61"/>
      <c r="G19" s="61"/>
      <c r="H19" s="61"/>
      <c r="I19" s="61" t="s">
        <v>256</v>
      </c>
      <c r="J19" s="61"/>
      <c r="K19" s="61"/>
      <c r="L19" s="61" t="s">
        <v>257</v>
      </c>
      <c r="M19" s="61"/>
      <c r="N19" s="61"/>
      <c r="O19" s="61"/>
      <c r="P19" s="30" t="s">
        <v>187</v>
      </c>
      <c r="Q19" s="30" t="s">
        <v>97</v>
      </c>
      <c r="R19" s="30">
        <v>1</v>
      </c>
      <c r="S19" s="30">
        <v>0.8</v>
      </c>
      <c r="T19" s="30">
        <v>0.01</v>
      </c>
      <c r="U19" s="31">
        <f t="shared" si="0"/>
        <v>1.25</v>
      </c>
    </row>
    <row r="20" spans="1:22" ht="22.5" customHeight="1" thickTop="1" thickBot="1">
      <c r="B20" s="8" t="s">
        <v>55</v>
      </c>
      <c r="C20" s="9"/>
      <c r="D20" s="9"/>
      <c r="E20" s="9"/>
      <c r="F20" s="9"/>
      <c r="G20" s="9"/>
      <c r="H20" s="10"/>
      <c r="I20" s="10"/>
      <c r="J20" s="10"/>
      <c r="K20" s="10"/>
      <c r="L20" s="10"/>
      <c r="M20" s="10"/>
      <c r="N20" s="10"/>
      <c r="O20" s="10"/>
      <c r="P20" s="10"/>
      <c r="Q20" s="10"/>
      <c r="R20" s="10"/>
      <c r="S20" s="10"/>
      <c r="T20" s="10"/>
      <c r="U20" s="11"/>
      <c r="V20" s="32"/>
    </row>
    <row r="21" spans="1:22" ht="26.25" customHeight="1" thickTop="1">
      <c r="B21" s="33"/>
      <c r="C21" s="34"/>
      <c r="D21" s="34"/>
      <c r="E21" s="34"/>
      <c r="F21" s="34"/>
      <c r="G21" s="34"/>
      <c r="H21" s="35"/>
      <c r="I21" s="35"/>
      <c r="J21" s="35"/>
      <c r="K21" s="35"/>
      <c r="L21" s="35"/>
      <c r="M21" s="35"/>
      <c r="N21" s="35"/>
      <c r="O21" s="35"/>
      <c r="P21" s="36"/>
      <c r="Q21" s="37"/>
      <c r="R21" s="38" t="s">
        <v>56</v>
      </c>
      <c r="S21" s="22" t="s">
        <v>57</v>
      </c>
      <c r="T21" s="38" t="s">
        <v>58</v>
      </c>
      <c r="U21" s="22" t="s">
        <v>59</v>
      </c>
    </row>
    <row r="22" spans="1:22" ht="26.25" customHeight="1" thickBot="1">
      <c r="B22" s="39"/>
      <c r="C22" s="40"/>
      <c r="D22" s="40"/>
      <c r="E22" s="40"/>
      <c r="F22" s="40"/>
      <c r="G22" s="40"/>
      <c r="H22" s="41"/>
      <c r="I22" s="41"/>
      <c r="J22" s="41"/>
      <c r="K22" s="41"/>
      <c r="L22" s="41"/>
      <c r="M22" s="41"/>
      <c r="N22" s="41"/>
      <c r="O22" s="41"/>
      <c r="P22" s="42"/>
      <c r="Q22" s="43"/>
      <c r="R22" s="44" t="s">
        <v>60</v>
      </c>
      <c r="S22" s="43" t="s">
        <v>60</v>
      </c>
      <c r="T22" s="43" t="s">
        <v>60</v>
      </c>
      <c r="U22" s="43" t="s">
        <v>61</v>
      </c>
    </row>
    <row r="23" spans="1:22" ht="13.5" customHeight="1" thickBot="1">
      <c r="B23" s="62" t="s">
        <v>62</v>
      </c>
      <c r="C23" s="63"/>
      <c r="D23" s="63"/>
      <c r="E23" s="45"/>
      <c r="F23" s="45"/>
      <c r="G23" s="45"/>
      <c r="H23" s="46"/>
      <c r="I23" s="46"/>
      <c r="J23" s="46"/>
      <c r="K23" s="46"/>
      <c r="L23" s="46"/>
      <c r="M23" s="46"/>
      <c r="N23" s="46"/>
      <c r="O23" s="46"/>
      <c r="P23" s="47"/>
      <c r="Q23" s="47"/>
      <c r="R23" s="48">
        <f>1190.833623</f>
        <v>1190.833623</v>
      </c>
      <c r="S23" s="48">
        <f>1190.833623</f>
        <v>1190.833623</v>
      </c>
      <c r="T23" s="48">
        <f>115.183952</f>
        <v>115.18395200000001</v>
      </c>
      <c r="U23" s="49">
        <f>+IF(ISERR(T23/S23*100),"N/A",T23/S23*100)</f>
        <v>9.6725478501206226</v>
      </c>
    </row>
    <row r="24" spans="1:22" ht="13.5" customHeight="1" thickBot="1">
      <c r="B24" s="64" t="s">
        <v>63</v>
      </c>
      <c r="C24" s="65"/>
      <c r="D24" s="65"/>
      <c r="E24" s="50"/>
      <c r="F24" s="50"/>
      <c r="G24" s="50"/>
      <c r="H24" s="51"/>
      <c r="I24" s="51"/>
      <c r="J24" s="51"/>
      <c r="K24" s="51"/>
      <c r="L24" s="51"/>
      <c r="M24" s="51"/>
      <c r="N24" s="51"/>
      <c r="O24" s="51"/>
      <c r="P24" s="52"/>
      <c r="Q24" s="52"/>
      <c r="R24" s="48">
        <f>115.183952</f>
        <v>115.18395200000001</v>
      </c>
      <c r="S24" s="48">
        <f>115.183952</f>
        <v>115.18395200000001</v>
      </c>
      <c r="T24" s="48">
        <f>115.183952</f>
        <v>115.18395200000001</v>
      </c>
      <c r="U24" s="49">
        <f>+IF(ISERR(T24/S24*100),"N/A",T24/S24*100)</f>
        <v>100</v>
      </c>
    </row>
    <row r="25" spans="1:22" ht="14.85" customHeight="1" thickTop="1" thickBot="1">
      <c r="B25" s="8" t="s">
        <v>64</v>
      </c>
      <c r="C25" s="9"/>
      <c r="D25" s="9"/>
      <c r="E25" s="9"/>
      <c r="F25" s="9"/>
      <c r="G25" s="9"/>
      <c r="H25" s="10"/>
      <c r="I25" s="10"/>
      <c r="J25" s="10"/>
      <c r="K25" s="10"/>
      <c r="L25" s="10"/>
      <c r="M25" s="10"/>
      <c r="N25" s="10"/>
      <c r="O25" s="10"/>
      <c r="P25" s="10"/>
      <c r="Q25" s="10"/>
      <c r="R25" s="10"/>
      <c r="S25" s="10"/>
      <c r="T25" s="10"/>
      <c r="U25" s="11"/>
    </row>
    <row r="26" spans="1:22" ht="44.25" customHeight="1" thickTop="1">
      <c r="B26" s="66" t="s">
        <v>65</v>
      </c>
      <c r="C26" s="67"/>
      <c r="D26" s="67"/>
      <c r="E26" s="67"/>
      <c r="F26" s="67"/>
      <c r="G26" s="67"/>
      <c r="H26" s="67"/>
      <c r="I26" s="67"/>
      <c r="J26" s="67"/>
      <c r="K26" s="67"/>
      <c r="L26" s="67"/>
      <c r="M26" s="67"/>
      <c r="N26" s="67"/>
      <c r="O26" s="67"/>
      <c r="P26" s="67"/>
      <c r="Q26" s="67"/>
      <c r="R26" s="67"/>
      <c r="S26" s="67"/>
      <c r="T26" s="67"/>
      <c r="U26" s="68"/>
    </row>
    <row r="27" spans="1:22" ht="18.75" customHeight="1">
      <c r="B27" s="55" t="s">
        <v>258</v>
      </c>
      <c r="C27" s="56"/>
      <c r="D27" s="56"/>
      <c r="E27" s="56"/>
      <c r="F27" s="56"/>
      <c r="G27" s="56"/>
      <c r="H27" s="56"/>
      <c r="I27" s="56"/>
      <c r="J27" s="56"/>
      <c r="K27" s="56"/>
      <c r="L27" s="56"/>
      <c r="M27" s="56"/>
      <c r="N27" s="56"/>
      <c r="O27" s="56"/>
      <c r="P27" s="56"/>
      <c r="Q27" s="56"/>
      <c r="R27" s="56"/>
      <c r="S27" s="56"/>
      <c r="T27" s="56"/>
      <c r="U27" s="57"/>
    </row>
    <row r="28" spans="1:22" ht="17.25" customHeight="1">
      <c r="B28" s="55" t="s">
        <v>259</v>
      </c>
      <c r="C28" s="56"/>
      <c r="D28" s="56"/>
      <c r="E28" s="56"/>
      <c r="F28" s="56"/>
      <c r="G28" s="56"/>
      <c r="H28" s="56"/>
      <c r="I28" s="56"/>
      <c r="J28" s="56"/>
      <c r="K28" s="56"/>
      <c r="L28" s="56"/>
      <c r="M28" s="56"/>
      <c r="N28" s="56"/>
      <c r="O28" s="56"/>
      <c r="P28" s="56"/>
      <c r="Q28" s="56"/>
      <c r="R28" s="56"/>
      <c r="S28" s="56"/>
      <c r="T28" s="56"/>
      <c r="U28" s="57"/>
    </row>
    <row r="29" spans="1:22" ht="34.5" customHeight="1">
      <c r="B29" s="55" t="s">
        <v>260</v>
      </c>
      <c r="C29" s="56"/>
      <c r="D29" s="56"/>
      <c r="E29" s="56"/>
      <c r="F29" s="56"/>
      <c r="G29" s="56"/>
      <c r="H29" s="56"/>
      <c r="I29" s="56"/>
      <c r="J29" s="56"/>
      <c r="K29" s="56"/>
      <c r="L29" s="56"/>
      <c r="M29" s="56"/>
      <c r="N29" s="56"/>
      <c r="O29" s="56"/>
      <c r="P29" s="56"/>
      <c r="Q29" s="56"/>
      <c r="R29" s="56"/>
      <c r="S29" s="56"/>
      <c r="T29" s="56"/>
      <c r="U29" s="57"/>
    </row>
    <row r="30" spans="1:22" ht="34.5" customHeight="1">
      <c r="B30" s="55" t="s">
        <v>261</v>
      </c>
      <c r="C30" s="56"/>
      <c r="D30" s="56"/>
      <c r="E30" s="56"/>
      <c r="F30" s="56"/>
      <c r="G30" s="56"/>
      <c r="H30" s="56"/>
      <c r="I30" s="56"/>
      <c r="J30" s="56"/>
      <c r="K30" s="56"/>
      <c r="L30" s="56"/>
      <c r="M30" s="56"/>
      <c r="N30" s="56"/>
      <c r="O30" s="56"/>
      <c r="P30" s="56"/>
      <c r="Q30" s="56"/>
      <c r="R30" s="56"/>
      <c r="S30" s="56"/>
      <c r="T30" s="56"/>
      <c r="U30" s="57"/>
    </row>
    <row r="31" spans="1:22" ht="47.1" customHeight="1">
      <c r="B31" s="55" t="s">
        <v>262</v>
      </c>
      <c r="C31" s="56"/>
      <c r="D31" s="56"/>
      <c r="E31" s="56"/>
      <c r="F31" s="56"/>
      <c r="G31" s="56"/>
      <c r="H31" s="56"/>
      <c r="I31" s="56"/>
      <c r="J31" s="56"/>
      <c r="K31" s="56"/>
      <c r="L31" s="56"/>
      <c r="M31" s="56"/>
      <c r="N31" s="56"/>
      <c r="O31" s="56"/>
      <c r="P31" s="56"/>
      <c r="Q31" s="56"/>
      <c r="R31" s="56"/>
      <c r="S31" s="56"/>
      <c r="T31" s="56"/>
      <c r="U31" s="57"/>
    </row>
    <row r="32" spans="1:22" ht="34.5" customHeight="1">
      <c r="B32" s="55" t="s">
        <v>263</v>
      </c>
      <c r="C32" s="56"/>
      <c r="D32" s="56"/>
      <c r="E32" s="56"/>
      <c r="F32" s="56"/>
      <c r="G32" s="56"/>
      <c r="H32" s="56"/>
      <c r="I32" s="56"/>
      <c r="J32" s="56"/>
      <c r="K32" s="56"/>
      <c r="L32" s="56"/>
      <c r="M32" s="56"/>
      <c r="N32" s="56"/>
      <c r="O32" s="56"/>
      <c r="P32" s="56"/>
      <c r="Q32" s="56"/>
      <c r="R32" s="56"/>
      <c r="S32" s="56"/>
      <c r="T32" s="56"/>
      <c r="U32" s="57"/>
    </row>
    <row r="33" spans="2:21" ht="42.15" customHeight="1">
      <c r="B33" s="55" t="s">
        <v>264</v>
      </c>
      <c r="C33" s="56"/>
      <c r="D33" s="56"/>
      <c r="E33" s="56"/>
      <c r="F33" s="56"/>
      <c r="G33" s="56"/>
      <c r="H33" s="56"/>
      <c r="I33" s="56"/>
      <c r="J33" s="56"/>
      <c r="K33" s="56"/>
      <c r="L33" s="56"/>
      <c r="M33" s="56"/>
      <c r="N33" s="56"/>
      <c r="O33" s="56"/>
      <c r="P33" s="56"/>
      <c r="Q33" s="56"/>
      <c r="R33" s="56"/>
      <c r="S33" s="56"/>
      <c r="T33" s="56"/>
      <c r="U33" s="57"/>
    </row>
    <row r="34" spans="2:21" ht="53.1" customHeight="1">
      <c r="B34" s="55" t="s">
        <v>265</v>
      </c>
      <c r="C34" s="56"/>
      <c r="D34" s="56"/>
      <c r="E34" s="56"/>
      <c r="F34" s="56"/>
      <c r="G34" s="56"/>
      <c r="H34" s="56"/>
      <c r="I34" s="56"/>
      <c r="J34" s="56"/>
      <c r="K34" s="56"/>
      <c r="L34" s="56"/>
      <c r="M34" s="56"/>
      <c r="N34" s="56"/>
      <c r="O34" s="56"/>
      <c r="P34" s="56"/>
      <c r="Q34" s="56"/>
      <c r="R34" s="56"/>
      <c r="S34" s="56"/>
      <c r="T34" s="56"/>
      <c r="U34" s="57"/>
    </row>
    <row r="35" spans="2:21" ht="44.1" customHeight="1" thickBot="1">
      <c r="B35" s="58" t="s">
        <v>266</v>
      </c>
      <c r="C35" s="59"/>
      <c r="D35" s="59"/>
      <c r="E35" s="59"/>
      <c r="F35" s="59"/>
      <c r="G35" s="59"/>
      <c r="H35" s="59"/>
      <c r="I35" s="59"/>
      <c r="J35" s="59"/>
      <c r="K35" s="59"/>
      <c r="L35" s="59"/>
      <c r="M35" s="59"/>
      <c r="N35" s="59"/>
      <c r="O35" s="59"/>
      <c r="P35" s="59"/>
      <c r="Q35" s="59"/>
      <c r="R35" s="59"/>
      <c r="S35" s="59"/>
      <c r="T35" s="59"/>
      <c r="U35" s="60"/>
    </row>
  </sheetData>
  <mergeCells count="60">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B35:U35"/>
    <mergeCell ref="B23:D23"/>
    <mergeCell ref="B24:D24"/>
    <mergeCell ref="B26:U26"/>
    <mergeCell ref="B27:U27"/>
    <mergeCell ref="B28:U28"/>
    <mergeCell ref="B29:U29"/>
    <mergeCell ref="B30:U30"/>
    <mergeCell ref="B31:U31"/>
    <mergeCell ref="B32:U32"/>
    <mergeCell ref="B33:U33"/>
    <mergeCell ref="B34:U34"/>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55"/>
  <sheetViews>
    <sheetView view="pageBreakPreview" zoomScale="80" zoomScaleNormal="80" zoomScaleSheetLayoutView="80" workbookViewId="0">
      <selection activeCell="W1" sqref="W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1.21875" style="1" customWidth="1"/>
    <col min="9" max="9" width="7.5546875" style="1" customWidth="1"/>
    <col min="10" max="10" width="9" style="1" customWidth="1"/>
    <col min="11" max="11" width="19.88671875" style="1" customWidth="1"/>
    <col min="12" max="12" width="8.88671875" style="1" customWidth="1"/>
    <col min="13" max="13" width="7" style="1" customWidth="1"/>
    <col min="14" max="14" width="9.44140625" style="1" customWidth="1"/>
    <col min="15" max="15" width="24.3320312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267</v>
      </c>
      <c r="D4" s="95" t="s">
        <v>268</v>
      </c>
      <c r="E4" s="95"/>
      <c r="F4" s="95"/>
      <c r="G4" s="95"/>
      <c r="H4" s="95"/>
      <c r="I4" s="14"/>
      <c r="J4" s="15" t="s">
        <v>6</v>
      </c>
      <c r="K4" s="16" t="s">
        <v>7</v>
      </c>
      <c r="L4" s="96" t="s">
        <v>8</v>
      </c>
      <c r="M4" s="96"/>
      <c r="N4" s="96"/>
      <c r="O4" s="96"/>
      <c r="P4" s="15" t="s">
        <v>9</v>
      </c>
      <c r="Q4" s="96" t="s">
        <v>269</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230</v>
      </c>
      <c r="L6" s="76"/>
      <c r="M6" s="76"/>
      <c r="N6" s="19"/>
      <c r="O6" s="20" t="s">
        <v>18</v>
      </c>
      <c r="P6" s="76" t="s">
        <v>231</v>
      </c>
      <c r="Q6" s="76"/>
      <c r="R6" s="21"/>
      <c r="S6" s="20" t="s">
        <v>20</v>
      </c>
      <c r="T6" s="76" t="s">
        <v>232</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95.4" customHeight="1" thickTop="1">
      <c r="A11" s="25"/>
      <c r="B11" s="26" t="s">
        <v>36</v>
      </c>
      <c r="C11" s="69" t="s">
        <v>270</v>
      </c>
      <c r="D11" s="69"/>
      <c r="E11" s="69"/>
      <c r="F11" s="69"/>
      <c r="G11" s="69"/>
      <c r="H11" s="69"/>
      <c r="I11" s="69" t="s">
        <v>271</v>
      </c>
      <c r="J11" s="69"/>
      <c r="K11" s="69"/>
      <c r="L11" s="69" t="s">
        <v>272</v>
      </c>
      <c r="M11" s="69"/>
      <c r="N11" s="69"/>
      <c r="O11" s="69"/>
      <c r="P11" s="27" t="s">
        <v>40</v>
      </c>
      <c r="Q11" s="27" t="s">
        <v>81</v>
      </c>
      <c r="R11" s="27">
        <v>101.5</v>
      </c>
      <c r="S11" s="27" t="s">
        <v>82</v>
      </c>
      <c r="T11" s="27" t="s">
        <v>82</v>
      </c>
      <c r="U11" s="28" t="str">
        <f t="shared" ref="U11:U29" si="0">IF(ISERR(T11/S11*100),"N/A",T11/S11*100)</f>
        <v>N/A</v>
      </c>
    </row>
    <row r="12" spans="1:34" ht="75" customHeight="1">
      <c r="A12" s="25"/>
      <c r="B12" s="29" t="s">
        <v>42</v>
      </c>
      <c r="C12" s="61" t="s">
        <v>42</v>
      </c>
      <c r="D12" s="61"/>
      <c r="E12" s="61"/>
      <c r="F12" s="61"/>
      <c r="G12" s="61"/>
      <c r="H12" s="61"/>
      <c r="I12" s="61" t="s">
        <v>1538</v>
      </c>
      <c r="J12" s="61"/>
      <c r="K12" s="61"/>
      <c r="L12" s="61" t="s">
        <v>79</v>
      </c>
      <c r="M12" s="61"/>
      <c r="N12" s="61"/>
      <c r="O12" s="61"/>
      <c r="P12" s="30" t="s">
        <v>80</v>
      </c>
      <c r="Q12" s="30" t="s">
        <v>81</v>
      </c>
      <c r="R12" s="54">
        <v>61637</v>
      </c>
      <c r="S12" s="54" t="s">
        <v>82</v>
      </c>
      <c r="T12" s="54" t="s">
        <v>82</v>
      </c>
      <c r="U12" s="31" t="str">
        <f t="shared" si="0"/>
        <v>N/A</v>
      </c>
    </row>
    <row r="13" spans="1:34" ht="75" customHeight="1" thickBot="1">
      <c r="A13" s="25"/>
      <c r="B13" s="29" t="s">
        <v>42</v>
      </c>
      <c r="C13" s="61" t="s">
        <v>42</v>
      </c>
      <c r="D13" s="61"/>
      <c r="E13" s="61"/>
      <c r="F13" s="61"/>
      <c r="G13" s="61"/>
      <c r="H13" s="61"/>
      <c r="I13" s="61" t="s">
        <v>273</v>
      </c>
      <c r="J13" s="61"/>
      <c r="K13" s="61"/>
      <c r="L13" s="61" t="s">
        <v>235</v>
      </c>
      <c r="M13" s="61"/>
      <c r="N13" s="61"/>
      <c r="O13" s="61"/>
      <c r="P13" s="30" t="s">
        <v>149</v>
      </c>
      <c r="Q13" s="30" t="s">
        <v>81</v>
      </c>
      <c r="R13" s="30">
        <v>25</v>
      </c>
      <c r="S13" s="30" t="s">
        <v>82</v>
      </c>
      <c r="T13" s="30" t="s">
        <v>82</v>
      </c>
      <c r="U13" s="31" t="str">
        <f t="shared" si="0"/>
        <v>N/A</v>
      </c>
    </row>
    <row r="14" spans="1:34" ht="75" customHeight="1" thickTop="1">
      <c r="A14" s="25"/>
      <c r="B14" s="26" t="s">
        <v>45</v>
      </c>
      <c r="C14" s="69" t="s">
        <v>274</v>
      </c>
      <c r="D14" s="69"/>
      <c r="E14" s="69"/>
      <c r="F14" s="69"/>
      <c r="G14" s="69"/>
      <c r="H14" s="69"/>
      <c r="I14" s="69" t="s">
        <v>275</v>
      </c>
      <c r="J14" s="69"/>
      <c r="K14" s="69"/>
      <c r="L14" s="69" t="s">
        <v>276</v>
      </c>
      <c r="M14" s="69"/>
      <c r="N14" s="69"/>
      <c r="O14" s="69"/>
      <c r="P14" s="27" t="s">
        <v>40</v>
      </c>
      <c r="Q14" s="27" t="s">
        <v>81</v>
      </c>
      <c r="R14" s="27">
        <v>100</v>
      </c>
      <c r="S14" s="27" t="s">
        <v>82</v>
      </c>
      <c r="T14" s="27" t="s">
        <v>82</v>
      </c>
      <c r="U14" s="28" t="str">
        <f t="shared" si="0"/>
        <v>N/A</v>
      </c>
    </row>
    <row r="15" spans="1:34" ht="75" customHeight="1">
      <c r="A15" s="25"/>
      <c r="B15" s="29" t="s">
        <v>42</v>
      </c>
      <c r="C15" s="61" t="s">
        <v>42</v>
      </c>
      <c r="D15" s="61"/>
      <c r="E15" s="61"/>
      <c r="F15" s="61"/>
      <c r="G15" s="61"/>
      <c r="H15" s="61"/>
      <c r="I15" s="61" t="s">
        <v>277</v>
      </c>
      <c r="J15" s="61"/>
      <c r="K15" s="61"/>
      <c r="L15" s="61" t="s">
        <v>238</v>
      </c>
      <c r="M15" s="61"/>
      <c r="N15" s="61"/>
      <c r="O15" s="61"/>
      <c r="P15" s="30" t="s">
        <v>40</v>
      </c>
      <c r="Q15" s="30" t="s">
        <v>278</v>
      </c>
      <c r="R15" s="30">
        <v>61.73</v>
      </c>
      <c r="S15" s="30" t="s">
        <v>82</v>
      </c>
      <c r="T15" s="30" t="s">
        <v>82</v>
      </c>
      <c r="U15" s="31" t="str">
        <f t="shared" si="0"/>
        <v>N/A</v>
      </c>
    </row>
    <row r="16" spans="1:34" ht="75" customHeight="1" thickBot="1">
      <c r="A16" s="25"/>
      <c r="B16" s="29" t="s">
        <v>42</v>
      </c>
      <c r="C16" s="61" t="s">
        <v>42</v>
      </c>
      <c r="D16" s="61"/>
      <c r="E16" s="61"/>
      <c r="F16" s="61"/>
      <c r="G16" s="61"/>
      <c r="H16" s="61"/>
      <c r="I16" s="61" t="s">
        <v>279</v>
      </c>
      <c r="J16" s="61"/>
      <c r="K16" s="61"/>
      <c r="L16" s="61" t="s">
        <v>240</v>
      </c>
      <c r="M16" s="61"/>
      <c r="N16" s="61"/>
      <c r="O16" s="61"/>
      <c r="P16" s="30" t="s">
        <v>40</v>
      </c>
      <c r="Q16" s="30" t="s">
        <v>278</v>
      </c>
      <c r="R16" s="30">
        <v>65.099999999999994</v>
      </c>
      <c r="S16" s="30" t="s">
        <v>82</v>
      </c>
      <c r="T16" s="30" t="s">
        <v>82</v>
      </c>
      <c r="U16" s="31" t="str">
        <f t="shared" si="0"/>
        <v>N/A</v>
      </c>
    </row>
    <row r="17" spans="1:22" ht="75" customHeight="1" thickTop="1">
      <c r="A17" s="25"/>
      <c r="B17" s="26" t="s">
        <v>49</v>
      </c>
      <c r="C17" s="69" t="s">
        <v>280</v>
      </c>
      <c r="D17" s="69"/>
      <c r="E17" s="69"/>
      <c r="F17" s="69"/>
      <c r="G17" s="69"/>
      <c r="H17" s="69"/>
      <c r="I17" s="69" t="s">
        <v>281</v>
      </c>
      <c r="J17" s="69"/>
      <c r="K17" s="69"/>
      <c r="L17" s="69" t="s">
        <v>282</v>
      </c>
      <c r="M17" s="69"/>
      <c r="N17" s="69"/>
      <c r="O17" s="69"/>
      <c r="P17" s="27" t="s">
        <v>40</v>
      </c>
      <c r="Q17" s="27" t="s">
        <v>101</v>
      </c>
      <c r="R17" s="27">
        <v>100</v>
      </c>
      <c r="S17" s="27" t="s">
        <v>82</v>
      </c>
      <c r="T17" s="27" t="s">
        <v>82</v>
      </c>
      <c r="U17" s="28" t="str">
        <f t="shared" si="0"/>
        <v>N/A</v>
      </c>
    </row>
    <row r="18" spans="1:22" ht="75" customHeight="1">
      <c r="A18" s="25"/>
      <c r="B18" s="29" t="s">
        <v>42</v>
      </c>
      <c r="C18" s="61" t="s">
        <v>283</v>
      </c>
      <c r="D18" s="61"/>
      <c r="E18" s="61"/>
      <c r="F18" s="61"/>
      <c r="G18" s="61"/>
      <c r="H18" s="61"/>
      <c r="I18" s="61" t="s">
        <v>284</v>
      </c>
      <c r="J18" s="61"/>
      <c r="K18" s="61"/>
      <c r="L18" s="61" t="s">
        <v>285</v>
      </c>
      <c r="M18" s="61"/>
      <c r="N18" s="61"/>
      <c r="O18" s="61"/>
      <c r="P18" s="30" t="s">
        <v>40</v>
      </c>
      <c r="Q18" s="30" t="s">
        <v>81</v>
      </c>
      <c r="R18" s="30">
        <v>20.149999999999999</v>
      </c>
      <c r="S18" s="30" t="s">
        <v>82</v>
      </c>
      <c r="T18" s="30" t="s">
        <v>82</v>
      </c>
      <c r="U18" s="31" t="str">
        <f t="shared" si="0"/>
        <v>N/A</v>
      </c>
    </row>
    <row r="19" spans="1:22" ht="75" customHeight="1">
      <c r="A19" s="25"/>
      <c r="B19" s="29" t="s">
        <v>42</v>
      </c>
      <c r="C19" s="61" t="s">
        <v>286</v>
      </c>
      <c r="D19" s="61"/>
      <c r="E19" s="61"/>
      <c r="F19" s="61"/>
      <c r="G19" s="61"/>
      <c r="H19" s="61"/>
      <c r="I19" s="61" t="s">
        <v>244</v>
      </c>
      <c r="J19" s="61"/>
      <c r="K19" s="61"/>
      <c r="L19" s="61" t="s">
        <v>287</v>
      </c>
      <c r="M19" s="61"/>
      <c r="N19" s="61"/>
      <c r="O19" s="61"/>
      <c r="P19" s="30" t="s">
        <v>40</v>
      </c>
      <c r="Q19" s="30" t="s">
        <v>288</v>
      </c>
      <c r="R19" s="30">
        <v>81.819999999999993</v>
      </c>
      <c r="S19" s="30">
        <v>3.5</v>
      </c>
      <c r="T19" s="30">
        <v>3.5</v>
      </c>
      <c r="U19" s="31">
        <f t="shared" si="0"/>
        <v>100</v>
      </c>
    </row>
    <row r="20" spans="1:22" ht="75" customHeight="1" thickBot="1">
      <c r="A20" s="25"/>
      <c r="B20" s="29" t="s">
        <v>42</v>
      </c>
      <c r="C20" s="61" t="s">
        <v>289</v>
      </c>
      <c r="D20" s="61"/>
      <c r="E20" s="61"/>
      <c r="F20" s="61"/>
      <c r="G20" s="61"/>
      <c r="H20" s="61"/>
      <c r="I20" s="61" t="s">
        <v>290</v>
      </c>
      <c r="J20" s="61"/>
      <c r="K20" s="61"/>
      <c r="L20" s="61" t="s">
        <v>291</v>
      </c>
      <c r="M20" s="61"/>
      <c r="N20" s="61"/>
      <c r="O20" s="61"/>
      <c r="P20" s="30" t="s">
        <v>40</v>
      </c>
      <c r="Q20" s="30" t="s">
        <v>92</v>
      </c>
      <c r="R20" s="30">
        <v>70.180000000000007</v>
      </c>
      <c r="S20" s="30">
        <v>4.09</v>
      </c>
      <c r="T20" s="30">
        <v>4.68</v>
      </c>
      <c r="U20" s="31">
        <f t="shared" si="0"/>
        <v>114.42542787286062</v>
      </c>
    </row>
    <row r="21" spans="1:22" ht="75" customHeight="1" thickTop="1">
      <c r="A21" s="25"/>
      <c r="B21" s="26" t="s">
        <v>93</v>
      </c>
      <c r="C21" s="69" t="s">
        <v>292</v>
      </c>
      <c r="D21" s="69"/>
      <c r="E21" s="69"/>
      <c r="F21" s="69"/>
      <c r="G21" s="69"/>
      <c r="H21" s="69"/>
      <c r="I21" s="69" t="s">
        <v>293</v>
      </c>
      <c r="J21" s="69"/>
      <c r="K21" s="69"/>
      <c r="L21" s="69" t="s">
        <v>294</v>
      </c>
      <c r="M21" s="69"/>
      <c r="N21" s="69"/>
      <c r="O21" s="69"/>
      <c r="P21" s="27" t="s">
        <v>40</v>
      </c>
      <c r="Q21" s="27" t="s">
        <v>105</v>
      </c>
      <c r="R21" s="27">
        <v>100</v>
      </c>
      <c r="S21" s="27">
        <v>50</v>
      </c>
      <c r="T21" s="27">
        <v>0</v>
      </c>
      <c r="U21" s="28">
        <f t="shared" si="0"/>
        <v>0</v>
      </c>
    </row>
    <row r="22" spans="1:22" ht="75" customHeight="1">
      <c r="A22" s="25"/>
      <c r="B22" s="29" t="s">
        <v>42</v>
      </c>
      <c r="C22" s="61" t="s">
        <v>295</v>
      </c>
      <c r="D22" s="61"/>
      <c r="E22" s="61"/>
      <c r="F22" s="61"/>
      <c r="G22" s="61"/>
      <c r="H22" s="61"/>
      <c r="I22" s="61" t="s">
        <v>296</v>
      </c>
      <c r="J22" s="61"/>
      <c r="K22" s="61"/>
      <c r="L22" s="61" t="s">
        <v>297</v>
      </c>
      <c r="M22" s="61"/>
      <c r="N22" s="61"/>
      <c r="O22" s="61"/>
      <c r="P22" s="30" t="s">
        <v>40</v>
      </c>
      <c r="Q22" s="30" t="s">
        <v>105</v>
      </c>
      <c r="R22" s="30">
        <v>100</v>
      </c>
      <c r="S22" s="30" t="s">
        <v>82</v>
      </c>
      <c r="T22" s="30">
        <v>0</v>
      </c>
      <c r="U22" s="31" t="str">
        <f t="shared" si="0"/>
        <v>N/A</v>
      </c>
    </row>
    <row r="23" spans="1:22" ht="75" customHeight="1">
      <c r="A23" s="25"/>
      <c r="B23" s="29" t="s">
        <v>42</v>
      </c>
      <c r="C23" s="61" t="s">
        <v>298</v>
      </c>
      <c r="D23" s="61"/>
      <c r="E23" s="61"/>
      <c r="F23" s="61"/>
      <c r="G23" s="61"/>
      <c r="H23" s="61"/>
      <c r="I23" s="61" t="s">
        <v>299</v>
      </c>
      <c r="J23" s="61"/>
      <c r="K23" s="61"/>
      <c r="L23" s="61" t="s">
        <v>300</v>
      </c>
      <c r="M23" s="61"/>
      <c r="N23" s="61"/>
      <c r="O23" s="61"/>
      <c r="P23" s="30" t="s">
        <v>40</v>
      </c>
      <c r="Q23" s="30" t="s">
        <v>105</v>
      </c>
      <c r="R23" s="30">
        <v>100</v>
      </c>
      <c r="S23" s="30" t="s">
        <v>82</v>
      </c>
      <c r="T23" s="30">
        <v>0</v>
      </c>
      <c r="U23" s="31" t="str">
        <f t="shared" si="0"/>
        <v>N/A</v>
      </c>
    </row>
    <row r="24" spans="1:22" ht="75" customHeight="1">
      <c r="A24" s="25"/>
      <c r="B24" s="29" t="s">
        <v>42</v>
      </c>
      <c r="C24" s="61" t="s">
        <v>301</v>
      </c>
      <c r="D24" s="61"/>
      <c r="E24" s="61"/>
      <c r="F24" s="61"/>
      <c r="G24" s="61"/>
      <c r="H24" s="61"/>
      <c r="I24" s="61" t="s">
        <v>302</v>
      </c>
      <c r="J24" s="61"/>
      <c r="K24" s="61"/>
      <c r="L24" s="61" t="s">
        <v>303</v>
      </c>
      <c r="M24" s="61"/>
      <c r="N24" s="61"/>
      <c r="O24" s="61"/>
      <c r="P24" s="30" t="s">
        <v>40</v>
      </c>
      <c r="Q24" s="30" t="s">
        <v>304</v>
      </c>
      <c r="R24" s="30">
        <v>40</v>
      </c>
      <c r="S24" s="30">
        <v>10</v>
      </c>
      <c r="T24" s="30">
        <v>7.78</v>
      </c>
      <c r="U24" s="31">
        <f t="shared" si="0"/>
        <v>77.8</v>
      </c>
    </row>
    <row r="25" spans="1:22" ht="75" customHeight="1">
      <c r="A25" s="25"/>
      <c r="B25" s="29" t="s">
        <v>42</v>
      </c>
      <c r="C25" s="61" t="s">
        <v>305</v>
      </c>
      <c r="D25" s="61"/>
      <c r="E25" s="61"/>
      <c r="F25" s="61"/>
      <c r="G25" s="61"/>
      <c r="H25" s="61"/>
      <c r="I25" s="61" t="s">
        <v>306</v>
      </c>
      <c r="J25" s="61"/>
      <c r="K25" s="61"/>
      <c r="L25" s="61" t="s">
        <v>307</v>
      </c>
      <c r="M25" s="61"/>
      <c r="N25" s="61"/>
      <c r="O25" s="61"/>
      <c r="P25" s="30" t="s">
        <v>40</v>
      </c>
      <c r="Q25" s="30" t="s">
        <v>97</v>
      </c>
      <c r="R25" s="30">
        <v>88.09</v>
      </c>
      <c r="S25" s="30">
        <v>35.26</v>
      </c>
      <c r="T25" s="30">
        <v>41.03</v>
      </c>
      <c r="U25" s="31">
        <f t="shared" si="0"/>
        <v>116.36415201361316</v>
      </c>
    </row>
    <row r="26" spans="1:22" ht="75" customHeight="1">
      <c r="A26" s="25"/>
      <c r="B26" s="29" t="s">
        <v>42</v>
      </c>
      <c r="C26" s="61" t="s">
        <v>308</v>
      </c>
      <c r="D26" s="61"/>
      <c r="E26" s="61"/>
      <c r="F26" s="61"/>
      <c r="G26" s="61"/>
      <c r="H26" s="61"/>
      <c r="I26" s="61" t="s">
        <v>309</v>
      </c>
      <c r="J26" s="61"/>
      <c r="K26" s="61"/>
      <c r="L26" s="61" t="s">
        <v>310</v>
      </c>
      <c r="M26" s="61"/>
      <c r="N26" s="61"/>
      <c r="O26" s="61"/>
      <c r="P26" s="30" t="s">
        <v>187</v>
      </c>
      <c r="Q26" s="30" t="s">
        <v>128</v>
      </c>
      <c r="R26" s="30">
        <v>0.27</v>
      </c>
      <c r="S26" s="30">
        <v>0.06</v>
      </c>
      <c r="T26" s="30">
        <v>0.18</v>
      </c>
      <c r="U26" s="31">
        <f t="shared" si="0"/>
        <v>300</v>
      </c>
    </row>
    <row r="27" spans="1:22" ht="75" customHeight="1">
      <c r="A27" s="25"/>
      <c r="B27" s="29" t="s">
        <v>42</v>
      </c>
      <c r="C27" s="61" t="s">
        <v>311</v>
      </c>
      <c r="D27" s="61"/>
      <c r="E27" s="61"/>
      <c r="F27" s="61"/>
      <c r="G27" s="61"/>
      <c r="H27" s="61"/>
      <c r="I27" s="61" t="s">
        <v>312</v>
      </c>
      <c r="J27" s="61"/>
      <c r="K27" s="61"/>
      <c r="L27" s="61" t="s">
        <v>313</v>
      </c>
      <c r="M27" s="61"/>
      <c r="N27" s="61"/>
      <c r="O27" s="61"/>
      <c r="P27" s="30" t="s">
        <v>149</v>
      </c>
      <c r="Q27" s="30" t="s">
        <v>105</v>
      </c>
      <c r="R27" s="30">
        <v>114.58</v>
      </c>
      <c r="S27" s="30">
        <v>80.55</v>
      </c>
      <c r="T27" s="30">
        <v>16.670000000000002</v>
      </c>
      <c r="U27" s="31">
        <f t="shared" si="0"/>
        <v>20.695220360024834</v>
      </c>
    </row>
    <row r="28" spans="1:22" ht="75" customHeight="1">
      <c r="A28" s="25"/>
      <c r="B28" s="29" t="s">
        <v>42</v>
      </c>
      <c r="C28" s="61" t="s">
        <v>314</v>
      </c>
      <c r="D28" s="61"/>
      <c r="E28" s="61"/>
      <c r="F28" s="61"/>
      <c r="G28" s="61"/>
      <c r="H28" s="61"/>
      <c r="I28" s="61" t="s">
        <v>250</v>
      </c>
      <c r="J28" s="61"/>
      <c r="K28" s="61"/>
      <c r="L28" s="61" t="s">
        <v>315</v>
      </c>
      <c r="M28" s="61"/>
      <c r="N28" s="61"/>
      <c r="O28" s="61"/>
      <c r="P28" s="30" t="s">
        <v>187</v>
      </c>
      <c r="Q28" s="30" t="s">
        <v>128</v>
      </c>
      <c r="R28" s="30">
        <v>1.21</v>
      </c>
      <c r="S28" s="30">
        <v>0.27</v>
      </c>
      <c r="T28" s="30">
        <v>0.3</v>
      </c>
      <c r="U28" s="31">
        <f t="shared" si="0"/>
        <v>111.1111111111111</v>
      </c>
    </row>
    <row r="29" spans="1:22" ht="75" customHeight="1" thickBot="1">
      <c r="A29" s="25"/>
      <c r="B29" s="29" t="s">
        <v>42</v>
      </c>
      <c r="C29" s="61" t="s">
        <v>316</v>
      </c>
      <c r="D29" s="61"/>
      <c r="E29" s="61"/>
      <c r="F29" s="61"/>
      <c r="G29" s="61"/>
      <c r="H29" s="61"/>
      <c r="I29" s="61" t="s">
        <v>256</v>
      </c>
      <c r="J29" s="61"/>
      <c r="K29" s="61"/>
      <c r="L29" s="61" t="s">
        <v>317</v>
      </c>
      <c r="M29" s="61"/>
      <c r="N29" s="61"/>
      <c r="O29" s="61"/>
      <c r="P29" s="30" t="s">
        <v>187</v>
      </c>
      <c r="Q29" s="30" t="s">
        <v>128</v>
      </c>
      <c r="R29" s="30">
        <v>1</v>
      </c>
      <c r="S29" s="30">
        <v>0.41</v>
      </c>
      <c r="T29" s="30">
        <v>0.42</v>
      </c>
      <c r="U29" s="31">
        <f t="shared" si="0"/>
        <v>102.4390243902439</v>
      </c>
    </row>
    <row r="30" spans="1:22" ht="22.5" customHeight="1" thickTop="1" thickBot="1">
      <c r="B30" s="8" t="s">
        <v>55</v>
      </c>
      <c r="C30" s="9"/>
      <c r="D30" s="9"/>
      <c r="E30" s="9"/>
      <c r="F30" s="9"/>
      <c r="G30" s="9"/>
      <c r="H30" s="10"/>
      <c r="I30" s="10"/>
      <c r="J30" s="10"/>
      <c r="K30" s="10"/>
      <c r="L30" s="10"/>
      <c r="M30" s="10"/>
      <c r="N30" s="10"/>
      <c r="O30" s="10"/>
      <c r="P30" s="10"/>
      <c r="Q30" s="10"/>
      <c r="R30" s="10"/>
      <c r="S30" s="10"/>
      <c r="T30" s="10"/>
      <c r="U30" s="11"/>
      <c r="V30" s="32"/>
    </row>
    <row r="31" spans="1:22" ht="26.25" customHeight="1" thickTop="1">
      <c r="B31" s="33"/>
      <c r="C31" s="34"/>
      <c r="D31" s="34"/>
      <c r="E31" s="34"/>
      <c r="F31" s="34"/>
      <c r="G31" s="34"/>
      <c r="H31" s="35"/>
      <c r="I31" s="35"/>
      <c r="J31" s="35"/>
      <c r="K31" s="35"/>
      <c r="L31" s="35"/>
      <c r="M31" s="35"/>
      <c r="N31" s="35"/>
      <c r="O31" s="35"/>
      <c r="P31" s="36"/>
      <c r="Q31" s="37"/>
      <c r="R31" s="38" t="s">
        <v>56</v>
      </c>
      <c r="S31" s="22" t="s">
        <v>57</v>
      </c>
      <c r="T31" s="38" t="s">
        <v>58</v>
      </c>
      <c r="U31" s="22" t="s">
        <v>59</v>
      </c>
    </row>
    <row r="32" spans="1:22" ht="26.25" customHeight="1" thickBot="1">
      <c r="B32" s="39"/>
      <c r="C32" s="40"/>
      <c r="D32" s="40"/>
      <c r="E32" s="40"/>
      <c r="F32" s="40"/>
      <c r="G32" s="40"/>
      <c r="H32" s="41"/>
      <c r="I32" s="41"/>
      <c r="J32" s="41"/>
      <c r="K32" s="41"/>
      <c r="L32" s="41"/>
      <c r="M32" s="41"/>
      <c r="N32" s="41"/>
      <c r="O32" s="41"/>
      <c r="P32" s="42"/>
      <c r="Q32" s="43"/>
      <c r="R32" s="44" t="s">
        <v>60</v>
      </c>
      <c r="S32" s="43" t="s">
        <v>60</v>
      </c>
      <c r="T32" s="43" t="s">
        <v>60</v>
      </c>
      <c r="U32" s="43" t="s">
        <v>61</v>
      </c>
    </row>
    <row r="33" spans="2:21" ht="13.5" customHeight="1" thickBot="1">
      <c r="B33" s="62" t="s">
        <v>62</v>
      </c>
      <c r="C33" s="63"/>
      <c r="D33" s="63"/>
      <c r="E33" s="45"/>
      <c r="F33" s="45"/>
      <c r="G33" s="45"/>
      <c r="H33" s="46"/>
      <c r="I33" s="46"/>
      <c r="J33" s="46"/>
      <c r="K33" s="46"/>
      <c r="L33" s="46"/>
      <c r="M33" s="46"/>
      <c r="N33" s="46"/>
      <c r="O33" s="46"/>
      <c r="P33" s="47"/>
      <c r="Q33" s="47"/>
      <c r="R33" s="48">
        <f>746.556777</f>
        <v>746.55677700000001</v>
      </c>
      <c r="S33" s="48">
        <f>746.556777</f>
        <v>746.55677700000001</v>
      </c>
      <c r="T33" s="48">
        <f>1523.76348222</f>
        <v>1523.76348222</v>
      </c>
      <c r="U33" s="49">
        <f>+IF(ISERR(T33/S33*100),"N/A",T33/S33*100)</f>
        <v>204.10550532314033</v>
      </c>
    </row>
    <row r="34" spans="2:21" ht="13.5" customHeight="1" thickBot="1">
      <c r="B34" s="64" t="s">
        <v>63</v>
      </c>
      <c r="C34" s="65"/>
      <c r="D34" s="65"/>
      <c r="E34" s="50"/>
      <c r="F34" s="50"/>
      <c r="G34" s="50"/>
      <c r="H34" s="51"/>
      <c r="I34" s="51"/>
      <c r="J34" s="51"/>
      <c r="K34" s="51"/>
      <c r="L34" s="51"/>
      <c r="M34" s="51"/>
      <c r="N34" s="51"/>
      <c r="O34" s="51"/>
      <c r="P34" s="52"/>
      <c r="Q34" s="52"/>
      <c r="R34" s="48">
        <f>1525.34544833</f>
        <v>1525.34544833</v>
      </c>
      <c r="S34" s="48">
        <f>1525.34544833</f>
        <v>1525.34544833</v>
      </c>
      <c r="T34" s="48">
        <f>1523.76348222</f>
        <v>1523.76348222</v>
      </c>
      <c r="U34" s="49">
        <f>+IF(ISERR(T34/S34*100),"N/A",T34/S34*100)</f>
        <v>99.896288010579383</v>
      </c>
    </row>
    <row r="35" spans="2:21" ht="14.85" customHeight="1" thickTop="1" thickBot="1">
      <c r="B35" s="8" t="s">
        <v>64</v>
      </c>
      <c r="C35" s="9"/>
      <c r="D35" s="9"/>
      <c r="E35" s="9"/>
      <c r="F35" s="9"/>
      <c r="G35" s="9"/>
      <c r="H35" s="10"/>
      <c r="I35" s="10"/>
      <c r="J35" s="10"/>
      <c r="K35" s="10"/>
      <c r="L35" s="10"/>
      <c r="M35" s="10"/>
      <c r="N35" s="10"/>
      <c r="O35" s="10"/>
      <c r="P35" s="10"/>
      <c r="Q35" s="10"/>
      <c r="R35" s="10"/>
      <c r="S35" s="10"/>
      <c r="T35" s="10"/>
      <c r="U35" s="11"/>
    </row>
    <row r="36" spans="2:21" ht="44.25" customHeight="1" thickTop="1">
      <c r="B36" s="66" t="s">
        <v>65</v>
      </c>
      <c r="C36" s="67"/>
      <c r="D36" s="67"/>
      <c r="E36" s="67"/>
      <c r="F36" s="67"/>
      <c r="G36" s="67"/>
      <c r="H36" s="67"/>
      <c r="I36" s="67"/>
      <c r="J36" s="67"/>
      <c r="K36" s="67"/>
      <c r="L36" s="67"/>
      <c r="M36" s="67"/>
      <c r="N36" s="67"/>
      <c r="O36" s="67"/>
      <c r="P36" s="67"/>
      <c r="Q36" s="67"/>
      <c r="R36" s="67"/>
      <c r="S36" s="67"/>
      <c r="T36" s="67"/>
      <c r="U36" s="68"/>
    </row>
    <row r="37" spans="2:21" ht="34.5" customHeight="1">
      <c r="B37" s="55" t="s">
        <v>318</v>
      </c>
      <c r="C37" s="56"/>
      <c r="D37" s="56"/>
      <c r="E37" s="56"/>
      <c r="F37" s="56"/>
      <c r="G37" s="56"/>
      <c r="H37" s="56"/>
      <c r="I37" s="56"/>
      <c r="J37" s="56"/>
      <c r="K37" s="56"/>
      <c r="L37" s="56"/>
      <c r="M37" s="56"/>
      <c r="N37" s="56"/>
      <c r="O37" s="56"/>
      <c r="P37" s="56"/>
      <c r="Q37" s="56"/>
      <c r="R37" s="56"/>
      <c r="S37" s="56"/>
      <c r="T37" s="56"/>
      <c r="U37" s="57"/>
    </row>
    <row r="38" spans="2:21" ht="34.5" customHeight="1">
      <c r="B38" s="55" t="s">
        <v>106</v>
      </c>
      <c r="C38" s="56"/>
      <c r="D38" s="56"/>
      <c r="E38" s="56"/>
      <c r="F38" s="56"/>
      <c r="G38" s="56"/>
      <c r="H38" s="56"/>
      <c r="I38" s="56"/>
      <c r="J38" s="56"/>
      <c r="K38" s="56"/>
      <c r="L38" s="56"/>
      <c r="M38" s="56"/>
      <c r="N38" s="56"/>
      <c r="O38" s="56"/>
      <c r="P38" s="56"/>
      <c r="Q38" s="56"/>
      <c r="R38" s="56"/>
      <c r="S38" s="56"/>
      <c r="T38" s="56"/>
      <c r="U38" s="57"/>
    </row>
    <row r="39" spans="2:21" ht="18.600000000000001" customHeight="1">
      <c r="B39" s="55" t="s">
        <v>319</v>
      </c>
      <c r="C39" s="56"/>
      <c r="D39" s="56"/>
      <c r="E39" s="56"/>
      <c r="F39" s="56"/>
      <c r="G39" s="56"/>
      <c r="H39" s="56"/>
      <c r="I39" s="56"/>
      <c r="J39" s="56"/>
      <c r="K39" s="56"/>
      <c r="L39" s="56"/>
      <c r="M39" s="56"/>
      <c r="N39" s="56"/>
      <c r="O39" s="56"/>
      <c r="P39" s="56"/>
      <c r="Q39" s="56"/>
      <c r="R39" s="56"/>
      <c r="S39" s="56"/>
      <c r="T39" s="56"/>
      <c r="U39" s="57"/>
    </row>
    <row r="40" spans="2:21" ht="34.5" customHeight="1">
      <c r="B40" s="55" t="s">
        <v>320</v>
      </c>
      <c r="C40" s="56"/>
      <c r="D40" s="56"/>
      <c r="E40" s="56"/>
      <c r="F40" s="56"/>
      <c r="G40" s="56"/>
      <c r="H40" s="56"/>
      <c r="I40" s="56"/>
      <c r="J40" s="56"/>
      <c r="K40" s="56"/>
      <c r="L40" s="56"/>
      <c r="M40" s="56"/>
      <c r="N40" s="56"/>
      <c r="O40" s="56"/>
      <c r="P40" s="56"/>
      <c r="Q40" s="56"/>
      <c r="R40" s="56"/>
      <c r="S40" s="56"/>
      <c r="T40" s="56"/>
      <c r="U40" s="57"/>
    </row>
    <row r="41" spans="2:21" ht="17.25" customHeight="1">
      <c r="B41" s="55" t="s">
        <v>321</v>
      </c>
      <c r="C41" s="56"/>
      <c r="D41" s="56"/>
      <c r="E41" s="56"/>
      <c r="F41" s="56"/>
      <c r="G41" s="56"/>
      <c r="H41" s="56"/>
      <c r="I41" s="56"/>
      <c r="J41" s="56"/>
      <c r="K41" s="56"/>
      <c r="L41" s="56"/>
      <c r="M41" s="56"/>
      <c r="N41" s="56"/>
      <c r="O41" s="56"/>
      <c r="P41" s="56"/>
      <c r="Q41" s="56"/>
      <c r="R41" s="56"/>
      <c r="S41" s="56"/>
      <c r="T41" s="56"/>
      <c r="U41" s="57"/>
    </row>
    <row r="42" spans="2:21" ht="34.5" customHeight="1">
      <c r="B42" s="55" t="s">
        <v>322</v>
      </c>
      <c r="C42" s="56"/>
      <c r="D42" s="56"/>
      <c r="E42" s="56"/>
      <c r="F42" s="56"/>
      <c r="G42" s="56"/>
      <c r="H42" s="56"/>
      <c r="I42" s="56"/>
      <c r="J42" s="56"/>
      <c r="K42" s="56"/>
      <c r="L42" s="56"/>
      <c r="M42" s="56"/>
      <c r="N42" s="56"/>
      <c r="O42" s="56"/>
      <c r="P42" s="56"/>
      <c r="Q42" s="56"/>
      <c r="R42" s="56"/>
      <c r="S42" s="56"/>
      <c r="T42" s="56"/>
      <c r="U42" s="57"/>
    </row>
    <row r="43" spans="2:21" ht="34.5" customHeight="1">
      <c r="B43" s="55" t="s">
        <v>323</v>
      </c>
      <c r="C43" s="56"/>
      <c r="D43" s="56"/>
      <c r="E43" s="56"/>
      <c r="F43" s="56"/>
      <c r="G43" s="56"/>
      <c r="H43" s="56"/>
      <c r="I43" s="56"/>
      <c r="J43" s="56"/>
      <c r="K43" s="56"/>
      <c r="L43" s="56"/>
      <c r="M43" s="56"/>
      <c r="N43" s="56"/>
      <c r="O43" s="56"/>
      <c r="P43" s="56"/>
      <c r="Q43" s="56"/>
      <c r="R43" s="56"/>
      <c r="S43" s="56"/>
      <c r="T43" s="56"/>
      <c r="U43" s="57"/>
    </row>
    <row r="44" spans="2:21" ht="34.5" customHeight="1">
      <c r="B44" s="55" t="s">
        <v>324</v>
      </c>
      <c r="C44" s="56"/>
      <c r="D44" s="56"/>
      <c r="E44" s="56"/>
      <c r="F44" s="56"/>
      <c r="G44" s="56"/>
      <c r="H44" s="56"/>
      <c r="I44" s="56"/>
      <c r="J44" s="56"/>
      <c r="K44" s="56"/>
      <c r="L44" s="56"/>
      <c r="M44" s="56"/>
      <c r="N44" s="56"/>
      <c r="O44" s="56"/>
      <c r="P44" s="56"/>
      <c r="Q44" s="56"/>
      <c r="R44" s="56"/>
      <c r="S44" s="56"/>
      <c r="T44" s="56"/>
      <c r="U44" s="57"/>
    </row>
    <row r="45" spans="2:21" ht="34.5" customHeight="1">
      <c r="B45" s="55" t="s">
        <v>325</v>
      </c>
      <c r="C45" s="56"/>
      <c r="D45" s="56"/>
      <c r="E45" s="56"/>
      <c r="F45" s="56"/>
      <c r="G45" s="56"/>
      <c r="H45" s="56"/>
      <c r="I45" s="56"/>
      <c r="J45" s="56"/>
      <c r="K45" s="56"/>
      <c r="L45" s="56"/>
      <c r="M45" s="56"/>
      <c r="N45" s="56"/>
      <c r="O45" s="56"/>
      <c r="P45" s="56"/>
      <c r="Q45" s="56"/>
      <c r="R45" s="56"/>
      <c r="S45" s="56"/>
      <c r="T45" s="56"/>
      <c r="U45" s="57"/>
    </row>
    <row r="46" spans="2:21" ht="28.35" customHeight="1">
      <c r="B46" s="55" t="s">
        <v>326</v>
      </c>
      <c r="C46" s="56"/>
      <c r="D46" s="56"/>
      <c r="E46" s="56"/>
      <c r="F46" s="56"/>
      <c r="G46" s="56"/>
      <c r="H46" s="56"/>
      <c r="I46" s="56"/>
      <c r="J46" s="56"/>
      <c r="K46" s="56"/>
      <c r="L46" s="56"/>
      <c r="M46" s="56"/>
      <c r="N46" s="56"/>
      <c r="O46" s="56"/>
      <c r="P46" s="56"/>
      <c r="Q46" s="56"/>
      <c r="R46" s="56"/>
      <c r="S46" s="56"/>
      <c r="T46" s="56"/>
      <c r="U46" s="57"/>
    </row>
    <row r="47" spans="2:21" ht="26.85" customHeight="1">
      <c r="B47" s="55" t="s">
        <v>327</v>
      </c>
      <c r="C47" s="56"/>
      <c r="D47" s="56"/>
      <c r="E47" s="56"/>
      <c r="F47" s="56"/>
      <c r="G47" s="56"/>
      <c r="H47" s="56"/>
      <c r="I47" s="56"/>
      <c r="J47" s="56"/>
      <c r="K47" s="56"/>
      <c r="L47" s="56"/>
      <c r="M47" s="56"/>
      <c r="N47" s="56"/>
      <c r="O47" s="56"/>
      <c r="P47" s="56"/>
      <c r="Q47" s="56"/>
      <c r="R47" s="56"/>
      <c r="S47" s="56"/>
      <c r="T47" s="56"/>
      <c r="U47" s="57"/>
    </row>
    <row r="48" spans="2:21" ht="24" customHeight="1">
      <c r="B48" s="55" t="s">
        <v>328</v>
      </c>
      <c r="C48" s="56"/>
      <c r="D48" s="56"/>
      <c r="E48" s="56"/>
      <c r="F48" s="56"/>
      <c r="G48" s="56"/>
      <c r="H48" s="56"/>
      <c r="I48" s="56"/>
      <c r="J48" s="56"/>
      <c r="K48" s="56"/>
      <c r="L48" s="56"/>
      <c r="M48" s="56"/>
      <c r="N48" s="56"/>
      <c r="O48" s="56"/>
      <c r="P48" s="56"/>
      <c r="Q48" s="56"/>
      <c r="R48" s="56"/>
      <c r="S48" s="56"/>
      <c r="T48" s="56"/>
      <c r="U48" s="57"/>
    </row>
    <row r="49" spans="2:21" ht="34.5" customHeight="1">
      <c r="B49" s="55" t="s">
        <v>329</v>
      </c>
      <c r="C49" s="56"/>
      <c r="D49" s="56"/>
      <c r="E49" s="56"/>
      <c r="F49" s="56"/>
      <c r="G49" s="56"/>
      <c r="H49" s="56"/>
      <c r="I49" s="56"/>
      <c r="J49" s="56"/>
      <c r="K49" s="56"/>
      <c r="L49" s="56"/>
      <c r="M49" s="56"/>
      <c r="N49" s="56"/>
      <c r="O49" s="56"/>
      <c r="P49" s="56"/>
      <c r="Q49" s="56"/>
      <c r="R49" s="56"/>
      <c r="S49" s="56"/>
      <c r="T49" s="56"/>
      <c r="U49" s="57"/>
    </row>
    <row r="50" spans="2:21" ht="54.9" customHeight="1">
      <c r="B50" s="55" t="s">
        <v>330</v>
      </c>
      <c r="C50" s="56"/>
      <c r="D50" s="56"/>
      <c r="E50" s="56"/>
      <c r="F50" s="56"/>
      <c r="G50" s="56"/>
      <c r="H50" s="56"/>
      <c r="I50" s="56"/>
      <c r="J50" s="56"/>
      <c r="K50" s="56"/>
      <c r="L50" s="56"/>
      <c r="M50" s="56"/>
      <c r="N50" s="56"/>
      <c r="O50" s="56"/>
      <c r="P50" s="56"/>
      <c r="Q50" s="56"/>
      <c r="R50" s="56"/>
      <c r="S50" s="56"/>
      <c r="T50" s="56"/>
      <c r="U50" s="57"/>
    </row>
    <row r="51" spans="2:21" ht="34.5" customHeight="1">
      <c r="B51" s="55" t="s">
        <v>331</v>
      </c>
      <c r="C51" s="56"/>
      <c r="D51" s="56"/>
      <c r="E51" s="56"/>
      <c r="F51" s="56"/>
      <c r="G51" s="56"/>
      <c r="H51" s="56"/>
      <c r="I51" s="56"/>
      <c r="J51" s="56"/>
      <c r="K51" s="56"/>
      <c r="L51" s="56"/>
      <c r="M51" s="56"/>
      <c r="N51" s="56"/>
      <c r="O51" s="56"/>
      <c r="P51" s="56"/>
      <c r="Q51" s="56"/>
      <c r="R51" s="56"/>
      <c r="S51" s="56"/>
      <c r="T51" s="56"/>
      <c r="U51" s="57"/>
    </row>
    <row r="52" spans="2:21" ht="40.5" customHeight="1">
      <c r="B52" s="55" t="s">
        <v>332</v>
      </c>
      <c r="C52" s="56"/>
      <c r="D52" s="56"/>
      <c r="E52" s="56"/>
      <c r="F52" s="56"/>
      <c r="G52" s="56"/>
      <c r="H52" s="56"/>
      <c r="I52" s="56"/>
      <c r="J52" s="56"/>
      <c r="K52" s="56"/>
      <c r="L52" s="56"/>
      <c r="M52" s="56"/>
      <c r="N52" s="56"/>
      <c r="O52" s="56"/>
      <c r="P52" s="56"/>
      <c r="Q52" s="56"/>
      <c r="R52" s="56"/>
      <c r="S52" s="56"/>
      <c r="T52" s="56"/>
      <c r="U52" s="57"/>
    </row>
    <row r="53" spans="2:21" ht="40.65" customHeight="1">
      <c r="B53" s="55" t="s">
        <v>333</v>
      </c>
      <c r="C53" s="56"/>
      <c r="D53" s="56"/>
      <c r="E53" s="56"/>
      <c r="F53" s="56"/>
      <c r="G53" s="56"/>
      <c r="H53" s="56"/>
      <c r="I53" s="56"/>
      <c r="J53" s="56"/>
      <c r="K53" s="56"/>
      <c r="L53" s="56"/>
      <c r="M53" s="56"/>
      <c r="N53" s="56"/>
      <c r="O53" s="56"/>
      <c r="P53" s="56"/>
      <c r="Q53" s="56"/>
      <c r="R53" s="56"/>
      <c r="S53" s="56"/>
      <c r="T53" s="56"/>
      <c r="U53" s="57"/>
    </row>
    <row r="54" spans="2:21" ht="33.9" customHeight="1">
      <c r="B54" s="55" t="s">
        <v>334</v>
      </c>
      <c r="C54" s="56"/>
      <c r="D54" s="56"/>
      <c r="E54" s="56"/>
      <c r="F54" s="56"/>
      <c r="G54" s="56"/>
      <c r="H54" s="56"/>
      <c r="I54" s="56"/>
      <c r="J54" s="56"/>
      <c r="K54" s="56"/>
      <c r="L54" s="56"/>
      <c r="M54" s="56"/>
      <c r="N54" s="56"/>
      <c r="O54" s="56"/>
      <c r="P54" s="56"/>
      <c r="Q54" s="56"/>
      <c r="R54" s="56"/>
      <c r="S54" s="56"/>
      <c r="T54" s="56"/>
      <c r="U54" s="57"/>
    </row>
    <row r="55" spans="2:21" ht="48.15" customHeight="1" thickBot="1">
      <c r="B55" s="58" t="s">
        <v>335</v>
      </c>
      <c r="C55" s="59"/>
      <c r="D55" s="59"/>
      <c r="E55" s="59"/>
      <c r="F55" s="59"/>
      <c r="G55" s="59"/>
      <c r="H55" s="59"/>
      <c r="I55" s="59"/>
      <c r="J55" s="59"/>
      <c r="K55" s="59"/>
      <c r="L55" s="59"/>
      <c r="M55" s="59"/>
      <c r="N55" s="59"/>
      <c r="O55" s="59"/>
      <c r="P55" s="59"/>
      <c r="Q55" s="59"/>
      <c r="R55" s="59"/>
      <c r="S55" s="59"/>
      <c r="T55" s="59"/>
      <c r="U55" s="60"/>
    </row>
  </sheetData>
  <mergeCells count="100">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C18:H18"/>
    <mergeCell ref="I18:K18"/>
    <mergeCell ref="L18:O18"/>
    <mergeCell ref="C19:H19"/>
    <mergeCell ref="I19:K19"/>
    <mergeCell ref="L19:O19"/>
    <mergeCell ref="C20:H20"/>
    <mergeCell ref="I20:K20"/>
    <mergeCell ref="L20:O20"/>
    <mergeCell ref="C21:H21"/>
    <mergeCell ref="I21:K21"/>
    <mergeCell ref="L21:O21"/>
    <mergeCell ref="C22:H22"/>
    <mergeCell ref="I22:K22"/>
    <mergeCell ref="L22:O22"/>
    <mergeCell ref="C23:H23"/>
    <mergeCell ref="I23:K23"/>
    <mergeCell ref="L23:O23"/>
    <mergeCell ref="C24:H24"/>
    <mergeCell ref="I24:K24"/>
    <mergeCell ref="L24:O24"/>
    <mergeCell ref="C25:H25"/>
    <mergeCell ref="I25:K25"/>
    <mergeCell ref="L25:O25"/>
    <mergeCell ref="C26:H26"/>
    <mergeCell ref="I26:K26"/>
    <mergeCell ref="L26:O26"/>
    <mergeCell ref="C27:H27"/>
    <mergeCell ref="I27:K27"/>
    <mergeCell ref="L27:O27"/>
    <mergeCell ref="C28:H28"/>
    <mergeCell ref="I28:K28"/>
    <mergeCell ref="L28:O28"/>
    <mergeCell ref="C29:H29"/>
    <mergeCell ref="I29:K29"/>
    <mergeCell ref="L29:O29"/>
    <mergeCell ref="B45:U45"/>
    <mergeCell ref="B33:D33"/>
    <mergeCell ref="B34:D34"/>
    <mergeCell ref="B36:U36"/>
    <mergeCell ref="B37:U37"/>
    <mergeCell ref="B38:U38"/>
    <mergeCell ref="B39:U39"/>
    <mergeCell ref="B40:U40"/>
    <mergeCell ref="B41:U41"/>
    <mergeCell ref="B42:U42"/>
    <mergeCell ref="B43:U43"/>
    <mergeCell ref="B44:U44"/>
    <mergeCell ref="B52:U52"/>
    <mergeCell ref="B53:U53"/>
    <mergeCell ref="B54:U54"/>
    <mergeCell ref="B55:U55"/>
    <mergeCell ref="B46:U46"/>
    <mergeCell ref="B47:U47"/>
    <mergeCell ref="B48:U48"/>
    <mergeCell ref="B49:U49"/>
    <mergeCell ref="B50:U50"/>
    <mergeCell ref="B51:U51"/>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31"/>
  <sheetViews>
    <sheetView view="pageBreakPreview" zoomScale="80" zoomScaleNormal="80" zoomScaleSheetLayoutView="80" workbookViewId="0">
      <selection activeCell="V1" sqref="V1"/>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0.21875" style="1" customWidth="1"/>
    <col min="9" max="9" width="7.5546875" style="1" customWidth="1"/>
    <col min="10" max="10" width="9" style="1" customWidth="1"/>
    <col min="11" max="11" width="18.6640625" style="1" customWidth="1"/>
    <col min="12" max="12" width="8.88671875" style="1" customWidth="1"/>
    <col min="13" max="13" width="7" style="1" customWidth="1"/>
    <col min="14" max="14" width="9.44140625" style="1" customWidth="1"/>
    <col min="15" max="15" width="25.55468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336</v>
      </c>
      <c r="D4" s="95" t="s">
        <v>337</v>
      </c>
      <c r="E4" s="95"/>
      <c r="F4" s="95"/>
      <c r="G4" s="95"/>
      <c r="H4" s="95"/>
      <c r="I4" s="14"/>
      <c r="J4" s="15" t="s">
        <v>6</v>
      </c>
      <c r="K4" s="16" t="s">
        <v>7</v>
      </c>
      <c r="L4" s="96" t="s">
        <v>8</v>
      </c>
      <c r="M4" s="96"/>
      <c r="N4" s="96"/>
      <c r="O4" s="96"/>
      <c r="P4" s="15" t="s">
        <v>9</v>
      </c>
      <c r="Q4" s="96" t="s">
        <v>338</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339</v>
      </c>
      <c r="Q6" s="76"/>
      <c r="R6" s="21"/>
      <c r="S6" s="20" t="s">
        <v>20</v>
      </c>
      <c r="T6" s="76" t="s">
        <v>340</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75" customHeight="1" thickTop="1">
      <c r="A11" s="25"/>
      <c r="B11" s="26" t="s">
        <v>36</v>
      </c>
      <c r="C11" s="69" t="s">
        <v>341</v>
      </c>
      <c r="D11" s="69"/>
      <c r="E11" s="69"/>
      <c r="F11" s="69"/>
      <c r="G11" s="69"/>
      <c r="H11" s="69"/>
      <c r="I11" s="69" t="s">
        <v>342</v>
      </c>
      <c r="J11" s="69"/>
      <c r="K11" s="69"/>
      <c r="L11" s="69" t="s">
        <v>343</v>
      </c>
      <c r="M11" s="69"/>
      <c r="N11" s="69"/>
      <c r="O11" s="69"/>
      <c r="P11" s="27" t="s">
        <v>40</v>
      </c>
      <c r="Q11" s="27" t="s">
        <v>278</v>
      </c>
      <c r="R11" s="27">
        <v>100</v>
      </c>
      <c r="S11" s="27" t="s">
        <v>82</v>
      </c>
      <c r="T11" s="27" t="s">
        <v>82</v>
      </c>
      <c r="U11" s="28" t="str">
        <f t="shared" ref="U11:U17" si="0">IF(ISERR(T11/S11*100),"N/A",T11/S11*100)</f>
        <v>N/A</v>
      </c>
    </row>
    <row r="12" spans="1:34" ht="75" customHeight="1" thickBot="1">
      <c r="A12" s="25"/>
      <c r="B12" s="29" t="s">
        <v>42</v>
      </c>
      <c r="C12" s="61" t="s">
        <v>42</v>
      </c>
      <c r="D12" s="61"/>
      <c r="E12" s="61"/>
      <c r="F12" s="61"/>
      <c r="G12" s="61"/>
      <c r="H12" s="61"/>
      <c r="I12" s="61" t="s">
        <v>1539</v>
      </c>
      <c r="J12" s="61"/>
      <c r="K12" s="61"/>
      <c r="L12" s="61" t="s">
        <v>344</v>
      </c>
      <c r="M12" s="61"/>
      <c r="N12" s="61"/>
      <c r="O12" s="61"/>
      <c r="P12" s="30" t="s">
        <v>345</v>
      </c>
      <c r="Q12" s="30" t="s">
        <v>81</v>
      </c>
      <c r="R12" s="54">
        <v>111.4</v>
      </c>
      <c r="S12" s="54" t="s">
        <v>82</v>
      </c>
      <c r="T12" s="54" t="s">
        <v>82</v>
      </c>
      <c r="U12" s="31" t="str">
        <f t="shared" si="0"/>
        <v>N/A</v>
      </c>
    </row>
    <row r="13" spans="1:34" ht="75" customHeight="1" thickTop="1" thickBot="1">
      <c r="A13" s="25"/>
      <c r="B13" s="26" t="s">
        <v>45</v>
      </c>
      <c r="C13" s="69" t="s">
        <v>346</v>
      </c>
      <c r="D13" s="69"/>
      <c r="E13" s="69"/>
      <c r="F13" s="69"/>
      <c r="G13" s="69"/>
      <c r="H13" s="69"/>
      <c r="I13" s="69" t="s">
        <v>347</v>
      </c>
      <c r="J13" s="69"/>
      <c r="K13" s="69"/>
      <c r="L13" s="69" t="s">
        <v>348</v>
      </c>
      <c r="M13" s="69"/>
      <c r="N13" s="69"/>
      <c r="O13" s="69"/>
      <c r="P13" s="27" t="s">
        <v>40</v>
      </c>
      <c r="Q13" s="27" t="s">
        <v>92</v>
      </c>
      <c r="R13" s="27">
        <v>100</v>
      </c>
      <c r="S13" s="27">
        <v>33.33</v>
      </c>
      <c r="T13" s="27">
        <v>36.130000000000003</v>
      </c>
      <c r="U13" s="28">
        <f t="shared" si="0"/>
        <v>108.40084008400841</v>
      </c>
    </row>
    <row r="14" spans="1:34" ht="75" customHeight="1" thickTop="1">
      <c r="A14" s="25"/>
      <c r="B14" s="26" t="s">
        <v>49</v>
      </c>
      <c r="C14" s="69" t="s">
        <v>349</v>
      </c>
      <c r="D14" s="69"/>
      <c r="E14" s="69"/>
      <c r="F14" s="69"/>
      <c r="G14" s="69"/>
      <c r="H14" s="69"/>
      <c r="I14" s="69" t="s">
        <v>350</v>
      </c>
      <c r="J14" s="69"/>
      <c r="K14" s="69"/>
      <c r="L14" s="69" t="s">
        <v>351</v>
      </c>
      <c r="M14" s="69"/>
      <c r="N14" s="69"/>
      <c r="O14" s="69"/>
      <c r="P14" s="27" t="s">
        <v>40</v>
      </c>
      <c r="Q14" s="27" t="s">
        <v>352</v>
      </c>
      <c r="R14" s="27">
        <v>100</v>
      </c>
      <c r="S14" s="27">
        <v>100</v>
      </c>
      <c r="T14" s="27">
        <v>99.25</v>
      </c>
      <c r="U14" s="28">
        <f t="shared" si="0"/>
        <v>99.25</v>
      </c>
    </row>
    <row r="15" spans="1:34" ht="75" customHeight="1" thickBot="1">
      <c r="A15" s="25"/>
      <c r="B15" s="29" t="s">
        <v>42</v>
      </c>
      <c r="C15" s="61" t="s">
        <v>353</v>
      </c>
      <c r="D15" s="61"/>
      <c r="E15" s="61"/>
      <c r="F15" s="61"/>
      <c r="G15" s="61"/>
      <c r="H15" s="61"/>
      <c r="I15" s="61" t="s">
        <v>354</v>
      </c>
      <c r="J15" s="61"/>
      <c r="K15" s="61"/>
      <c r="L15" s="61" t="s">
        <v>355</v>
      </c>
      <c r="M15" s="61"/>
      <c r="N15" s="61"/>
      <c r="O15" s="61"/>
      <c r="P15" s="30" t="s">
        <v>40</v>
      </c>
      <c r="Q15" s="30" t="s">
        <v>92</v>
      </c>
      <c r="R15" s="30">
        <v>100</v>
      </c>
      <c r="S15" s="30">
        <v>47.99</v>
      </c>
      <c r="T15" s="30">
        <v>47.99</v>
      </c>
      <c r="U15" s="31">
        <f t="shared" si="0"/>
        <v>100</v>
      </c>
    </row>
    <row r="16" spans="1:34" ht="75" customHeight="1" thickTop="1">
      <c r="A16" s="25"/>
      <c r="B16" s="26" t="s">
        <v>93</v>
      </c>
      <c r="C16" s="69" t="s">
        <v>356</v>
      </c>
      <c r="D16" s="69"/>
      <c r="E16" s="69"/>
      <c r="F16" s="69"/>
      <c r="G16" s="69"/>
      <c r="H16" s="69"/>
      <c r="I16" s="69" t="s">
        <v>357</v>
      </c>
      <c r="J16" s="69"/>
      <c r="K16" s="69"/>
      <c r="L16" s="69" t="s">
        <v>358</v>
      </c>
      <c r="M16" s="69"/>
      <c r="N16" s="69"/>
      <c r="O16" s="69"/>
      <c r="P16" s="27" t="s">
        <v>40</v>
      </c>
      <c r="Q16" s="27" t="s">
        <v>105</v>
      </c>
      <c r="R16" s="27">
        <v>100</v>
      </c>
      <c r="S16" s="27">
        <v>21.05</v>
      </c>
      <c r="T16" s="27">
        <v>64.58</v>
      </c>
      <c r="U16" s="28">
        <f t="shared" si="0"/>
        <v>306.79334916864605</v>
      </c>
    </row>
    <row r="17" spans="1:22" ht="75" customHeight="1" thickBot="1">
      <c r="A17" s="25"/>
      <c r="B17" s="29" t="s">
        <v>42</v>
      </c>
      <c r="C17" s="61" t="s">
        <v>359</v>
      </c>
      <c r="D17" s="61"/>
      <c r="E17" s="61"/>
      <c r="F17" s="61"/>
      <c r="G17" s="61"/>
      <c r="H17" s="61"/>
      <c r="I17" s="61" t="s">
        <v>360</v>
      </c>
      <c r="J17" s="61"/>
      <c r="K17" s="61"/>
      <c r="L17" s="61" t="s">
        <v>361</v>
      </c>
      <c r="M17" s="61"/>
      <c r="N17" s="61"/>
      <c r="O17" s="61"/>
      <c r="P17" s="30" t="s">
        <v>40</v>
      </c>
      <c r="Q17" s="30" t="s">
        <v>97</v>
      </c>
      <c r="R17" s="30">
        <v>100</v>
      </c>
      <c r="S17" s="30">
        <v>100</v>
      </c>
      <c r="T17" s="30">
        <v>100</v>
      </c>
      <c r="U17" s="31">
        <f t="shared" si="0"/>
        <v>100</v>
      </c>
    </row>
    <row r="18" spans="1:22" ht="22.5" customHeight="1" thickTop="1" thickBot="1">
      <c r="B18" s="8" t="s">
        <v>55</v>
      </c>
      <c r="C18" s="9"/>
      <c r="D18" s="9"/>
      <c r="E18" s="9"/>
      <c r="F18" s="9"/>
      <c r="G18" s="9"/>
      <c r="H18" s="10"/>
      <c r="I18" s="10"/>
      <c r="J18" s="10"/>
      <c r="K18" s="10"/>
      <c r="L18" s="10"/>
      <c r="M18" s="10"/>
      <c r="N18" s="10"/>
      <c r="O18" s="10"/>
      <c r="P18" s="10"/>
      <c r="Q18" s="10"/>
      <c r="R18" s="10"/>
      <c r="S18" s="10"/>
      <c r="T18" s="10"/>
      <c r="U18" s="11"/>
      <c r="V18" s="32"/>
    </row>
    <row r="19" spans="1:22" ht="26.25" customHeight="1" thickTop="1">
      <c r="B19" s="33"/>
      <c r="C19" s="34"/>
      <c r="D19" s="34"/>
      <c r="E19" s="34"/>
      <c r="F19" s="34"/>
      <c r="G19" s="34"/>
      <c r="H19" s="35"/>
      <c r="I19" s="35"/>
      <c r="J19" s="35"/>
      <c r="K19" s="35"/>
      <c r="L19" s="35"/>
      <c r="M19" s="35"/>
      <c r="N19" s="35"/>
      <c r="O19" s="35"/>
      <c r="P19" s="36"/>
      <c r="Q19" s="37"/>
      <c r="R19" s="38" t="s">
        <v>56</v>
      </c>
      <c r="S19" s="22" t="s">
        <v>57</v>
      </c>
      <c r="T19" s="38" t="s">
        <v>58</v>
      </c>
      <c r="U19" s="22" t="s">
        <v>59</v>
      </c>
    </row>
    <row r="20" spans="1:22" ht="26.25" customHeight="1" thickBot="1">
      <c r="B20" s="39"/>
      <c r="C20" s="40"/>
      <c r="D20" s="40"/>
      <c r="E20" s="40"/>
      <c r="F20" s="40"/>
      <c r="G20" s="40"/>
      <c r="H20" s="41"/>
      <c r="I20" s="41"/>
      <c r="J20" s="41"/>
      <c r="K20" s="41"/>
      <c r="L20" s="41"/>
      <c r="M20" s="41"/>
      <c r="N20" s="41"/>
      <c r="O20" s="41"/>
      <c r="P20" s="42"/>
      <c r="Q20" s="43"/>
      <c r="R20" s="44" t="s">
        <v>60</v>
      </c>
      <c r="S20" s="43" t="s">
        <v>60</v>
      </c>
      <c r="T20" s="43" t="s">
        <v>60</v>
      </c>
      <c r="U20" s="43" t="s">
        <v>61</v>
      </c>
    </row>
    <row r="21" spans="1:22" ht="13.5" customHeight="1" thickBot="1">
      <c r="B21" s="62" t="s">
        <v>62</v>
      </c>
      <c r="C21" s="63"/>
      <c r="D21" s="63"/>
      <c r="E21" s="45"/>
      <c r="F21" s="45"/>
      <c r="G21" s="45"/>
      <c r="H21" s="46"/>
      <c r="I21" s="46"/>
      <c r="J21" s="46"/>
      <c r="K21" s="46"/>
      <c r="L21" s="46"/>
      <c r="M21" s="46"/>
      <c r="N21" s="46"/>
      <c r="O21" s="46"/>
      <c r="P21" s="47"/>
      <c r="Q21" s="47"/>
      <c r="R21" s="48">
        <f>219.842857</f>
        <v>219.84285700000001</v>
      </c>
      <c r="S21" s="48">
        <f>219.842857</f>
        <v>219.84285700000001</v>
      </c>
      <c r="T21" s="48">
        <f>101.028927209999</f>
        <v>101.028927209999</v>
      </c>
      <c r="U21" s="49">
        <f>+IF(ISERR(T21/S21*100),"N/A",T21/S21*100)</f>
        <v>45.955064716975997</v>
      </c>
    </row>
    <row r="22" spans="1:22" ht="13.5" customHeight="1" thickBot="1">
      <c r="B22" s="64" t="s">
        <v>63</v>
      </c>
      <c r="C22" s="65"/>
      <c r="D22" s="65"/>
      <c r="E22" s="50"/>
      <c r="F22" s="50"/>
      <c r="G22" s="50"/>
      <c r="H22" s="51"/>
      <c r="I22" s="51"/>
      <c r="J22" s="51"/>
      <c r="K22" s="51"/>
      <c r="L22" s="51"/>
      <c r="M22" s="51"/>
      <c r="N22" s="51"/>
      <c r="O22" s="51"/>
      <c r="P22" s="52"/>
      <c r="Q22" s="52"/>
      <c r="R22" s="48">
        <f>101.068605209999</f>
        <v>101.06860520999901</v>
      </c>
      <c r="S22" s="48">
        <f>101.068605209999</f>
        <v>101.06860520999901</v>
      </c>
      <c r="T22" s="48">
        <f>101.028927209999</f>
        <v>101.028927209999</v>
      </c>
      <c r="U22" s="49">
        <f>+IF(ISERR(T22/S22*100),"N/A",T22/S22*100)</f>
        <v>99.960741518182061</v>
      </c>
    </row>
    <row r="23" spans="1:22" ht="14.85" customHeight="1" thickTop="1" thickBot="1">
      <c r="B23" s="8" t="s">
        <v>64</v>
      </c>
      <c r="C23" s="9"/>
      <c r="D23" s="9"/>
      <c r="E23" s="9"/>
      <c r="F23" s="9"/>
      <c r="G23" s="9"/>
      <c r="H23" s="10"/>
      <c r="I23" s="10"/>
      <c r="J23" s="10"/>
      <c r="K23" s="10"/>
      <c r="L23" s="10"/>
      <c r="M23" s="10"/>
      <c r="N23" s="10"/>
      <c r="O23" s="10"/>
      <c r="P23" s="10"/>
      <c r="Q23" s="10"/>
      <c r="R23" s="10"/>
      <c r="S23" s="10"/>
      <c r="T23" s="10"/>
      <c r="U23" s="11"/>
    </row>
    <row r="24" spans="1:22" ht="44.25" customHeight="1" thickTop="1">
      <c r="B24" s="66" t="s">
        <v>65</v>
      </c>
      <c r="C24" s="67"/>
      <c r="D24" s="67"/>
      <c r="E24" s="67"/>
      <c r="F24" s="67"/>
      <c r="G24" s="67"/>
      <c r="H24" s="67"/>
      <c r="I24" s="67"/>
      <c r="J24" s="67"/>
      <c r="K24" s="67"/>
      <c r="L24" s="67"/>
      <c r="M24" s="67"/>
      <c r="N24" s="67"/>
      <c r="O24" s="67"/>
      <c r="P24" s="67"/>
      <c r="Q24" s="67"/>
      <c r="R24" s="67"/>
      <c r="S24" s="67"/>
      <c r="T24" s="67"/>
      <c r="U24" s="68"/>
    </row>
    <row r="25" spans="1:22" ht="34.5" customHeight="1">
      <c r="B25" s="55" t="s">
        <v>362</v>
      </c>
      <c r="C25" s="56"/>
      <c r="D25" s="56"/>
      <c r="E25" s="56"/>
      <c r="F25" s="56"/>
      <c r="G25" s="56"/>
      <c r="H25" s="56"/>
      <c r="I25" s="56"/>
      <c r="J25" s="56"/>
      <c r="K25" s="56"/>
      <c r="L25" s="56"/>
      <c r="M25" s="56"/>
      <c r="N25" s="56"/>
      <c r="O25" s="56"/>
      <c r="P25" s="56"/>
      <c r="Q25" s="56"/>
      <c r="R25" s="56"/>
      <c r="S25" s="56"/>
      <c r="T25" s="56"/>
      <c r="U25" s="57"/>
    </row>
    <row r="26" spans="1:22" ht="34.5" customHeight="1">
      <c r="B26" s="55" t="s">
        <v>363</v>
      </c>
      <c r="C26" s="56"/>
      <c r="D26" s="56"/>
      <c r="E26" s="56"/>
      <c r="F26" s="56"/>
      <c r="G26" s="56"/>
      <c r="H26" s="56"/>
      <c r="I26" s="56"/>
      <c r="J26" s="56"/>
      <c r="K26" s="56"/>
      <c r="L26" s="56"/>
      <c r="M26" s="56"/>
      <c r="N26" s="56"/>
      <c r="O26" s="56"/>
      <c r="P26" s="56"/>
      <c r="Q26" s="56"/>
      <c r="R26" s="56"/>
      <c r="S26" s="56"/>
      <c r="T26" s="56"/>
      <c r="U26" s="57"/>
    </row>
    <row r="27" spans="1:22" ht="26.85" customHeight="1">
      <c r="B27" s="55" t="s">
        <v>364</v>
      </c>
      <c r="C27" s="56"/>
      <c r="D27" s="56"/>
      <c r="E27" s="56"/>
      <c r="F27" s="56"/>
      <c r="G27" s="56"/>
      <c r="H27" s="56"/>
      <c r="I27" s="56"/>
      <c r="J27" s="56"/>
      <c r="K27" s="56"/>
      <c r="L27" s="56"/>
      <c r="M27" s="56"/>
      <c r="N27" s="56"/>
      <c r="O27" s="56"/>
      <c r="P27" s="56"/>
      <c r="Q27" s="56"/>
      <c r="R27" s="56"/>
      <c r="S27" s="56"/>
      <c r="T27" s="56"/>
      <c r="U27" s="57"/>
    </row>
    <row r="28" spans="1:22" ht="27.75" customHeight="1">
      <c r="B28" s="55" t="s">
        <v>365</v>
      </c>
      <c r="C28" s="56"/>
      <c r="D28" s="56"/>
      <c r="E28" s="56"/>
      <c r="F28" s="56"/>
      <c r="G28" s="56"/>
      <c r="H28" s="56"/>
      <c r="I28" s="56"/>
      <c r="J28" s="56"/>
      <c r="K28" s="56"/>
      <c r="L28" s="56"/>
      <c r="M28" s="56"/>
      <c r="N28" s="56"/>
      <c r="O28" s="56"/>
      <c r="P28" s="56"/>
      <c r="Q28" s="56"/>
      <c r="R28" s="56"/>
      <c r="S28" s="56"/>
      <c r="T28" s="56"/>
      <c r="U28" s="57"/>
    </row>
    <row r="29" spans="1:22" ht="34.5" customHeight="1">
      <c r="B29" s="55" t="s">
        <v>366</v>
      </c>
      <c r="C29" s="56"/>
      <c r="D29" s="56"/>
      <c r="E29" s="56"/>
      <c r="F29" s="56"/>
      <c r="G29" s="56"/>
      <c r="H29" s="56"/>
      <c r="I29" s="56"/>
      <c r="J29" s="56"/>
      <c r="K29" s="56"/>
      <c r="L29" s="56"/>
      <c r="M29" s="56"/>
      <c r="N29" s="56"/>
      <c r="O29" s="56"/>
      <c r="P29" s="56"/>
      <c r="Q29" s="56"/>
      <c r="R29" s="56"/>
      <c r="S29" s="56"/>
      <c r="T29" s="56"/>
      <c r="U29" s="57"/>
    </row>
    <row r="30" spans="1:22" ht="28.35" customHeight="1">
      <c r="B30" s="55" t="s">
        <v>367</v>
      </c>
      <c r="C30" s="56"/>
      <c r="D30" s="56"/>
      <c r="E30" s="56"/>
      <c r="F30" s="56"/>
      <c r="G30" s="56"/>
      <c r="H30" s="56"/>
      <c r="I30" s="56"/>
      <c r="J30" s="56"/>
      <c r="K30" s="56"/>
      <c r="L30" s="56"/>
      <c r="M30" s="56"/>
      <c r="N30" s="56"/>
      <c r="O30" s="56"/>
      <c r="P30" s="56"/>
      <c r="Q30" s="56"/>
      <c r="R30" s="56"/>
      <c r="S30" s="56"/>
      <c r="T30" s="56"/>
      <c r="U30" s="57"/>
    </row>
    <row r="31" spans="1:22" ht="34.5" customHeight="1" thickBot="1">
      <c r="B31" s="58" t="s">
        <v>368</v>
      </c>
      <c r="C31" s="59"/>
      <c r="D31" s="59"/>
      <c r="E31" s="59"/>
      <c r="F31" s="59"/>
      <c r="G31" s="59"/>
      <c r="H31" s="59"/>
      <c r="I31" s="59"/>
      <c r="J31" s="59"/>
      <c r="K31" s="59"/>
      <c r="L31" s="59"/>
      <c r="M31" s="59"/>
      <c r="N31" s="59"/>
      <c r="O31" s="59"/>
      <c r="P31" s="59"/>
      <c r="Q31" s="59"/>
      <c r="R31" s="59"/>
      <c r="S31" s="59"/>
      <c r="T31" s="59"/>
      <c r="U31" s="60"/>
    </row>
  </sheetData>
  <mergeCells count="52">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C14:H14"/>
    <mergeCell ref="I14:K14"/>
    <mergeCell ref="L14:O14"/>
    <mergeCell ref="C15:H15"/>
    <mergeCell ref="I15:K15"/>
    <mergeCell ref="L15:O15"/>
    <mergeCell ref="C16:H16"/>
    <mergeCell ref="I16:K16"/>
    <mergeCell ref="L16:O16"/>
    <mergeCell ref="C17:H17"/>
    <mergeCell ref="I17:K17"/>
    <mergeCell ref="L17:O17"/>
    <mergeCell ref="B28:U28"/>
    <mergeCell ref="B29:U29"/>
    <mergeCell ref="B30:U30"/>
    <mergeCell ref="B31:U31"/>
    <mergeCell ref="B21:D21"/>
    <mergeCell ref="B22:D22"/>
    <mergeCell ref="B24:U24"/>
    <mergeCell ref="B25:U25"/>
    <mergeCell ref="B26:U26"/>
    <mergeCell ref="B27:U27"/>
  </mergeCells>
  <printOptions horizontalCentered="1"/>
  <pageMargins left="0.78740157480314965" right="0.78740157480314965" top="0.98425196850393704" bottom="0.98425196850393704" header="0" footer="0.39370078740157483"/>
  <pageSetup scale="55" fitToHeight="10" orientation="landscape" r:id="rId1"/>
  <headerFooter>
    <oddFooter>&amp;R&amp;P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H25"/>
  <sheetViews>
    <sheetView view="pageBreakPreview" zoomScale="80" zoomScaleNormal="80" zoomScaleSheetLayoutView="80" workbookViewId="0">
      <selection activeCell="W12" sqref="W12"/>
    </sheetView>
  </sheetViews>
  <sheetFormatPr baseColWidth="10" defaultColWidth="11.44140625" defaultRowHeight="13.2"/>
  <cols>
    <col min="1" max="1" width="4" style="1" customWidth="1"/>
    <col min="2" max="2" width="15.6640625" style="1" customWidth="1"/>
    <col min="3" max="3" width="6.6640625" style="1" customWidth="1"/>
    <col min="4" max="4" width="9.88671875" style="1" customWidth="1"/>
    <col min="5" max="5" width="11.109375" style="1" customWidth="1"/>
    <col min="6" max="6" width="5.109375" style="1" customWidth="1"/>
    <col min="7" max="7" width="0.33203125" style="1" customWidth="1"/>
    <col min="8" max="8" width="12" style="1" customWidth="1"/>
    <col min="9" max="9" width="7.5546875" style="1" customWidth="1"/>
    <col min="10" max="10" width="9" style="1" customWidth="1"/>
    <col min="11" max="11" width="10.88671875" style="1" customWidth="1"/>
    <col min="12" max="12" width="8.88671875" style="1" customWidth="1"/>
    <col min="13" max="13" width="7" style="1" customWidth="1"/>
    <col min="14" max="14" width="9.44140625" style="1" customWidth="1"/>
    <col min="15" max="15" width="25.77734375" style="1" customWidth="1"/>
    <col min="16" max="16" width="13.33203125" style="1" customWidth="1"/>
    <col min="17" max="17" width="13.88671875" style="1" customWidth="1"/>
    <col min="18" max="18" width="10.33203125" style="1" customWidth="1"/>
    <col min="19" max="19" width="14.88671875" style="1" customWidth="1"/>
    <col min="20" max="20" width="12.33203125" style="1" customWidth="1"/>
    <col min="21" max="21" width="11.88671875" style="1" customWidth="1"/>
    <col min="22" max="22" width="13.109375" style="1" customWidth="1"/>
    <col min="23" max="23" width="12.33203125" style="1" customWidth="1"/>
    <col min="24" max="24" width="9.6640625" style="1" customWidth="1"/>
    <col min="25" max="25" width="10" style="1" customWidth="1"/>
    <col min="26" max="26" width="11" style="1" customWidth="1"/>
    <col min="27" max="29" width="11.44140625" style="1"/>
    <col min="30" max="30" width="17.5546875" style="1" customWidth="1"/>
    <col min="31" max="16384" width="11.44140625" style="1"/>
  </cols>
  <sheetData>
    <row r="1" spans="1:34" s="2" customFormat="1" ht="48" customHeight="1">
      <c r="A1" s="3"/>
      <c r="B1" s="94" t="s">
        <v>0</v>
      </c>
      <c r="C1" s="94"/>
      <c r="D1" s="94"/>
      <c r="E1" s="94"/>
      <c r="F1" s="94"/>
      <c r="G1" s="94"/>
      <c r="H1" s="94"/>
      <c r="I1" s="94"/>
      <c r="J1" s="94"/>
      <c r="K1" s="94"/>
      <c r="L1" s="94"/>
      <c r="M1" s="3" t="s">
        <v>1</v>
      </c>
      <c r="N1" s="3"/>
      <c r="O1" s="3"/>
      <c r="P1" s="4"/>
      <c r="Q1" s="4"/>
      <c r="R1" s="4"/>
      <c r="Y1" s="5"/>
      <c r="Z1" s="5"/>
      <c r="AA1" s="6"/>
      <c r="AH1" s="7"/>
    </row>
    <row r="2" spans="1:34" ht="13.5" customHeight="1" thickBot="1"/>
    <row r="3" spans="1:34" ht="22.5" customHeight="1" thickTop="1" thickBot="1">
      <c r="B3" s="8" t="s">
        <v>2</v>
      </c>
      <c r="C3" s="9"/>
      <c r="D3" s="9"/>
      <c r="E3" s="9"/>
      <c r="F3" s="9"/>
      <c r="G3" s="9"/>
      <c r="H3" s="10"/>
      <c r="I3" s="10"/>
      <c r="J3" s="10"/>
      <c r="K3" s="10"/>
      <c r="L3" s="10"/>
      <c r="M3" s="10"/>
      <c r="N3" s="10"/>
      <c r="O3" s="10"/>
      <c r="P3" s="10"/>
      <c r="Q3" s="10"/>
      <c r="R3" s="10"/>
      <c r="S3" s="10"/>
      <c r="T3" s="10"/>
      <c r="U3" s="11"/>
    </row>
    <row r="4" spans="1:34" ht="51.75" customHeight="1" thickTop="1">
      <c r="B4" s="12" t="s">
        <v>3</v>
      </c>
      <c r="C4" s="13" t="s">
        <v>369</v>
      </c>
      <c r="D4" s="95" t="s">
        <v>370</v>
      </c>
      <c r="E4" s="95"/>
      <c r="F4" s="95"/>
      <c r="G4" s="95"/>
      <c r="H4" s="95"/>
      <c r="I4" s="14"/>
      <c r="J4" s="15" t="s">
        <v>6</v>
      </c>
      <c r="K4" s="16" t="s">
        <v>7</v>
      </c>
      <c r="L4" s="96" t="s">
        <v>8</v>
      </c>
      <c r="M4" s="96"/>
      <c r="N4" s="96"/>
      <c r="O4" s="96"/>
      <c r="P4" s="15" t="s">
        <v>9</v>
      </c>
      <c r="Q4" s="96" t="s">
        <v>371</v>
      </c>
      <c r="R4" s="96"/>
      <c r="S4" s="15" t="s">
        <v>11</v>
      </c>
      <c r="T4" s="96" t="s">
        <v>12</v>
      </c>
      <c r="U4" s="97"/>
    </row>
    <row r="5" spans="1:34" ht="15.75" customHeight="1">
      <c r="B5" s="98" t="s">
        <v>13</v>
      </c>
      <c r="C5" s="99"/>
      <c r="D5" s="99"/>
      <c r="E5" s="99"/>
      <c r="F5" s="99"/>
      <c r="G5" s="99"/>
      <c r="H5" s="99"/>
      <c r="I5" s="99"/>
      <c r="J5" s="99"/>
      <c r="K5" s="99"/>
      <c r="L5" s="99"/>
      <c r="M5" s="99"/>
      <c r="N5" s="99"/>
      <c r="O5" s="99"/>
      <c r="P5" s="99"/>
      <c r="Q5" s="99"/>
      <c r="R5" s="99"/>
      <c r="S5" s="99"/>
      <c r="T5" s="99"/>
      <c r="U5" s="100"/>
    </row>
    <row r="6" spans="1:34" ht="37.5" customHeight="1" thickBot="1">
      <c r="B6" s="17" t="s">
        <v>14</v>
      </c>
      <c r="C6" s="76" t="s">
        <v>15</v>
      </c>
      <c r="D6" s="76"/>
      <c r="E6" s="76"/>
      <c r="F6" s="76"/>
      <c r="G6" s="76"/>
      <c r="H6" s="18"/>
      <c r="I6" s="18"/>
      <c r="J6" s="18" t="s">
        <v>16</v>
      </c>
      <c r="K6" s="76" t="s">
        <v>17</v>
      </c>
      <c r="L6" s="76"/>
      <c r="M6" s="76"/>
      <c r="N6" s="19"/>
      <c r="O6" s="20" t="s">
        <v>18</v>
      </c>
      <c r="P6" s="76" t="s">
        <v>19</v>
      </c>
      <c r="Q6" s="76"/>
      <c r="R6" s="21"/>
      <c r="S6" s="20" t="s">
        <v>20</v>
      </c>
      <c r="T6" s="76" t="s">
        <v>372</v>
      </c>
      <c r="U6" s="77"/>
    </row>
    <row r="7" spans="1:34" ht="22.5" customHeight="1" thickTop="1" thickBot="1">
      <c r="B7" s="8" t="s">
        <v>22</v>
      </c>
      <c r="C7" s="9"/>
      <c r="D7" s="9"/>
      <c r="E7" s="9"/>
      <c r="F7" s="9"/>
      <c r="G7" s="9"/>
      <c r="H7" s="10"/>
      <c r="I7" s="10"/>
      <c r="J7" s="10"/>
      <c r="K7" s="10"/>
      <c r="L7" s="10"/>
      <c r="M7" s="10"/>
      <c r="N7" s="10"/>
      <c r="O7" s="10"/>
      <c r="P7" s="10"/>
      <c r="Q7" s="10"/>
      <c r="R7" s="10"/>
      <c r="S7" s="10"/>
      <c r="T7" s="10"/>
      <c r="U7" s="11"/>
    </row>
    <row r="8" spans="1:34" ht="16.5" customHeight="1" thickTop="1">
      <c r="B8" s="78" t="s">
        <v>23</v>
      </c>
      <c r="C8" s="81" t="s">
        <v>24</v>
      </c>
      <c r="D8" s="81"/>
      <c r="E8" s="81"/>
      <c r="F8" s="81"/>
      <c r="G8" s="81"/>
      <c r="H8" s="82"/>
      <c r="I8" s="87" t="s">
        <v>25</v>
      </c>
      <c r="J8" s="88"/>
      <c r="K8" s="88"/>
      <c r="L8" s="88"/>
      <c r="M8" s="88"/>
      <c r="N8" s="88"/>
      <c r="O8" s="88"/>
      <c r="P8" s="88"/>
      <c r="Q8" s="88"/>
      <c r="R8" s="88"/>
      <c r="S8" s="89"/>
      <c r="T8" s="90" t="s">
        <v>26</v>
      </c>
      <c r="U8" s="91"/>
    </row>
    <row r="9" spans="1:34" ht="19.5" customHeight="1">
      <c r="B9" s="79"/>
      <c r="C9" s="83"/>
      <c r="D9" s="83"/>
      <c r="E9" s="83"/>
      <c r="F9" s="83"/>
      <c r="G9" s="83"/>
      <c r="H9" s="84"/>
      <c r="I9" s="92" t="s">
        <v>27</v>
      </c>
      <c r="J9" s="70"/>
      <c r="K9" s="70"/>
      <c r="L9" s="70" t="s">
        <v>28</v>
      </c>
      <c r="M9" s="70"/>
      <c r="N9" s="70"/>
      <c r="O9" s="70"/>
      <c r="P9" s="70" t="s">
        <v>29</v>
      </c>
      <c r="Q9" s="70" t="s">
        <v>30</v>
      </c>
      <c r="R9" s="72" t="s">
        <v>31</v>
      </c>
      <c r="S9" s="73"/>
      <c r="T9" s="70" t="s">
        <v>32</v>
      </c>
      <c r="U9" s="74" t="s">
        <v>33</v>
      </c>
    </row>
    <row r="10" spans="1:34" ht="26.25" customHeight="1" thickBot="1">
      <c r="B10" s="80"/>
      <c r="C10" s="85"/>
      <c r="D10" s="85"/>
      <c r="E10" s="85"/>
      <c r="F10" s="85"/>
      <c r="G10" s="85"/>
      <c r="H10" s="86"/>
      <c r="I10" s="93"/>
      <c r="J10" s="71"/>
      <c r="K10" s="71"/>
      <c r="L10" s="71"/>
      <c r="M10" s="71"/>
      <c r="N10" s="71"/>
      <c r="O10" s="71"/>
      <c r="P10" s="71"/>
      <c r="Q10" s="71"/>
      <c r="R10" s="23" t="s">
        <v>34</v>
      </c>
      <c r="S10" s="24" t="s">
        <v>35</v>
      </c>
      <c r="T10" s="71"/>
      <c r="U10" s="75"/>
    </row>
    <row r="11" spans="1:34" ht="123" customHeight="1" thickTop="1" thickBot="1">
      <c r="A11" s="25"/>
      <c r="B11" s="26" t="s">
        <v>36</v>
      </c>
      <c r="C11" s="69" t="s">
        <v>373</v>
      </c>
      <c r="D11" s="69"/>
      <c r="E11" s="69"/>
      <c r="F11" s="69"/>
      <c r="G11" s="69"/>
      <c r="H11" s="69"/>
      <c r="I11" s="69" t="s">
        <v>1538</v>
      </c>
      <c r="J11" s="69"/>
      <c r="K11" s="69"/>
      <c r="L11" s="69" t="s">
        <v>79</v>
      </c>
      <c r="M11" s="69"/>
      <c r="N11" s="69"/>
      <c r="O11" s="69"/>
      <c r="P11" s="27" t="s">
        <v>80</v>
      </c>
      <c r="Q11" s="27" t="s">
        <v>81</v>
      </c>
      <c r="R11" s="53">
        <v>61637</v>
      </c>
      <c r="S11" s="53" t="s">
        <v>82</v>
      </c>
      <c r="T11" s="53" t="s">
        <v>82</v>
      </c>
      <c r="U11" s="28" t="str">
        <f>IF(ISERR(T11/S11*100),"N/A",T11/S11*100)</f>
        <v>N/A</v>
      </c>
    </row>
    <row r="12" spans="1:34" ht="75" customHeight="1" thickTop="1" thickBot="1">
      <c r="A12" s="25"/>
      <c r="B12" s="26" t="s">
        <v>45</v>
      </c>
      <c r="C12" s="69" t="s">
        <v>374</v>
      </c>
      <c r="D12" s="69"/>
      <c r="E12" s="69"/>
      <c r="F12" s="69"/>
      <c r="G12" s="69"/>
      <c r="H12" s="69"/>
      <c r="I12" s="69" t="s">
        <v>375</v>
      </c>
      <c r="J12" s="69"/>
      <c r="K12" s="69"/>
      <c r="L12" s="69" t="s">
        <v>376</v>
      </c>
      <c r="M12" s="69"/>
      <c r="N12" s="69"/>
      <c r="O12" s="69"/>
      <c r="P12" s="27" t="s">
        <v>40</v>
      </c>
      <c r="Q12" s="27" t="s">
        <v>92</v>
      </c>
      <c r="R12" s="27">
        <v>100</v>
      </c>
      <c r="S12" s="27">
        <v>48.55</v>
      </c>
      <c r="T12" s="27">
        <v>46.77</v>
      </c>
      <c r="U12" s="28">
        <f>IF(ISERR(T12/S12*100),"N/A",T12/S12*100)</f>
        <v>96.33367662203915</v>
      </c>
    </row>
    <row r="13" spans="1:34" ht="75" customHeight="1" thickTop="1" thickBot="1">
      <c r="A13" s="25"/>
      <c r="B13" s="26" t="s">
        <v>49</v>
      </c>
      <c r="C13" s="69" t="s">
        <v>377</v>
      </c>
      <c r="D13" s="69"/>
      <c r="E13" s="69"/>
      <c r="F13" s="69"/>
      <c r="G13" s="69"/>
      <c r="H13" s="69"/>
      <c r="I13" s="69" t="s">
        <v>378</v>
      </c>
      <c r="J13" s="69"/>
      <c r="K13" s="69"/>
      <c r="L13" s="69" t="s">
        <v>379</v>
      </c>
      <c r="M13" s="69"/>
      <c r="N13" s="69"/>
      <c r="O13" s="69"/>
      <c r="P13" s="27" t="s">
        <v>40</v>
      </c>
      <c r="Q13" s="27" t="s">
        <v>92</v>
      </c>
      <c r="R13" s="27">
        <v>100</v>
      </c>
      <c r="S13" s="27">
        <v>48.55</v>
      </c>
      <c r="T13" s="27">
        <v>46.77</v>
      </c>
      <c r="U13" s="28">
        <f>IF(ISERR(T13/S13*100),"N/A",T13/S13*100)</f>
        <v>96.33367662203915</v>
      </c>
    </row>
    <row r="14" spans="1:34" ht="75" customHeight="1" thickTop="1" thickBot="1">
      <c r="A14" s="25"/>
      <c r="B14" s="26" t="s">
        <v>93</v>
      </c>
      <c r="C14" s="69" t="s">
        <v>380</v>
      </c>
      <c r="D14" s="69"/>
      <c r="E14" s="69"/>
      <c r="F14" s="69"/>
      <c r="G14" s="69"/>
      <c r="H14" s="69"/>
      <c r="I14" s="69" t="s">
        <v>381</v>
      </c>
      <c r="J14" s="69"/>
      <c r="K14" s="69"/>
      <c r="L14" s="69" t="s">
        <v>382</v>
      </c>
      <c r="M14" s="69"/>
      <c r="N14" s="69"/>
      <c r="O14" s="69"/>
      <c r="P14" s="27" t="s">
        <v>383</v>
      </c>
      <c r="Q14" s="27" t="s">
        <v>97</v>
      </c>
      <c r="R14" s="53">
        <v>1</v>
      </c>
      <c r="S14" s="53">
        <v>1</v>
      </c>
      <c r="T14" s="53">
        <v>1</v>
      </c>
      <c r="U14" s="28">
        <f>IF(ISERR(T14/S14*100),"N/A",T14/S14*100)</f>
        <v>100</v>
      </c>
    </row>
    <row r="15" spans="1:34" ht="22.5" customHeight="1" thickTop="1" thickBot="1">
      <c r="B15" s="8" t="s">
        <v>55</v>
      </c>
      <c r="C15" s="9"/>
      <c r="D15" s="9"/>
      <c r="E15" s="9"/>
      <c r="F15" s="9"/>
      <c r="G15" s="9"/>
      <c r="H15" s="10"/>
      <c r="I15" s="10"/>
      <c r="J15" s="10"/>
      <c r="K15" s="10"/>
      <c r="L15" s="10"/>
      <c r="M15" s="10"/>
      <c r="N15" s="10"/>
      <c r="O15" s="10"/>
      <c r="P15" s="10"/>
      <c r="Q15" s="10"/>
      <c r="R15" s="10"/>
      <c r="S15" s="10"/>
      <c r="T15" s="10"/>
      <c r="U15" s="11"/>
      <c r="V15" s="32"/>
    </row>
    <row r="16" spans="1:34" ht="26.25" customHeight="1" thickTop="1">
      <c r="B16" s="33"/>
      <c r="C16" s="34"/>
      <c r="D16" s="34"/>
      <c r="E16" s="34"/>
      <c r="F16" s="34"/>
      <c r="G16" s="34"/>
      <c r="H16" s="35"/>
      <c r="I16" s="35"/>
      <c r="J16" s="35"/>
      <c r="K16" s="35"/>
      <c r="L16" s="35"/>
      <c r="M16" s="35"/>
      <c r="N16" s="35"/>
      <c r="O16" s="35"/>
      <c r="P16" s="36"/>
      <c r="Q16" s="37"/>
      <c r="R16" s="38" t="s">
        <v>56</v>
      </c>
      <c r="S16" s="22" t="s">
        <v>57</v>
      </c>
      <c r="T16" s="38" t="s">
        <v>58</v>
      </c>
      <c r="U16" s="22" t="s">
        <v>59</v>
      </c>
    </row>
    <row r="17" spans="2:21" ht="26.25" customHeight="1" thickBot="1">
      <c r="B17" s="39"/>
      <c r="C17" s="40"/>
      <c r="D17" s="40"/>
      <c r="E17" s="40"/>
      <c r="F17" s="40"/>
      <c r="G17" s="40"/>
      <c r="H17" s="41"/>
      <c r="I17" s="41"/>
      <c r="J17" s="41"/>
      <c r="K17" s="41"/>
      <c r="L17" s="41"/>
      <c r="M17" s="41"/>
      <c r="N17" s="41"/>
      <c r="O17" s="41"/>
      <c r="P17" s="42"/>
      <c r="Q17" s="43"/>
      <c r="R17" s="44" t="s">
        <v>60</v>
      </c>
      <c r="S17" s="43" t="s">
        <v>60</v>
      </c>
      <c r="T17" s="43" t="s">
        <v>60</v>
      </c>
      <c r="U17" s="43" t="s">
        <v>61</v>
      </c>
    </row>
    <row r="18" spans="2:21" ht="13.5" customHeight="1" thickBot="1">
      <c r="B18" s="62" t="s">
        <v>62</v>
      </c>
      <c r="C18" s="63"/>
      <c r="D18" s="63"/>
      <c r="E18" s="45"/>
      <c r="F18" s="45"/>
      <c r="G18" s="45"/>
      <c r="H18" s="46"/>
      <c r="I18" s="46"/>
      <c r="J18" s="46"/>
      <c r="K18" s="46"/>
      <c r="L18" s="46"/>
      <c r="M18" s="46"/>
      <c r="N18" s="46"/>
      <c r="O18" s="46"/>
      <c r="P18" s="47"/>
      <c r="Q18" s="47"/>
      <c r="R18" s="48">
        <f>4061.980608</f>
        <v>4061.9806079999998</v>
      </c>
      <c r="S18" s="48">
        <f>4061.980608</f>
        <v>4061.9806079999998</v>
      </c>
      <c r="T18" s="48">
        <f>3854.44051901</f>
        <v>3854.4405190100001</v>
      </c>
      <c r="U18" s="49">
        <f>+IF(ISERR(T18/S18*100),"N/A",T18/S18*100)</f>
        <v>94.890667656530582</v>
      </c>
    </row>
    <row r="19" spans="2:21" ht="13.5" customHeight="1" thickBot="1">
      <c r="B19" s="64" t="s">
        <v>63</v>
      </c>
      <c r="C19" s="65"/>
      <c r="D19" s="65"/>
      <c r="E19" s="50"/>
      <c r="F19" s="50"/>
      <c r="G19" s="50"/>
      <c r="H19" s="51"/>
      <c r="I19" s="51"/>
      <c r="J19" s="51"/>
      <c r="K19" s="51"/>
      <c r="L19" s="51"/>
      <c r="M19" s="51"/>
      <c r="N19" s="51"/>
      <c r="O19" s="51"/>
      <c r="P19" s="52"/>
      <c r="Q19" s="52"/>
      <c r="R19" s="48">
        <f>3971.65047982</f>
        <v>3971.6504798199999</v>
      </c>
      <c r="S19" s="48">
        <f>3971.65047982</f>
        <v>3971.6504798199999</v>
      </c>
      <c r="T19" s="48">
        <f>3854.44051901</f>
        <v>3854.4405190100001</v>
      </c>
      <c r="U19" s="49">
        <f>+IF(ISERR(T19/S19*100),"N/A",T19/S19*100)</f>
        <v>97.048834951475598</v>
      </c>
    </row>
    <row r="20" spans="2:21" ht="14.85" customHeight="1" thickTop="1" thickBot="1">
      <c r="B20" s="8" t="s">
        <v>64</v>
      </c>
      <c r="C20" s="9"/>
      <c r="D20" s="9"/>
      <c r="E20" s="9"/>
      <c r="F20" s="9"/>
      <c r="G20" s="9"/>
      <c r="H20" s="10"/>
      <c r="I20" s="10"/>
      <c r="J20" s="10"/>
      <c r="K20" s="10"/>
      <c r="L20" s="10"/>
      <c r="M20" s="10"/>
      <c r="N20" s="10"/>
      <c r="O20" s="10"/>
      <c r="P20" s="10"/>
      <c r="Q20" s="10"/>
      <c r="R20" s="10"/>
      <c r="S20" s="10"/>
      <c r="T20" s="10"/>
      <c r="U20" s="11"/>
    </row>
    <row r="21" spans="2:21" ht="44.25" customHeight="1" thickTop="1">
      <c r="B21" s="66" t="s">
        <v>65</v>
      </c>
      <c r="C21" s="67"/>
      <c r="D21" s="67"/>
      <c r="E21" s="67"/>
      <c r="F21" s="67"/>
      <c r="G21" s="67"/>
      <c r="H21" s="67"/>
      <c r="I21" s="67"/>
      <c r="J21" s="67"/>
      <c r="K21" s="67"/>
      <c r="L21" s="67"/>
      <c r="M21" s="67"/>
      <c r="N21" s="67"/>
      <c r="O21" s="67"/>
      <c r="P21" s="67"/>
      <c r="Q21" s="67"/>
      <c r="R21" s="67"/>
      <c r="S21" s="67"/>
      <c r="T21" s="67"/>
      <c r="U21" s="68"/>
    </row>
    <row r="22" spans="2:21" ht="34.5" customHeight="1">
      <c r="B22" s="55" t="s">
        <v>106</v>
      </c>
      <c r="C22" s="56"/>
      <c r="D22" s="56"/>
      <c r="E22" s="56"/>
      <c r="F22" s="56"/>
      <c r="G22" s="56"/>
      <c r="H22" s="56"/>
      <c r="I22" s="56"/>
      <c r="J22" s="56"/>
      <c r="K22" s="56"/>
      <c r="L22" s="56"/>
      <c r="M22" s="56"/>
      <c r="N22" s="56"/>
      <c r="O22" s="56"/>
      <c r="P22" s="56"/>
      <c r="Q22" s="56"/>
      <c r="R22" s="56"/>
      <c r="S22" s="56"/>
      <c r="T22" s="56"/>
      <c r="U22" s="57"/>
    </row>
    <row r="23" spans="2:21" ht="17.25" customHeight="1">
      <c r="B23" s="55" t="s">
        <v>384</v>
      </c>
      <c r="C23" s="56"/>
      <c r="D23" s="56"/>
      <c r="E23" s="56"/>
      <c r="F23" s="56"/>
      <c r="G23" s="56"/>
      <c r="H23" s="56"/>
      <c r="I23" s="56"/>
      <c r="J23" s="56"/>
      <c r="K23" s="56"/>
      <c r="L23" s="56"/>
      <c r="M23" s="56"/>
      <c r="N23" s="56"/>
      <c r="O23" s="56"/>
      <c r="P23" s="56"/>
      <c r="Q23" s="56"/>
      <c r="R23" s="56"/>
      <c r="S23" s="56"/>
      <c r="T23" s="56"/>
      <c r="U23" s="57"/>
    </row>
    <row r="24" spans="2:21" ht="17.399999999999999" customHeight="1">
      <c r="B24" s="55" t="s">
        <v>385</v>
      </c>
      <c r="C24" s="56"/>
      <c r="D24" s="56"/>
      <c r="E24" s="56"/>
      <c r="F24" s="56"/>
      <c r="G24" s="56"/>
      <c r="H24" s="56"/>
      <c r="I24" s="56"/>
      <c r="J24" s="56"/>
      <c r="K24" s="56"/>
      <c r="L24" s="56"/>
      <c r="M24" s="56"/>
      <c r="N24" s="56"/>
      <c r="O24" s="56"/>
      <c r="P24" s="56"/>
      <c r="Q24" s="56"/>
      <c r="R24" s="56"/>
      <c r="S24" s="56"/>
      <c r="T24" s="56"/>
      <c r="U24" s="57"/>
    </row>
    <row r="25" spans="2:21" ht="34.5" customHeight="1" thickBot="1">
      <c r="B25" s="58" t="s">
        <v>386</v>
      </c>
      <c r="C25" s="59"/>
      <c r="D25" s="59"/>
      <c r="E25" s="59"/>
      <c r="F25" s="59"/>
      <c r="G25" s="59"/>
      <c r="H25" s="59"/>
      <c r="I25" s="59"/>
      <c r="J25" s="59"/>
      <c r="K25" s="59"/>
      <c r="L25" s="59"/>
      <c r="M25" s="59"/>
      <c r="N25" s="59"/>
      <c r="O25" s="59"/>
      <c r="P25" s="59"/>
      <c r="Q25" s="59"/>
      <c r="R25" s="59"/>
      <c r="S25" s="59"/>
      <c r="T25" s="59"/>
      <c r="U25" s="60"/>
    </row>
  </sheetData>
  <mergeCells count="40">
    <mergeCell ref="B5:U5"/>
    <mergeCell ref="B1:L1"/>
    <mergeCell ref="D4:H4"/>
    <mergeCell ref="L4:O4"/>
    <mergeCell ref="Q4:R4"/>
    <mergeCell ref="T4:U4"/>
    <mergeCell ref="P6:Q6"/>
    <mergeCell ref="T6:U6"/>
    <mergeCell ref="B8:B10"/>
    <mergeCell ref="C8:H10"/>
    <mergeCell ref="I8:S8"/>
    <mergeCell ref="T8:U8"/>
    <mergeCell ref="I9:K10"/>
    <mergeCell ref="L9:O10"/>
    <mergeCell ref="C11:H11"/>
    <mergeCell ref="I11:K11"/>
    <mergeCell ref="L11:O11"/>
    <mergeCell ref="C6:G6"/>
    <mergeCell ref="K6:M6"/>
    <mergeCell ref="P9:P10"/>
    <mergeCell ref="Q9:Q10"/>
    <mergeCell ref="R9:S9"/>
    <mergeCell ref="T9:T10"/>
    <mergeCell ref="U9:U10"/>
    <mergeCell ref="C12:H12"/>
    <mergeCell ref="I12:K12"/>
    <mergeCell ref="L12:O12"/>
    <mergeCell ref="C13:H13"/>
    <mergeCell ref="I13:K13"/>
    <mergeCell ref="L13:O13"/>
    <mergeCell ref="B22:U22"/>
    <mergeCell ref="B23:U23"/>
    <mergeCell ref="B24:U24"/>
    <mergeCell ref="B25:U25"/>
    <mergeCell ref="C14:H14"/>
    <mergeCell ref="I14:K14"/>
    <mergeCell ref="L14:O14"/>
    <mergeCell ref="B18:D18"/>
    <mergeCell ref="B19:D19"/>
    <mergeCell ref="B21:U21"/>
  </mergeCells>
  <printOptions horizontalCentered="1"/>
  <pageMargins left="0.78740157480314965" right="0.78740157480314965" top="0.98425196850393704" bottom="0.98425196850393704" header="0" footer="0.39370078740157483"/>
  <pageSetup scale="56" fitToHeight="10" orientation="landscape" r:id="rId1"/>
  <headerFooter>
    <oddFooter>&amp;R&amp;P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54</vt:i4>
      </vt:variant>
    </vt:vector>
  </HeadingPairs>
  <TitlesOfParts>
    <vt:vector size="81" baseType="lpstr">
      <vt:lpstr>8 B001</vt:lpstr>
      <vt:lpstr>8 E001</vt:lpstr>
      <vt:lpstr>8 E002</vt:lpstr>
      <vt:lpstr>8 E003</vt:lpstr>
      <vt:lpstr>8 E004</vt:lpstr>
      <vt:lpstr>8 E005</vt:lpstr>
      <vt:lpstr>8 E006</vt:lpstr>
      <vt:lpstr>8 E011</vt:lpstr>
      <vt:lpstr>8 P001</vt:lpstr>
      <vt:lpstr>8 S088</vt:lpstr>
      <vt:lpstr>8 S089</vt:lpstr>
      <vt:lpstr>8 S240</vt:lpstr>
      <vt:lpstr>8 S257</vt:lpstr>
      <vt:lpstr>8 S258</vt:lpstr>
      <vt:lpstr>8 S259</vt:lpstr>
      <vt:lpstr>8 S260</vt:lpstr>
      <vt:lpstr>8 S261</vt:lpstr>
      <vt:lpstr>8 S262</vt:lpstr>
      <vt:lpstr>8 S263</vt:lpstr>
      <vt:lpstr>8 S264</vt:lpstr>
      <vt:lpstr>8 U002</vt:lpstr>
      <vt:lpstr>8 U004</vt:lpstr>
      <vt:lpstr>8 U009</vt:lpstr>
      <vt:lpstr>8 U010</vt:lpstr>
      <vt:lpstr>8 U013</vt:lpstr>
      <vt:lpstr>8 U017</vt:lpstr>
      <vt:lpstr>8 U019</vt:lpstr>
      <vt:lpstr>'8 B001'!Área_de_impresión</vt:lpstr>
      <vt:lpstr>'8 E001'!Área_de_impresión</vt:lpstr>
      <vt:lpstr>'8 E002'!Área_de_impresión</vt:lpstr>
      <vt:lpstr>'8 E003'!Área_de_impresión</vt:lpstr>
      <vt:lpstr>'8 E004'!Área_de_impresión</vt:lpstr>
      <vt:lpstr>'8 E005'!Área_de_impresión</vt:lpstr>
      <vt:lpstr>'8 E006'!Área_de_impresión</vt:lpstr>
      <vt:lpstr>'8 E011'!Área_de_impresión</vt:lpstr>
      <vt:lpstr>'8 P001'!Área_de_impresión</vt:lpstr>
      <vt:lpstr>'8 S088'!Área_de_impresión</vt:lpstr>
      <vt:lpstr>'8 S089'!Área_de_impresión</vt:lpstr>
      <vt:lpstr>'8 S240'!Área_de_impresión</vt:lpstr>
      <vt:lpstr>'8 S257'!Área_de_impresión</vt:lpstr>
      <vt:lpstr>'8 S258'!Área_de_impresión</vt:lpstr>
      <vt:lpstr>'8 S259'!Área_de_impresión</vt:lpstr>
      <vt:lpstr>'8 S260'!Área_de_impresión</vt:lpstr>
      <vt:lpstr>'8 S261'!Área_de_impresión</vt:lpstr>
      <vt:lpstr>'8 S262'!Área_de_impresión</vt:lpstr>
      <vt:lpstr>'8 S263'!Área_de_impresión</vt:lpstr>
      <vt:lpstr>'8 S264'!Área_de_impresión</vt:lpstr>
      <vt:lpstr>'8 U002'!Área_de_impresión</vt:lpstr>
      <vt:lpstr>'8 U004'!Área_de_impresión</vt:lpstr>
      <vt:lpstr>'8 U009'!Área_de_impresión</vt:lpstr>
      <vt:lpstr>'8 U010'!Área_de_impresión</vt:lpstr>
      <vt:lpstr>'8 U013'!Área_de_impresión</vt:lpstr>
      <vt:lpstr>'8 U017'!Área_de_impresión</vt:lpstr>
      <vt:lpstr>'8 U019'!Área_de_impresión</vt:lpstr>
      <vt:lpstr>'8 B001'!Títulos_a_imprimir</vt:lpstr>
      <vt:lpstr>'8 E001'!Títulos_a_imprimir</vt:lpstr>
      <vt:lpstr>'8 E002'!Títulos_a_imprimir</vt:lpstr>
      <vt:lpstr>'8 E003'!Títulos_a_imprimir</vt:lpstr>
      <vt:lpstr>'8 E004'!Títulos_a_imprimir</vt:lpstr>
      <vt:lpstr>'8 E005'!Títulos_a_imprimir</vt:lpstr>
      <vt:lpstr>'8 E006'!Títulos_a_imprimir</vt:lpstr>
      <vt:lpstr>'8 E011'!Títulos_a_imprimir</vt:lpstr>
      <vt:lpstr>'8 P001'!Títulos_a_imprimir</vt:lpstr>
      <vt:lpstr>'8 S088'!Títulos_a_imprimir</vt:lpstr>
      <vt:lpstr>'8 S089'!Títulos_a_imprimir</vt:lpstr>
      <vt:lpstr>'8 S240'!Títulos_a_imprimir</vt:lpstr>
      <vt:lpstr>'8 S257'!Títulos_a_imprimir</vt:lpstr>
      <vt:lpstr>'8 S258'!Títulos_a_imprimir</vt:lpstr>
      <vt:lpstr>'8 S259'!Títulos_a_imprimir</vt:lpstr>
      <vt:lpstr>'8 S260'!Títulos_a_imprimir</vt:lpstr>
      <vt:lpstr>'8 S261'!Títulos_a_imprimir</vt:lpstr>
      <vt:lpstr>'8 S262'!Títulos_a_imprimir</vt:lpstr>
      <vt:lpstr>'8 S263'!Títulos_a_imprimir</vt:lpstr>
      <vt:lpstr>'8 S264'!Títulos_a_imprimir</vt:lpstr>
      <vt:lpstr>'8 U002'!Títulos_a_imprimir</vt:lpstr>
      <vt:lpstr>'8 U004'!Títulos_a_imprimir</vt:lpstr>
      <vt:lpstr>'8 U009'!Títulos_a_imprimir</vt:lpstr>
      <vt:lpstr>'8 U010'!Títulos_a_imprimir</vt:lpstr>
      <vt:lpstr>'8 U013'!Títulos_a_imprimir</vt:lpstr>
      <vt:lpstr>'8 U017'!Títulos_a_imprimir</vt:lpstr>
      <vt:lpstr>'8 U019'!Títulos_a_imprimir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HP</cp:lastModifiedBy>
  <cp:lastPrinted>2009-03-26T01:46:20Z</cp:lastPrinted>
  <dcterms:created xsi:type="dcterms:W3CDTF">2009-03-25T01:44:41Z</dcterms:created>
  <dcterms:modified xsi:type="dcterms:W3CDTF">2021-05-14T00:19:27Z</dcterms:modified>
</cp:coreProperties>
</file>