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rte de avances mir 2021\2015\"/>
    </mc:Choice>
  </mc:AlternateContent>
  <bookViews>
    <workbookView xWindow="0" yWindow="0" windowWidth="28800" windowHeight="11832"/>
  </bookViews>
  <sheets>
    <sheet name="8 B001" sheetId="2" r:id="rId1"/>
    <sheet name="8 E001" sheetId="3" r:id="rId2"/>
    <sheet name="8 E002" sheetId="4" r:id="rId3"/>
    <sheet name="8 E003" sheetId="5" r:id="rId4"/>
    <sheet name="8 E004" sheetId="6" r:id="rId5"/>
    <sheet name="8 E005" sheetId="7" r:id="rId6"/>
    <sheet name="8 E006" sheetId="8" r:id="rId7"/>
    <sheet name="8 E011" sheetId="9" r:id="rId8"/>
    <sheet name="8 P001" sheetId="10" r:id="rId9"/>
    <sheet name="8 S088" sheetId="11" r:id="rId10"/>
    <sheet name="8 S089" sheetId="12" r:id="rId11"/>
    <sheet name="8 S240" sheetId="13" r:id="rId12"/>
    <sheet name="8 S257" sheetId="14" r:id="rId13"/>
    <sheet name="8 S258" sheetId="15" r:id="rId14"/>
    <sheet name="8 S259" sheetId="16" r:id="rId15"/>
    <sheet name="8 S260" sheetId="17" r:id="rId16"/>
    <sheet name="8 S261" sheetId="18" r:id="rId17"/>
    <sheet name="8 S262" sheetId="19" r:id="rId18"/>
    <sheet name="8 S263" sheetId="20" r:id="rId19"/>
    <sheet name="8 S264" sheetId="21" r:id="rId20"/>
    <sheet name="8 U002" sheetId="22" r:id="rId21"/>
    <sheet name="8 U004" sheetId="23" r:id="rId22"/>
    <sheet name="8 U009" sheetId="24" r:id="rId23"/>
    <sheet name="8 U010" sheetId="25" r:id="rId24"/>
    <sheet name="8 U013" sheetId="26" r:id="rId25"/>
    <sheet name="8 U017" sheetId="27" r:id="rId26"/>
    <sheet name="8 U019" sheetId="28" r:id="rId27"/>
  </sheets>
  <definedNames>
    <definedName name="_xlnm.Print_Area" localSheetId="0">'8 B001'!$B$1:$U$33</definedName>
    <definedName name="_xlnm.Print_Area" localSheetId="1">'8 E001'!$B$1:$U$35</definedName>
    <definedName name="_xlnm.Print_Area" localSheetId="2">'8 E002'!$B$1:$U$37</definedName>
    <definedName name="_xlnm.Print_Area" localSheetId="3">'8 E003'!$B$1:$U$35</definedName>
    <definedName name="_xlnm.Print_Area" localSheetId="4">'8 E004'!$B$1:$U$49</definedName>
    <definedName name="_xlnm.Print_Area" localSheetId="5">'8 E005'!$B$1:$U$39</definedName>
    <definedName name="_xlnm.Print_Area" localSheetId="6">'8 E006'!$B$1:$U$59</definedName>
    <definedName name="_xlnm.Print_Area" localSheetId="7">'8 E011'!$B$1:$U$35</definedName>
    <definedName name="_xlnm.Print_Area" localSheetId="8">'8 P001'!$B$1:$U$29</definedName>
    <definedName name="_xlnm.Print_Area" localSheetId="9">'8 S088'!$B$1:$U$57</definedName>
    <definedName name="_xlnm.Print_Area" localSheetId="10">'8 S089'!$B$1:$U$57</definedName>
    <definedName name="_xlnm.Print_Area" localSheetId="11">'8 S240'!$B$1:$U$33</definedName>
    <definedName name="_xlnm.Print_Area" localSheetId="12">'8 S257'!$B$1:$U$65</definedName>
    <definedName name="_xlnm.Print_Area" localSheetId="13">'8 S258'!$B$1:$U$79</definedName>
    <definedName name="_xlnm.Print_Area" localSheetId="14">'8 S259'!$B$1:$U$81</definedName>
    <definedName name="_xlnm.Print_Area" localSheetId="15">'8 S260'!$B$1:$U$63</definedName>
    <definedName name="_xlnm.Print_Area" localSheetId="16">'8 S261'!$B$1:$U$73</definedName>
    <definedName name="_xlnm.Print_Area" localSheetId="17">'8 S262'!$B$1:$U$75</definedName>
    <definedName name="_xlnm.Print_Area" localSheetId="18">'8 S263'!$B$1:$U$57</definedName>
    <definedName name="_xlnm.Print_Area" localSheetId="19">'8 S264'!$B$1:$U$67</definedName>
    <definedName name="_xlnm.Print_Area" localSheetId="20">'8 U002'!$B$1:$U$45</definedName>
    <definedName name="_xlnm.Print_Area" localSheetId="21">'8 U004'!$B$1:$U$37</definedName>
    <definedName name="_xlnm.Print_Area" localSheetId="22">'8 U009'!$B$1:$U$31</definedName>
    <definedName name="_xlnm.Print_Area" localSheetId="23">'8 U010'!$B$1:$U$49</definedName>
    <definedName name="_xlnm.Print_Area" localSheetId="24">'8 U013'!$B$1:$U$43</definedName>
    <definedName name="_xlnm.Print_Area" localSheetId="25">'8 U017'!$B$1:$U$55</definedName>
    <definedName name="_xlnm.Print_Area" localSheetId="26">'8 U019'!$B$1:$U$35</definedName>
    <definedName name="_xlnm.Print_Titles" localSheetId="0">'8 B001'!$1:$4</definedName>
    <definedName name="_xlnm.Print_Titles" localSheetId="1">'8 E001'!$1:$4</definedName>
    <definedName name="_xlnm.Print_Titles" localSheetId="2">'8 E002'!$1:$4</definedName>
    <definedName name="_xlnm.Print_Titles" localSheetId="3">'8 E003'!$1:$4</definedName>
    <definedName name="_xlnm.Print_Titles" localSheetId="4">'8 E004'!$1:$4</definedName>
    <definedName name="_xlnm.Print_Titles" localSheetId="5">'8 E005'!$1:$4</definedName>
    <definedName name="_xlnm.Print_Titles" localSheetId="6">'8 E006'!$1:$4</definedName>
    <definedName name="_xlnm.Print_Titles" localSheetId="7">'8 E011'!$1:$4</definedName>
    <definedName name="_xlnm.Print_Titles" localSheetId="8">'8 P001'!$1:$4</definedName>
    <definedName name="_xlnm.Print_Titles" localSheetId="9">'8 S088'!$1:$4</definedName>
    <definedName name="_xlnm.Print_Titles" localSheetId="10">'8 S089'!$1:$4</definedName>
    <definedName name="_xlnm.Print_Titles" localSheetId="11">'8 S240'!$1:$4</definedName>
    <definedName name="_xlnm.Print_Titles" localSheetId="12">'8 S257'!$1:$4</definedName>
    <definedName name="_xlnm.Print_Titles" localSheetId="13">'8 S258'!$1:$4</definedName>
    <definedName name="_xlnm.Print_Titles" localSheetId="14">'8 S259'!$1:$4</definedName>
    <definedName name="_xlnm.Print_Titles" localSheetId="15">'8 S260'!$1:$4</definedName>
    <definedName name="_xlnm.Print_Titles" localSheetId="16">'8 S261'!$1:$4</definedName>
    <definedName name="_xlnm.Print_Titles" localSheetId="17">'8 S262'!$1:$4</definedName>
    <definedName name="_xlnm.Print_Titles" localSheetId="18">'8 S263'!$1:$4</definedName>
    <definedName name="_xlnm.Print_Titles" localSheetId="19">'8 S264'!$1:$4</definedName>
    <definedName name="_xlnm.Print_Titles" localSheetId="20">'8 U002'!$1:$4</definedName>
    <definedName name="_xlnm.Print_Titles" localSheetId="21">'8 U004'!$1:$4</definedName>
    <definedName name="_xlnm.Print_Titles" localSheetId="22">'8 U009'!$1:$4</definedName>
    <definedName name="_xlnm.Print_Titles" localSheetId="23">'8 U010'!$1:$4</definedName>
    <definedName name="_xlnm.Print_Titles" localSheetId="24">'8 U013'!$1:$4</definedName>
    <definedName name="_xlnm.Print_Titles" localSheetId="25">'8 U017'!$1:$4</definedName>
    <definedName name="_xlnm.Print_Titles" localSheetId="26">'8 U019'!$1:$4</definedName>
  </definedNames>
  <calcPr calcId="162913"/>
</workbook>
</file>

<file path=xl/calcChain.xml><?xml version="1.0" encoding="utf-8"?>
<calcChain xmlns="http://schemas.openxmlformats.org/spreadsheetml/2006/main">
  <c r="T22" i="28" l="1"/>
  <c r="U22" i="28" s="1"/>
  <c r="S22" i="28"/>
  <c r="R22" i="28"/>
  <c r="T21" i="28"/>
  <c r="S21" i="28"/>
  <c r="R21" i="28"/>
  <c r="U17" i="28"/>
  <c r="U16" i="28"/>
  <c r="U15" i="28"/>
  <c r="U14" i="28"/>
  <c r="U13" i="28"/>
  <c r="U12" i="28"/>
  <c r="U11" i="28"/>
  <c r="T32" i="27"/>
  <c r="U32" i="27" s="1"/>
  <c r="S32" i="27"/>
  <c r="R32" i="27"/>
  <c r="T31" i="27"/>
  <c r="U31" i="27" s="1"/>
  <c r="S31" i="27"/>
  <c r="R31" i="27"/>
  <c r="U27" i="27"/>
  <c r="U26" i="27"/>
  <c r="U25" i="27"/>
  <c r="U24" i="27"/>
  <c r="U23" i="27"/>
  <c r="U22" i="27"/>
  <c r="U21" i="27"/>
  <c r="U20" i="27"/>
  <c r="U19" i="27"/>
  <c r="U18" i="27"/>
  <c r="U17" i="27"/>
  <c r="U16" i="27"/>
  <c r="U15" i="27"/>
  <c r="U14" i="27"/>
  <c r="U13" i="27"/>
  <c r="U12" i="27"/>
  <c r="U11" i="27"/>
  <c r="T26" i="26"/>
  <c r="S26" i="26"/>
  <c r="R26" i="26"/>
  <c r="T25" i="26"/>
  <c r="S25" i="26"/>
  <c r="U25" i="26" s="1"/>
  <c r="R25" i="26"/>
  <c r="U21" i="26"/>
  <c r="U20" i="26"/>
  <c r="U19" i="26"/>
  <c r="U18" i="26"/>
  <c r="U17" i="26"/>
  <c r="U16" i="26"/>
  <c r="U15" i="26"/>
  <c r="U14" i="26"/>
  <c r="U13" i="26"/>
  <c r="U12" i="26"/>
  <c r="U11" i="26"/>
  <c r="T29" i="25"/>
  <c r="U29" i="25" s="1"/>
  <c r="S29" i="25"/>
  <c r="R29" i="25"/>
  <c r="T28" i="25"/>
  <c r="S28" i="25"/>
  <c r="R28" i="25"/>
  <c r="U24" i="25"/>
  <c r="U23" i="25"/>
  <c r="U22" i="25"/>
  <c r="U21" i="25"/>
  <c r="U20" i="25"/>
  <c r="U19" i="25"/>
  <c r="U18" i="25"/>
  <c r="U17" i="25"/>
  <c r="U16" i="25"/>
  <c r="U15" i="25"/>
  <c r="U14" i="25"/>
  <c r="U13" i="25"/>
  <c r="U12" i="25"/>
  <c r="U11" i="25"/>
  <c r="T20" i="24"/>
  <c r="S20" i="24"/>
  <c r="R20" i="24"/>
  <c r="T19" i="24"/>
  <c r="U19" i="24" s="1"/>
  <c r="S19" i="24"/>
  <c r="R19" i="24"/>
  <c r="U15" i="24"/>
  <c r="U14" i="24"/>
  <c r="U13" i="24"/>
  <c r="U12" i="24"/>
  <c r="U11" i="24"/>
  <c r="T23" i="23"/>
  <c r="U23" i="23" s="1"/>
  <c r="S23" i="23"/>
  <c r="R23" i="23"/>
  <c r="T22" i="23"/>
  <c r="S22" i="23"/>
  <c r="U22" i="23" s="1"/>
  <c r="R22" i="23"/>
  <c r="U18" i="23"/>
  <c r="U17" i="23"/>
  <c r="U16" i="23"/>
  <c r="U15" i="23"/>
  <c r="U14" i="23"/>
  <c r="U13" i="23"/>
  <c r="U12" i="23"/>
  <c r="U11" i="23"/>
  <c r="T27" i="22"/>
  <c r="U27" i="22" s="1"/>
  <c r="S27" i="22"/>
  <c r="R27" i="22"/>
  <c r="T26" i="22"/>
  <c r="U26" i="22" s="1"/>
  <c r="S26" i="22"/>
  <c r="R26" i="22"/>
  <c r="U22" i="22"/>
  <c r="U21" i="22"/>
  <c r="U20" i="22"/>
  <c r="U19" i="22"/>
  <c r="U18" i="22"/>
  <c r="U17" i="22"/>
  <c r="U16" i="22"/>
  <c r="U15" i="22"/>
  <c r="U14" i="22"/>
  <c r="U13" i="22"/>
  <c r="U12" i="22"/>
  <c r="U11" i="22"/>
  <c r="T38" i="21"/>
  <c r="S38" i="21"/>
  <c r="R38" i="21"/>
  <c r="U37" i="21"/>
  <c r="T37" i="21"/>
  <c r="S37" i="21"/>
  <c r="R37" i="21"/>
  <c r="U33" i="21"/>
  <c r="U32" i="21"/>
  <c r="U31" i="21"/>
  <c r="U30" i="21"/>
  <c r="U29" i="21"/>
  <c r="U28" i="21"/>
  <c r="U27" i="21"/>
  <c r="U26" i="21"/>
  <c r="U25" i="21"/>
  <c r="U24" i="21"/>
  <c r="U23" i="21"/>
  <c r="U22" i="21"/>
  <c r="U21" i="21"/>
  <c r="U20" i="21"/>
  <c r="U19" i="21"/>
  <c r="U18" i="21"/>
  <c r="U17" i="21"/>
  <c r="U16" i="21"/>
  <c r="U15" i="21"/>
  <c r="U14" i="21"/>
  <c r="U13" i="21"/>
  <c r="U12" i="21"/>
  <c r="U11" i="21"/>
  <c r="T33" i="20"/>
  <c r="U33" i="20" s="1"/>
  <c r="S33" i="20"/>
  <c r="R33" i="20"/>
  <c r="T32" i="20"/>
  <c r="U32" i="20" s="1"/>
  <c r="S32" i="20"/>
  <c r="R32" i="20"/>
  <c r="U28" i="20"/>
  <c r="U27" i="20"/>
  <c r="U26" i="20"/>
  <c r="U25" i="20"/>
  <c r="U24" i="20"/>
  <c r="U23" i="20"/>
  <c r="U22" i="20"/>
  <c r="U21" i="20"/>
  <c r="U20" i="20"/>
  <c r="U19" i="20"/>
  <c r="U18" i="20"/>
  <c r="U17" i="20"/>
  <c r="U16" i="20"/>
  <c r="U15" i="20"/>
  <c r="U14" i="20"/>
  <c r="U13" i="20"/>
  <c r="U12" i="20"/>
  <c r="U11" i="20"/>
  <c r="T42" i="19"/>
  <c r="U42" i="19" s="1"/>
  <c r="S42" i="19"/>
  <c r="R42" i="19"/>
  <c r="T41" i="19"/>
  <c r="U41" i="19" s="1"/>
  <c r="S41" i="19"/>
  <c r="R41"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41" i="18"/>
  <c r="U41" i="18" s="1"/>
  <c r="S41" i="18"/>
  <c r="R41" i="18"/>
  <c r="T40" i="18"/>
  <c r="S40" i="18"/>
  <c r="R40" i="18"/>
  <c r="U36" i="18"/>
  <c r="U35" i="18"/>
  <c r="U34" i="18"/>
  <c r="U33" i="18"/>
  <c r="U32" i="18"/>
  <c r="U31" i="18"/>
  <c r="U30" i="18"/>
  <c r="U29" i="18"/>
  <c r="U28" i="18"/>
  <c r="U27" i="18"/>
  <c r="U26" i="18"/>
  <c r="U25" i="18"/>
  <c r="U24" i="18"/>
  <c r="U23" i="18"/>
  <c r="U22" i="18"/>
  <c r="U21" i="18"/>
  <c r="U20" i="18"/>
  <c r="U19" i="18"/>
  <c r="U18" i="18"/>
  <c r="U17" i="18"/>
  <c r="U16" i="18"/>
  <c r="U15" i="18"/>
  <c r="U14" i="18"/>
  <c r="U13" i="18"/>
  <c r="U12" i="18"/>
  <c r="U11" i="18"/>
  <c r="T36" i="17"/>
  <c r="U36" i="17" s="1"/>
  <c r="S36" i="17"/>
  <c r="R36" i="17"/>
  <c r="T35" i="17"/>
  <c r="U35" i="17" s="1"/>
  <c r="S35" i="17"/>
  <c r="R35" i="17"/>
  <c r="U31" i="17"/>
  <c r="U30" i="17"/>
  <c r="U29" i="17"/>
  <c r="U28" i="17"/>
  <c r="U27" i="17"/>
  <c r="U26" i="17"/>
  <c r="U25" i="17"/>
  <c r="U24" i="17"/>
  <c r="U23" i="17"/>
  <c r="U22" i="17"/>
  <c r="U21" i="17"/>
  <c r="U20" i="17"/>
  <c r="U19" i="17"/>
  <c r="U18" i="17"/>
  <c r="U17" i="17"/>
  <c r="U16" i="17"/>
  <c r="U15" i="17"/>
  <c r="U14" i="17"/>
  <c r="U13" i="17"/>
  <c r="U12" i="17"/>
  <c r="U11" i="17"/>
  <c r="T45" i="16"/>
  <c r="U45" i="16" s="1"/>
  <c r="S45" i="16"/>
  <c r="R45" i="16"/>
  <c r="T44" i="16"/>
  <c r="U44" i="16" s="1"/>
  <c r="S44" i="16"/>
  <c r="R44"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T44" i="15"/>
  <c r="U44" i="15" s="1"/>
  <c r="S44" i="15"/>
  <c r="R44" i="15"/>
  <c r="T43" i="15"/>
  <c r="S43" i="15"/>
  <c r="U43" i="15" s="1"/>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T37" i="14"/>
  <c r="U37" i="14" s="1"/>
  <c r="S37" i="14"/>
  <c r="R37" i="14"/>
  <c r="T36" i="14"/>
  <c r="U36" i="14" s="1"/>
  <c r="S36" i="14"/>
  <c r="R36" i="14"/>
  <c r="U32" i="14"/>
  <c r="U31" i="14"/>
  <c r="U30" i="14"/>
  <c r="U29" i="14"/>
  <c r="U28" i="14"/>
  <c r="U27" i="14"/>
  <c r="U26" i="14"/>
  <c r="U25" i="14"/>
  <c r="U24" i="14"/>
  <c r="U23" i="14"/>
  <c r="U22" i="14"/>
  <c r="U21" i="14"/>
  <c r="U20" i="14"/>
  <c r="U19" i="14"/>
  <c r="U18" i="14"/>
  <c r="U17" i="14"/>
  <c r="U16" i="14"/>
  <c r="U15" i="14"/>
  <c r="U14" i="14"/>
  <c r="U13" i="14"/>
  <c r="U12" i="14"/>
  <c r="U11" i="14"/>
  <c r="T21" i="13"/>
  <c r="S21" i="13"/>
  <c r="R21" i="13"/>
  <c r="T20" i="13"/>
  <c r="S20" i="13"/>
  <c r="R20" i="13"/>
  <c r="U16" i="13"/>
  <c r="U15" i="13"/>
  <c r="U14" i="13"/>
  <c r="U13" i="13"/>
  <c r="U12" i="13"/>
  <c r="U11" i="13"/>
  <c r="U33" i="12"/>
  <c r="T33" i="12"/>
  <c r="S33" i="12"/>
  <c r="R33" i="12"/>
  <c r="T32" i="12"/>
  <c r="S32" i="12"/>
  <c r="U32" i="12" s="1"/>
  <c r="R32" i="12"/>
  <c r="U28" i="12"/>
  <c r="U27" i="12"/>
  <c r="U26" i="12"/>
  <c r="U25" i="12"/>
  <c r="U24" i="12"/>
  <c r="U23" i="12"/>
  <c r="U22" i="12"/>
  <c r="U21" i="12"/>
  <c r="U20" i="12"/>
  <c r="U19" i="12"/>
  <c r="U18" i="12"/>
  <c r="U17" i="12"/>
  <c r="U16" i="12"/>
  <c r="U15" i="12"/>
  <c r="U14" i="12"/>
  <c r="U13" i="12"/>
  <c r="U12" i="12"/>
  <c r="U11" i="12"/>
  <c r="T33" i="11"/>
  <c r="S33" i="11"/>
  <c r="R33" i="11"/>
  <c r="T32" i="11"/>
  <c r="U32" i="11" s="1"/>
  <c r="S32" i="11"/>
  <c r="R32" i="11"/>
  <c r="U28" i="11"/>
  <c r="U27" i="11"/>
  <c r="U26" i="11"/>
  <c r="U25" i="11"/>
  <c r="U24" i="11"/>
  <c r="U23" i="11"/>
  <c r="U22" i="11"/>
  <c r="U21" i="11"/>
  <c r="U20" i="11"/>
  <c r="U19" i="11"/>
  <c r="U18" i="11"/>
  <c r="U17" i="11"/>
  <c r="U16" i="11"/>
  <c r="U15" i="11"/>
  <c r="U14" i="11"/>
  <c r="U13" i="11"/>
  <c r="U12" i="11"/>
  <c r="U11" i="11"/>
  <c r="U19" i="10"/>
  <c r="T19" i="10"/>
  <c r="S19" i="10"/>
  <c r="R19" i="10"/>
  <c r="T18" i="10"/>
  <c r="S18" i="10"/>
  <c r="R18" i="10"/>
  <c r="U14" i="10"/>
  <c r="U13" i="10"/>
  <c r="U12" i="10"/>
  <c r="U11" i="10"/>
  <c r="T22" i="9"/>
  <c r="S22" i="9"/>
  <c r="U22" i="9" s="1"/>
  <c r="R22" i="9"/>
  <c r="T21" i="9"/>
  <c r="S21" i="9"/>
  <c r="R21" i="9"/>
  <c r="U17" i="9"/>
  <c r="U16" i="9"/>
  <c r="U15" i="9"/>
  <c r="U14" i="9"/>
  <c r="U13" i="9"/>
  <c r="U12" i="9"/>
  <c r="U11" i="9"/>
  <c r="T34" i="8"/>
  <c r="U34" i="8" s="1"/>
  <c r="S34" i="8"/>
  <c r="R34" i="8"/>
  <c r="T33" i="8"/>
  <c r="U33" i="8" s="1"/>
  <c r="S33" i="8"/>
  <c r="R33" i="8"/>
  <c r="U29" i="8"/>
  <c r="U28" i="8"/>
  <c r="U27" i="8"/>
  <c r="U26" i="8"/>
  <c r="U25" i="8"/>
  <c r="U24" i="8"/>
  <c r="U23" i="8"/>
  <c r="U22" i="8"/>
  <c r="U21" i="8"/>
  <c r="U20" i="8"/>
  <c r="U19" i="8"/>
  <c r="U18" i="8"/>
  <c r="U17" i="8"/>
  <c r="U16" i="8"/>
  <c r="U15" i="8"/>
  <c r="U14" i="8"/>
  <c r="U13" i="8"/>
  <c r="U12" i="8"/>
  <c r="U11" i="8"/>
  <c r="T24" i="7"/>
  <c r="S24" i="7"/>
  <c r="R24" i="7"/>
  <c r="T23" i="7"/>
  <c r="S23" i="7"/>
  <c r="R23" i="7"/>
  <c r="U19" i="7"/>
  <c r="U18" i="7"/>
  <c r="U17" i="7"/>
  <c r="U16" i="7"/>
  <c r="U15" i="7"/>
  <c r="U14" i="7"/>
  <c r="U13" i="7"/>
  <c r="U12" i="7"/>
  <c r="U11" i="7"/>
  <c r="T29" i="6"/>
  <c r="S29" i="6"/>
  <c r="R29" i="6"/>
  <c r="U28" i="6"/>
  <c r="T28" i="6"/>
  <c r="S28" i="6"/>
  <c r="R28" i="6"/>
  <c r="U24" i="6"/>
  <c r="U23" i="6"/>
  <c r="U22" i="6"/>
  <c r="U21" i="6"/>
  <c r="U20" i="6"/>
  <c r="U19" i="6"/>
  <c r="U18" i="6"/>
  <c r="U17" i="6"/>
  <c r="U16" i="6"/>
  <c r="U15" i="6"/>
  <c r="U14" i="6"/>
  <c r="U13" i="6"/>
  <c r="U12" i="6"/>
  <c r="U11" i="6"/>
  <c r="T22" i="5"/>
  <c r="S22" i="5"/>
  <c r="R22" i="5"/>
  <c r="T21" i="5"/>
  <c r="S21" i="5"/>
  <c r="R21" i="5"/>
  <c r="U17" i="5"/>
  <c r="U16" i="5"/>
  <c r="U15" i="5"/>
  <c r="U14" i="5"/>
  <c r="U13" i="5"/>
  <c r="U12" i="5"/>
  <c r="U11" i="5"/>
  <c r="T23" i="4"/>
  <c r="U23" i="4" s="1"/>
  <c r="S23" i="4"/>
  <c r="R23" i="4"/>
  <c r="T22" i="4"/>
  <c r="U22" i="4" s="1"/>
  <c r="S22" i="4"/>
  <c r="R22" i="4"/>
  <c r="U18" i="4"/>
  <c r="U17" i="4"/>
  <c r="U16" i="4"/>
  <c r="U15" i="4"/>
  <c r="U14" i="4"/>
  <c r="U13" i="4"/>
  <c r="U12" i="4"/>
  <c r="U11" i="4"/>
  <c r="T22" i="3"/>
  <c r="U22" i="3" s="1"/>
  <c r="S22" i="3"/>
  <c r="R22" i="3"/>
  <c r="T21" i="3"/>
  <c r="S21" i="3"/>
  <c r="R21" i="3"/>
  <c r="U17" i="3"/>
  <c r="U16" i="3"/>
  <c r="U15" i="3"/>
  <c r="U14" i="3"/>
  <c r="U13" i="3"/>
  <c r="U12" i="3"/>
  <c r="U11" i="3"/>
  <c r="T21" i="2"/>
  <c r="U21" i="2" s="1"/>
  <c r="S21" i="2"/>
  <c r="R21" i="2"/>
  <c r="T20" i="2"/>
  <c r="U20" i="2" s="1"/>
  <c r="S20" i="2"/>
  <c r="R20" i="2"/>
  <c r="U16" i="2"/>
  <c r="U15" i="2"/>
  <c r="U14" i="2"/>
  <c r="U13" i="2"/>
  <c r="U12" i="2"/>
  <c r="U11" i="2"/>
  <c r="U22" i="5" l="1"/>
  <c r="U21" i="9"/>
  <c r="U33" i="11"/>
  <c r="U26" i="26"/>
  <c r="U21" i="3"/>
  <c r="U23" i="7"/>
  <c r="U21" i="28"/>
  <c r="U24" i="7"/>
  <c r="U18" i="10"/>
  <c r="U20" i="13"/>
  <c r="U40" i="18"/>
  <c r="U20" i="24"/>
  <c r="U28" i="25"/>
  <c r="U21" i="5"/>
  <c r="U29" i="6"/>
  <c r="U21" i="13"/>
  <c r="U38" i="21"/>
</calcChain>
</file>

<file path=xl/sharedStrings.xml><?xml version="1.0" encoding="utf-8"?>
<sst xmlns="http://schemas.openxmlformats.org/spreadsheetml/2006/main" count="4683" uniqueCount="1538">
  <si>
    <t>Informes sobre la Situación Económica,
las Finanzas Públicas y la Deuda Pública</t>
  </si>
  <si>
    <t xml:space="preserve">      Primer Trimestre 2015</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</si>
  <si>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</si>
  <si>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</si>
  <si>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</si>
  <si>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</si>
  <si>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</si>
  <si>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</si>
  <si>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</si>
  <si>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</si>
  <si>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</si>
  <si>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</si>
  <si>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</si>
  <si>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</si>
  <si>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</si>
  <si>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</si>
  <si>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</si>
  <si>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</si>
  <si>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</si>
  <si>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</si>
  <si>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</si>
  <si>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</si>
  <si>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</si>
  <si>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</si>
  <si>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</si>
  <si>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</si>
  <si>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</si>
  <si>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</si>
  <si>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</si>
  <si>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</si>
  <si>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</si>
  <si>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</si>
  <si>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</si>
  <si>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</si>
  <si>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</si>
  <si>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</si>
  <si>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</si>
  <si>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</si>
  <si>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cumplimiento del programa para la producción de biológicos y químico farmacéuticos de uso veterinario</t>
    </r>
    <r>
      <rPr>
        <i/>
        <sz val="10"/>
        <color indexed="30"/>
        <rFont val="Soberana Sans"/>
      </rPr>
      <t xml:space="preserve">
</t>
    </r>
  </si>
  <si>
    <t>(Dosis producidas)/(Dosis programadas a producir)*100</t>
  </si>
  <si>
    <t>Porcentaje</t>
  </si>
  <si>
    <t>Estratégico-Eficacia-Mensual</t>
  </si>
  <si>
    <t/>
  </si>
  <si>
    <r>
      <t>Porcentaje de cumplimiento del programa para la comercialización de biológicos y químico farmacéuticos de uso veterinario</t>
    </r>
    <r>
      <rPr>
        <i/>
        <sz val="10"/>
        <color indexed="30"/>
        <rFont val="Soberana Sans"/>
      </rPr>
      <t xml:space="preserve">
</t>
    </r>
  </si>
  <si>
    <t>(Dosis comercializadas)/(Dosis programadas a comercializar)*100</t>
  </si>
  <si>
    <t>Propósito</t>
  </si>
  <si>
    <t>Elaborar, desarrollar y comercializar productos biológicos y químico farmacéuticos para las campañas zoosanitarias.</t>
  </si>
  <si>
    <r>
      <t xml:space="preserve">Porcentaje de cumplimiento del programa para la producción de biológicos y químico farmacéuticos de uso veterinario.  </t>
    </r>
    <r>
      <rPr>
        <i/>
        <sz val="10"/>
        <color indexed="30"/>
        <rFont val="Soberana Sans"/>
      </rPr>
      <t xml:space="preserve">
</t>
    </r>
  </si>
  <si>
    <t>Estratégico-Eficiencia-Mensual</t>
  </si>
  <si>
    <t>Componente</t>
  </si>
  <si>
    <t>A Desarrollar los programas para la producción de biológicos veterinarios de manera eficaz y eficiente</t>
  </si>
  <si>
    <t>Dosis producidas/Dosis programadas a producir</t>
  </si>
  <si>
    <t>B Desarrollar los programas para la comercialización de biológicos veterinarios de manera eficaz y eficiente</t>
  </si>
  <si>
    <r>
      <t>Porcentaje de cumplimiento del Programa de Comercialización de biológicos y químico farmacéuticos de uso veterinario.</t>
    </r>
    <r>
      <rPr>
        <i/>
        <sz val="10"/>
        <color indexed="30"/>
        <rFont val="Soberana Sans"/>
      </rPr>
      <t xml:space="preserve">
</t>
    </r>
  </si>
  <si>
    <t>Dosis comercializadas/Dosis programadas a comercializar</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</si>
  <si>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</si>
  <si>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</si>
  <si>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</si>
  <si>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</si>
  <si>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</si>
  <si>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</si>
  <si>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</si>
  <si>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</si>
  <si>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</si>
  <si>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</si>
  <si>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</si>
  <si>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</si>
  <si>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para la comercialización de biológicos y químico farmacéuticos de uso veterinario
</t>
    </r>
    <r>
      <rPr>
        <sz val="10"/>
        <rFont val="Soberana Sans"/>
        <family val="2"/>
      </rPr>
      <t>Sin Información,Sin Justificación</t>
    </r>
  </si>
  <si>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</si>
  <si>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de Comercialización de biológicos y químico farmacéuticos de uso veterinario.
</t>
    </r>
    <r>
      <rPr>
        <sz val="10"/>
        <rFont val="Soberana Sans"/>
        <family val="2"/>
      </rPr>
      <t>Sin Información,Sin Justificación</t>
    </r>
  </si>
  <si>
    <t>E001</t>
  </si>
  <si>
    <t>Desarrollo y aplicación de programas educativos a nivel medio superior</t>
  </si>
  <si>
    <t>D00-Colegio Superior Agropecuario del Estado de Guerrero</t>
  </si>
  <si>
    <t>Perspectiva de Género</t>
  </si>
  <si>
    <t>2 - Desarrollo Social</t>
  </si>
  <si>
    <t>5 - Educación</t>
  </si>
  <si>
    <t>2 - Educación Media Superior</t>
  </si>
  <si>
    <t>3 - Formación recursos humanos para el sector (educación media superior)</t>
  </si>
  <si>
    <t>Contribuir a impulsar la productividad en el sector agroalimentario mediante inversión en capital físico, humano y tecnológico que garantice la seguridad alimentaria mediante la conclusión de la educación media superior en Ciencias Agropecuarias de los estudiantes.</t>
  </si>
  <si>
    <r>
      <t>Productividad laboral en el sector agropecuario y pesquero</t>
    </r>
    <r>
      <rPr>
        <i/>
        <sz val="10"/>
        <color indexed="30"/>
        <rFont val="Soberana Sans"/>
      </rPr>
      <t xml:space="preserve">
Indicador Seleccionado</t>
    </r>
  </si>
  <si>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</si>
  <si>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</si>
  <si>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Estratégico-Eficacia-Anual</t>
  </si>
  <si>
    <t>N/A</t>
  </si>
  <si>
    <t>Estudiantes concluyen la educación media superior en Ciencias Agropecuarias.</t>
  </si>
  <si>
    <r>
      <t>Porcentaje de estudiantes que concluyeron la educación media superior</t>
    </r>
    <r>
      <rPr>
        <i/>
        <sz val="10"/>
        <color indexed="30"/>
        <rFont val="Soberana Sans"/>
      </rPr>
      <t xml:space="preserve">
</t>
    </r>
  </si>
  <si>
    <t xml:space="preserve">(Número de estudiantes que concluyeron la educación media superior  / Número de estudiantes inscritos a inicio de la educación media superior) * 100   </t>
  </si>
  <si>
    <t>A Becas otorgadas a los estudiantes de educación media superior</t>
  </si>
  <si>
    <r>
      <t>Porcentaje de estudiantes becados de educación media superior</t>
    </r>
    <r>
      <rPr>
        <i/>
        <sz val="10"/>
        <color indexed="30"/>
        <rFont val="Soberana Sans"/>
      </rPr>
      <t xml:space="preserve">
</t>
    </r>
  </si>
  <si>
    <t>Número de estudiantes becados de educación media superior / Número total de estudiantes) * 100</t>
  </si>
  <si>
    <t>B Profesores actualizados en materia agropecuaria</t>
  </si>
  <si>
    <r>
      <t>Porcentaje de profesores actualizados en materia agropecuaria</t>
    </r>
    <r>
      <rPr>
        <i/>
        <sz val="10"/>
        <color indexed="30"/>
        <rFont val="Soberana Sans"/>
      </rPr>
      <t xml:space="preserve">
</t>
    </r>
  </si>
  <si>
    <t>(Número de profesores actualizados en materia agropecuaria / Número total de profesores) *100</t>
  </si>
  <si>
    <t>Estratégico-Eficacia-Semestral</t>
  </si>
  <si>
    <t>Actividad</t>
  </si>
  <si>
    <t>A 1 Aplicación de recursos destinados para becas</t>
  </si>
  <si>
    <r>
      <t>Porcentaje de presupuesto asignado para becas</t>
    </r>
    <r>
      <rPr>
        <i/>
        <sz val="10"/>
        <color indexed="30"/>
        <rFont val="Soberana Sans"/>
      </rPr>
      <t xml:space="preserve">
</t>
    </r>
  </si>
  <si>
    <t>(Presupuesto asignado para becas / Presupuesto anual total) * 100</t>
  </si>
  <si>
    <t>Gestión-Eficacia-Trimestral</t>
  </si>
  <si>
    <t>A 2 Selección de estudiantes con promedio igual o superior a 8.0 para el otorgamiento de becas</t>
  </si>
  <si>
    <r>
      <t>Porcentaje de becas para estudiantes con promedio igual o superior a 8.0</t>
    </r>
    <r>
      <rPr>
        <i/>
        <sz val="10"/>
        <color indexed="30"/>
        <rFont val="Soberana Sans"/>
      </rPr>
      <t xml:space="preserve">
</t>
    </r>
  </si>
  <si>
    <t>Número de becas para estudiantes con promedio igual o superior a 8.0 / Número total de estudiantes con promedio mínimo de 8.0)*100</t>
  </si>
  <si>
    <t>Gestión-Eficacia-Anual</t>
  </si>
  <si>
    <t>B 3 Realización de eventos de capacitación en materia agropecuaria</t>
  </si>
  <si>
    <r>
      <t>Porcentaje de eventos de capacitación realizados en materia agropecuaria</t>
    </r>
    <r>
      <rPr>
        <i/>
        <sz val="10"/>
        <color indexed="30"/>
        <rFont val="Soberana Sans"/>
      </rPr>
      <t xml:space="preserve">
</t>
    </r>
  </si>
  <si>
    <t>(Número de eventos realizados en materia agropecuaria / Número de eventos programados en materia agropecuaria) *100</t>
  </si>
  <si>
    <t>Gestión-Eficacia-Semestral</t>
  </si>
  <si>
    <r>
      <t xml:space="preserve">Productividad laboral en el sector agropecuario y pesquero
</t>
    </r>
    <r>
      <rPr>
        <sz val="10"/>
        <rFont val="Soberana Sans"/>
        <family val="2"/>
      </rPr>
      <t>Sin Información,Sin Justificación</t>
    </r>
  </si>
  <si>
    <r>
      <t xml:space="preserve">Porcentaje de estudiantes que concluyeron la educación media superior
</t>
    </r>
    <r>
      <rPr>
        <sz val="10"/>
        <rFont val="Soberana Sans"/>
        <family val="2"/>
      </rPr>
      <t>Sin Información,Sin Justificación</t>
    </r>
  </si>
  <si>
    <r>
      <t xml:space="preserve">Porcentaje de estudiantes becados de educación media superior
</t>
    </r>
    <r>
      <rPr>
        <sz val="10"/>
        <rFont val="Soberana Sans"/>
        <family val="2"/>
      </rPr>
      <t>Sin Información,Sin Justificación</t>
    </r>
  </si>
  <si>
    <r>
      <t xml:space="preserve">Porcentaje de profesores actualizados en materia agropecuaria
</t>
    </r>
    <r>
      <rPr>
        <sz val="10"/>
        <rFont val="Soberana Sans"/>
        <family val="2"/>
      </rPr>
      <t>Sin Información,Sin Justificación</t>
    </r>
  </si>
  <si>
    <r>
      <t xml:space="preserve">Porcentaje de presupuesto asignado para becas
</t>
    </r>
    <r>
      <rPr>
        <sz val="10"/>
        <rFont val="Soberana Sans"/>
        <family val="2"/>
      </rPr>
      <t xml:space="preserve"> Causa : El monto de 37,104.00 corresponde al pago de becas a estudiantes por su participación en las Olimpiadas del Conocimiento en su fase estatal y nacional. Respecto a las becas académicas éstas se solicitan en el mes de marzo y el pago se realiza en el segundo trimestre de 2015. Efecto: En el primer trimestre 2015 se pagaron becas por concepto de participación en las Olimpiadas del Conocimiento. El presupuesto destinado para becas académicas del primer trimestre 2015 se ejerce en forma conjunta con el del segundo trimestre 2015 cumpliendo la meta hasta esa fecha. Respecto al recurso, no existe ningún riesgo ya que se encuentra comprometido para ese fin. Otros Motivos:</t>
    </r>
  </si>
  <si>
    <r>
      <t xml:space="preserve">Porcentaje de becas para estudiantes con promedio igual o superior a 8.0
</t>
    </r>
    <r>
      <rPr>
        <sz val="10"/>
        <rFont val="Soberana Sans"/>
        <family val="2"/>
      </rPr>
      <t>Sin Información,Sin Justificación</t>
    </r>
  </si>
  <si>
    <r>
      <t xml:space="preserve">Porcentaje de eventos de capacitación realizados en materia agropecuaria
</t>
    </r>
    <r>
      <rPr>
        <sz val="10"/>
        <rFont val="Soberana Sans"/>
        <family val="2"/>
      </rPr>
      <t>Sin Información,Sin Justificación</t>
    </r>
  </si>
  <si>
    <t>E002</t>
  </si>
  <si>
    <t>Desarrollo de los programas educativos a nivel superior</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</si>
  <si>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</si>
  <si>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</si>
  <si>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formación de estudiantes en educación superior en Ciencias Agropecuarias.</t>
  </si>
  <si>
    <t>Estudiantes formados en educación superior en Ciencias Agropecuarias que egresaron</t>
  </si>
  <si>
    <r>
      <t>Porcentaje de estudiantes egresados en educación superior en Ciencias Agropecuarias.</t>
    </r>
    <r>
      <rPr>
        <i/>
        <sz val="10"/>
        <color indexed="30"/>
        <rFont val="Soberana Sans"/>
      </rPr>
      <t xml:space="preserve">
</t>
    </r>
  </si>
  <si>
    <t xml:space="preserve">(Número de estudiantes egresados en educación superior en ciencias agropecuarias / Número de estudiantes inscritos a inicio de carrera) * 100 </t>
  </si>
  <si>
    <r>
      <t>Porcentaje de estudiantes titulados respecto a los egresados</t>
    </r>
    <r>
      <rPr>
        <i/>
        <sz val="10"/>
        <color indexed="30"/>
        <rFont val="Soberana Sans"/>
      </rPr>
      <t xml:space="preserve">
</t>
    </r>
  </si>
  <si>
    <t>Número total de estudiantes titulados / Número total de estudiantes egresados)*100</t>
  </si>
  <si>
    <t>A Becas otorgadas a estudiantes de educación superior</t>
  </si>
  <si>
    <r>
      <t>Porcentaje de estudiantes becados de educación superior</t>
    </r>
    <r>
      <rPr>
        <i/>
        <sz val="10"/>
        <color indexed="30"/>
        <rFont val="Soberana Sans"/>
      </rPr>
      <t xml:space="preserve">
</t>
    </r>
  </si>
  <si>
    <t>(Número de estudiantes becados / Número total de estudiantes) * 100</t>
  </si>
  <si>
    <r>
      <t xml:space="preserve">Porcentaje de presupuesto asignado para becas  </t>
    </r>
    <r>
      <rPr>
        <i/>
        <sz val="10"/>
        <color indexed="30"/>
        <rFont val="Soberana Sans"/>
      </rPr>
      <t xml:space="preserve">
</t>
    </r>
  </si>
  <si>
    <t xml:space="preserve">(Presupuesto ejercido asignado para becas / Presupuesto anual total) * 100  </t>
  </si>
  <si>
    <t>Gestión-Eficiencia-Trimestral</t>
  </si>
  <si>
    <t>(Número total de becas para estudiantes con promedio igual o superior a 8.0 / Número total de estudiantes con promedio minimo de 8.0)*100</t>
  </si>
  <si>
    <t>Gestión-Eficiencia-Anual</t>
  </si>
  <si>
    <r>
      <t xml:space="preserve">Porcentaje de eventos de capacitación realizados en materia agropecuaria  </t>
    </r>
    <r>
      <rPr>
        <i/>
        <sz val="10"/>
        <color indexed="30"/>
        <rFont val="Soberana Sans"/>
      </rPr>
      <t xml:space="preserve">
</t>
    </r>
  </si>
  <si>
    <t>(Número de eventos de capacitación realizados en materia agropecuaria / Número de eventos programados) *100</t>
  </si>
  <si>
    <r>
      <t xml:space="preserve">Porcentaje de estudiantes egresados en educación superior en Ciencias Agropecuarias.
</t>
    </r>
    <r>
      <rPr>
        <sz val="10"/>
        <rFont val="Soberana Sans"/>
        <family val="2"/>
      </rPr>
      <t>Sin Información,Sin Justificación</t>
    </r>
  </si>
  <si>
    <r>
      <t xml:space="preserve">Porcentaje de estudiantes titulados respecto a los egresados
</t>
    </r>
    <r>
      <rPr>
        <sz val="10"/>
        <rFont val="Soberana Sans"/>
        <family val="2"/>
      </rPr>
      <t>Sin Información,Sin Justificación</t>
    </r>
  </si>
  <si>
    <r>
      <t xml:space="preserve">Porcentaje de estudiantes becados de educación superior
</t>
    </r>
    <r>
      <rPr>
        <sz val="10"/>
        <rFont val="Soberana Sans"/>
        <family val="2"/>
      </rPr>
      <t>Sin Información,Sin Justificación</t>
    </r>
  </si>
  <si>
    <r>
      <t xml:space="preserve">Porcentaje de presupuesto asignado para becas  
</t>
    </r>
    <r>
      <rPr>
        <sz val="10"/>
        <rFont val="Soberana Sans"/>
        <family val="2"/>
      </rPr>
      <t xml:space="preserve"> Causa : Para este ciclo escolar 2015-2016 las becas correspondientes a este primer semestre 2015 se solicitaron en el mes de marzo, por lo que el pago de las mismas se realizará en el segundo trimestre de 2015, no ejerciendo recurso alguno en el primer trimestre 2015. Efecto: El presupuesto destinado para becas del primer trimestre 2015 se ejerce en forma conjunta con el del segundo trimestre 2015 cumpliendo la meta hasta esa fecha. Respecto al recurso, no existe ningún riesgo ya que se encuentra comprometido para ese fin. Otros Motivos:</t>
    </r>
  </si>
  <si>
    <r>
      <t xml:space="preserve">Porcentaje de eventos de capacitación realizados en materia agropecuaria  
</t>
    </r>
    <r>
      <rPr>
        <sz val="10"/>
        <rFont val="Soberana Sans"/>
        <family val="2"/>
      </rPr>
      <t>Sin Información,Sin Justificación</t>
    </r>
  </si>
  <si>
    <t>E003</t>
  </si>
  <si>
    <t>Vinculación entre los Servicios Académicos que presta la Universidad Autónoma Chapingo y el Desarrollo de la Investigación Científica y Tecnológica</t>
  </si>
  <si>
    <t>A1I-Universidad Autónoma Chapingo</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</si>
  <si>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</si>
  <si>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Productores del sector agrícola y pecuario cuentan con tecnologias</t>
  </si>
  <si>
    <r>
      <t xml:space="preserve">Porcentaje de variación de los productores agrícolas y pecuarios vinculados con proyectos de investigación  respecto al año base </t>
    </r>
    <r>
      <rPr>
        <i/>
        <sz val="10"/>
        <color indexed="30"/>
        <rFont val="Soberana Sans"/>
      </rPr>
      <t xml:space="preserve">
</t>
    </r>
  </si>
  <si>
    <t>(Número de productores agrícolas y pecuarios vinculados con proyectos en el año tn /Número de productores agrícolas y pecuarios vinculados con proyectos en el año t0)*100</t>
  </si>
  <si>
    <t>A Tecnologías agrícolas y pecuarias, generadas</t>
  </si>
  <si>
    <r>
      <t xml:space="preserve">Tasa de variación de tecnologias agrícolas y pecuarias (artículos científicos en revistas indizadas, patentes, registro de variedades y desarrollos tecnológicos)  generadas </t>
    </r>
    <r>
      <rPr>
        <i/>
        <sz val="10"/>
        <color indexed="30"/>
        <rFont val="Soberana Sans"/>
      </rPr>
      <t xml:space="preserve">
</t>
    </r>
  </si>
  <si>
    <t>((Número de tecnologías agrícolas y pecuarias generadas en el año tn/Número de tecnologías agrícolas y pecuarias en el año tn-1)-1)*100</t>
  </si>
  <si>
    <t>Tasa de variación</t>
  </si>
  <si>
    <t>A 1 Vinculación establecida con las distintas formas organizativas del sector rural</t>
  </si>
  <si>
    <r>
      <t>Tasa de variación en los proyectos de desarrollo y transferencia de tecnología</t>
    </r>
    <r>
      <rPr>
        <i/>
        <sz val="10"/>
        <color indexed="30"/>
        <rFont val="Soberana Sans"/>
      </rPr>
      <t xml:space="preserve">
</t>
    </r>
  </si>
  <si>
    <t>((Número de proyectos de desarrollo y transferencia de tecnología realizados en la UACh en el año t/Número de proyectos de desarrollo y transferencia de tecnología realizados en la UACh en el año t-1)-1)*100</t>
  </si>
  <si>
    <t>A 2 Publicación de libros y revistas</t>
  </si>
  <si>
    <r>
      <t>Porcentaje de cumplimiento en la generación de materiales de divulgación</t>
    </r>
    <r>
      <rPr>
        <i/>
        <sz val="10"/>
        <color indexed="30"/>
        <rFont val="Soberana Sans"/>
      </rPr>
      <t xml:space="preserve">
</t>
    </r>
  </si>
  <si>
    <t>(Número de volúmenes de revistas y libros divulgados/Número de volúmenes de revistas y libros programados)-1)*100</t>
  </si>
  <si>
    <t>A 3 Ejecución y conclusión de Proyectos de Investigación e innovación Tecnológica</t>
  </si>
  <si>
    <r>
      <t>Tasa de cumplimiento de los proyectos de investigación e innovación tecnológica</t>
    </r>
    <r>
      <rPr>
        <i/>
        <sz val="10"/>
        <color indexed="30"/>
        <rFont val="Soberana Sans"/>
      </rPr>
      <t xml:space="preserve">
</t>
    </r>
  </si>
  <si>
    <t>(Número de proyectos de investigación e innovación tecnológica concluidos con los productos comprometidos / Número de proyectos de investigación e innovación tecnológica que iniciaron)*100</t>
  </si>
  <si>
    <t>A 4 Capacitación de los Prestadores de Servicios Profesionales</t>
  </si>
  <si>
    <r>
      <t>Porcentaje  de investigadores reconocidos por su alto nivel</t>
    </r>
    <r>
      <rPr>
        <i/>
        <sz val="10"/>
        <color indexed="30"/>
        <rFont val="Soberana Sans"/>
      </rPr>
      <t xml:space="preserve">
</t>
    </r>
  </si>
  <si>
    <t>[(Número de profesores investigadores de la UACh reconocidos en el Sistema Nacional de Investigadores)/(Número de profesores investigadores de la UACh con nivel de Doctorado)] *100</t>
  </si>
  <si>
    <r>
      <t xml:space="preserve">Porcentaje de variación de los productores agrícolas y pecuarios vinculados con proyectos de investigación  respecto al año base 
</t>
    </r>
    <r>
      <rPr>
        <sz val="10"/>
        <rFont val="Soberana Sans"/>
        <family val="2"/>
      </rPr>
      <t>Sin Información,Sin Justificación</t>
    </r>
  </si>
  <si>
    <r>
      <t xml:space="preserve">Tasa de variación de tecnologias agrícolas y pecuarias (artículos científicos en revistas indizadas, patentes, registro de variedades y desarrollos tecnológicos)  generadas 
</t>
    </r>
    <r>
      <rPr>
        <sz val="10"/>
        <rFont val="Soberana Sans"/>
        <family val="2"/>
      </rPr>
      <t>Sin Información,Sin Justificación</t>
    </r>
  </si>
  <si>
    <r>
      <t xml:space="preserve">Tasa de variación en los proyectos de desarrollo y transferencia de tecnología
</t>
    </r>
    <r>
      <rPr>
        <sz val="10"/>
        <rFont val="Soberana Sans"/>
        <family val="2"/>
      </rPr>
      <t>Sin Información,Sin Justificación</t>
    </r>
  </si>
  <si>
    <r>
      <t xml:space="preserve">Porcentaje de cumplimiento en la generación de materiales de divulgación
</t>
    </r>
    <r>
      <rPr>
        <sz val="10"/>
        <rFont val="Soberana Sans"/>
        <family val="2"/>
      </rPr>
      <t>Sin Información,Sin Justificación</t>
    </r>
  </si>
  <si>
    <r>
      <t xml:space="preserve">Tasa de cumplimiento de los proyectos de investigación e innovación tecnológica
</t>
    </r>
    <r>
      <rPr>
        <sz val="10"/>
        <rFont val="Soberana Sans"/>
        <family val="2"/>
      </rPr>
      <t xml:space="preserve"> Causa : Sin meta programada al primer trimestre de 2015. Efecto:  Otros Motivos:</t>
    </r>
  </si>
  <si>
    <r>
      <t xml:space="preserve">Porcentaje  de investigadores reconocidos por su alto nivel
</t>
    </r>
    <r>
      <rPr>
        <sz val="10"/>
        <rFont val="Soberana Sans"/>
        <family val="2"/>
      </rPr>
      <t xml:space="preserve"> Causa : Sin meta programada al primer trimestre de 2015. Efecto:  Otros Motivos:</t>
    </r>
  </si>
  <si>
    <t>E004</t>
  </si>
  <si>
    <t>Desarrollo y aplicación de programas educativos en materia agropecuaria</t>
  </si>
  <si>
    <t>IZC-Colegio de Postgraduados</t>
  </si>
  <si>
    <t>4 - Posgrado</t>
  </si>
  <si>
    <t>5 - Educación agropecuaria de posgrado</t>
  </si>
  <si>
    <t>Contribuir a impulsar la productividad en el sector agroalimentario mediante inversión en capital físico, humano y tecnológico que garantice la seguridad alimentaria mediante la formación de profesionales posgraduados en Ciencias agrícolas, pecuarias , forestales y acuícolas.</t>
  </si>
  <si>
    <r>
      <t>Porcentaje de posgraduados con empleo un año después de su graduación</t>
    </r>
    <r>
      <rPr>
        <i/>
        <sz val="10"/>
        <color indexed="30"/>
        <rFont val="Soberana Sans"/>
      </rPr>
      <t xml:space="preserve">
</t>
    </r>
  </si>
  <si>
    <t>(Número de graduados con empleo en el año tn /número total de graduados en el año tn-1)*100</t>
  </si>
  <si>
    <t>Profesionales posgraduados en ciencias agrícolas, pecuarias , forestales y acuícolas.</t>
  </si>
  <si>
    <r>
      <t xml:space="preserve">Porcentaje de egresados de Programas pertenecientes al Programa Nacional de Posgrados de Calidad   </t>
    </r>
    <r>
      <rPr>
        <i/>
        <sz val="10"/>
        <color indexed="30"/>
        <rFont val="Soberana Sans"/>
      </rPr>
      <t xml:space="preserve">
</t>
    </r>
  </si>
  <si>
    <t>(Número de estudiantes graduados de programas pertenecientes al Programa Nacional de Posgrados de Calidad por generación / Número total de graduados)*100</t>
  </si>
  <si>
    <r>
      <t xml:space="preserve">Porcentaje de estudiantes graduados en el tiempo reglamentario </t>
    </r>
    <r>
      <rPr>
        <i/>
        <sz val="10"/>
        <color indexed="30"/>
        <rFont val="Soberana Sans"/>
      </rPr>
      <t xml:space="preserve">
</t>
    </r>
  </si>
  <si>
    <t>(Número de estudiantes graduados en el tiempo reglamentario / Número de estudiantes que ingresaron por generación) *100</t>
  </si>
  <si>
    <t>A Profesionales de alto nivel científico y tecnológico cuentan con posgrados de calidad</t>
  </si>
  <si>
    <r>
      <t>Porcentaje de profesionales de alto nivel científico y tecnológico inscritos en Posgrados pertenecientes al Programa Nacional de Posgrados de Calidad del Consejo Nacional de Ciencia y Tecnología</t>
    </r>
    <r>
      <rPr>
        <i/>
        <sz val="10"/>
        <color indexed="30"/>
        <rFont val="Soberana Sans"/>
      </rPr>
      <t xml:space="preserve">
</t>
    </r>
  </si>
  <si>
    <t>(Número de profesionales de alto nivel científico y tecnológico inscritos en Posgrados pertenecientes al Programa Nacional de Posgrados de Calidad del CONACYT durante el año / Número total de profesionales  de alto nivel científico y tecnológico inscritos en los programas de posgrado de investigación (Ciencias) del año)*100</t>
  </si>
  <si>
    <t>B Productos generados por las Líneas de Investigación</t>
  </si>
  <si>
    <r>
      <t>Razón de productos generados en las Líneas de Investigación por Profesores Participantes</t>
    </r>
    <r>
      <rPr>
        <i/>
        <sz val="10"/>
        <color indexed="30"/>
        <rFont val="Soberana Sans"/>
      </rPr>
      <t xml:space="preserve">
</t>
    </r>
  </si>
  <si>
    <t>Número de productos generados por las Líneas de Investigación / Número de Profesores en el Colegio de Postgraduados</t>
  </si>
  <si>
    <t>Promedio</t>
  </si>
  <si>
    <t>Gestión-Eficiencia-Semestral</t>
  </si>
  <si>
    <t>C Acciones de vinculación, transferencia de tecnología e innovación realizadas para el desarrollo del Sector Rural</t>
  </si>
  <si>
    <r>
      <t>Porcentaje de acciones de vinculación, transferencia de tecnología e innovación en el Sector Rural</t>
    </r>
    <r>
      <rPr>
        <i/>
        <sz val="10"/>
        <color indexed="30"/>
        <rFont val="Soberana Sans"/>
      </rPr>
      <t xml:space="preserve">
</t>
    </r>
  </si>
  <si>
    <t>(Número efectuado de acciones de vinculación, transferencia de tecnología e innovación/Número programado de acciones de vinculación, transferencia de tecnología e innovación) * 100</t>
  </si>
  <si>
    <t>A 1 Actualización de los profesores de investigación</t>
  </si>
  <si>
    <r>
      <t xml:space="preserve">Porcentaje de profesores investigadores que se actualizan académicamente </t>
    </r>
    <r>
      <rPr>
        <i/>
        <sz val="10"/>
        <color indexed="30"/>
        <rFont val="Soberana Sans"/>
      </rPr>
      <t xml:space="preserve">
</t>
    </r>
  </si>
  <si>
    <t>(Número de profesores investigadores que se actualizan académicamente / Número total de profesores investigadores) *100</t>
  </si>
  <si>
    <t>A 2 Personal académico con grado de doctor en los postgrados.</t>
  </si>
  <si>
    <r>
      <t>Porcentaje de académicos con grado de doctor</t>
    </r>
    <r>
      <rPr>
        <i/>
        <sz val="10"/>
        <color indexed="30"/>
        <rFont val="Soberana Sans"/>
      </rPr>
      <t xml:space="preserve">
</t>
    </r>
  </si>
  <si>
    <t>(Número de académicos investigadores con grado de doctor / Número total del personal académicos de la institución)*100</t>
  </si>
  <si>
    <t>B 3 Distinción de profesores investigadores en el Sistema Nacional de Investigadores</t>
  </si>
  <si>
    <r>
      <t xml:space="preserve">Porcentaje de profesores investigadores en el Sistema Nacional de Investigadores </t>
    </r>
    <r>
      <rPr>
        <i/>
        <sz val="10"/>
        <color indexed="30"/>
        <rFont val="Soberana Sans"/>
      </rPr>
      <t xml:space="preserve">
</t>
    </r>
  </si>
  <si>
    <t xml:space="preserve">(Número de profesores investigadores en el Sistema Nacional de Investigadores / Número total de profesores investigadores) * 100 </t>
  </si>
  <si>
    <t>B 4 Publicación de artículos científicos para el desarrollo de sector rural</t>
  </si>
  <si>
    <r>
      <t xml:space="preserve">Razón de artículos científicos publicados para el desarrollo del Sector Rural en revistas con comité editorial por profesor investigador </t>
    </r>
    <r>
      <rPr>
        <i/>
        <sz val="10"/>
        <color indexed="30"/>
        <rFont val="Soberana Sans"/>
      </rPr>
      <t xml:space="preserve">
</t>
    </r>
  </si>
  <si>
    <t>Número de artículos científicos publicados en revista con comité editorial / Número total de profesores investigadores</t>
  </si>
  <si>
    <t>Promedio de artículos publicados</t>
  </si>
  <si>
    <t>C 5 Vinculación de impacto con municipios integrantes de la Cruzana Nacional Contra el Hambre</t>
  </si>
  <si>
    <r>
      <t xml:space="preserve">Porcentaje de municipios atendidos dentro de las Microregiones de Atención Prioritaria que integran la Cruzada Nacional Contra el Hambre  </t>
    </r>
    <r>
      <rPr>
        <i/>
        <sz val="10"/>
        <color indexed="30"/>
        <rFont val="Soberana Sans"/>
      </rPr>
      <t xml:space="preserve">
</t>
    </r>
  </si>
  <si>
    <t xml:space="preserve"> (Número de municipios atendidos dentro de las Microregiones de Atención Prioritaria que integran la Cruzada Nacional Contra el Hambre/Número total programado de municipios por atender que integran la Cruzada Nacional Contra el Hambre)*100 </t>
  </si>
  <si>
    <t>C 6 Vincualción de acciones con impacto en las Microregiones de Atención Prioritaria</t>
  </si>
  <si>
    <r>
      <t>Porcentaje de acciones con vinculación de impacto en las Microregiones de Atención Prioritaria</t>
    </r>
    <r>
      <rPr>
        <i/>
        <sz val="10"/>
        <color indexed="30"/>
        <rFont val="Soberana Sans"/>
      </rPr>
      <t xml:space="preserve">
</t>
    </r>
  </si>
  <si>
    <t>(Número de acciones de vinculación de impacto atendidas por Microregión de Atención Prioritaria / Total de acciones solicitadas por el entorno productivo de la Microregión de Atención prioritaria) *100</t>
  </si>
  <si>
    <t>C 7 Vinculación de impacto con organizaciones de productores rurales</t>
  </si>
  <si>
    <r>
      <t>Porcentaje de organizaciones de productores atendidas en las Microregiones de Atención Prioritaria</t>
    </r>
    <r>
      <rPr>
        <i/>
        <sz val="10"/>
        <color indexed="30"/>
        <rFont val="Soberana Sans"/>
      </rPr>
      <t xml:space="preserve">
</t>
    </r>
  </si>
  <si>
    <t>(Número atendido de organizaciones de productores en las Microregiones de Atención Prioritara/ Número programado de organizaciones de productores por atender en las Microregiones de atención prioritaria)*100</t>
  </si>
  <si>
    <r>
      <t xml:space="preserve">Porcentaje de posgraduados con empleo un año después de su graduación
</t>
    </r>
    <r>
      <rPr>
        <sz val="10"/>
        <rFont val="Soberana Sans"/>
        <family val="2"/>
      </rPr>
      <t>Sin Información,Sin Justificación</t>
    </r>
  </si>
  <si>
    <r>
      <t xml:space="preserve">Porcentaje de egresados de Programas pertenecientes al Programa Nacional de Posgrados de Calidad   
</t>
    </r>
    <r>
      <rPr>
        <sz val="10"/>
        <rFont val="Soberana Sans"/>
        <family val="2"/>
      </rPr>
      <t>Sin Información,Sin Justificación</t>
    </r>
  </si>
  <si>
    <r>
      <t xml:space="preserve">Porcentaje de estudiantes graduados en el tiempo reglamentario 
</t>
    </r>
    <r>
      <rPr>
        <sz val="10"/>
        <rFont val="Soberana Sans"/>
        <family val="2"/>
      </rPr>
      <t>Sin Información,Sin Justificación</t>
    </r>
  </si>
  <si>
    <r>
      <t xml:space="preserve">Porcentaje de profesionales de alto nivel científico y tecnológico inscritos en Posgrados pertenecientes al Programa Nacional de Posgrados de Calidad del Consejo Nacional de Ciencia y Tecnología
</t>
    </r>
    <r>
      <rPr>
        <sz val="10"/>
        <rFont val="Soberana Sans"/>
        <family val="2"/>
      </rPr>
      <t>Sin Información,Sin Justificación</t>
    </r>
  </si>
  <si>
    <r>
      <t xml:space="preserve">Razón de productos generados en las Líneas de Investigación por Profesores Participantes
</t>
    </r>
    <r>
      <rPr>
        <sz val="10"/>
        <rFont val="Soberana Sans"/>
        <family val="2"/>
      </rPr>
      <t>Sin Información,Sin Justificación</t>
    </r>
  </si>
  <si>
    <r>
      <t xml:space="preserve">Porcentaje de acciones de vinculación, transferencia de tecnología e innovación en el Sector Rural
</t>
    </r>
    <r>
      <rPr>
        <sz val="10"/>
        <rFont val="Soberana Sans"/>
        <family val="2"/>
      </rPr>
      <t>Sin Información,Sin Justificación</t>
    </r>
  </si>
  <si>
    <r>
      <t xml:space="preserve">Porcentaje de profesores investigadores que se actualizan académicamente 
</t>
    </r>
    <r>
      <rPr>
        <sz val="10"/>
        <rFont val="Soberana Sans"/>
        <family val="2"/>
      </rPr>
      <t>Sin Información,Sin Justificación</t>
    </r>
  </si>
  <si>
    <r>
      <t xml:space="preserve">Porcentaje de académicos con grado de doctor
</t>
    </r>
    <r>
      <rPr>
        <sz val="10"/>
        <rFont val="Soberana Sans"/>
        <family val="2"/>
      </rPr>
      <t>Sin Información,Sin Justificación</t>
    </r>
  </si>
  <si>
    <r>
      <t xml:space="preserve">Porcentaje de profesores investigadores en el Sistema Nacional de Investigadores 
</t>
    </r>
    <r>
      <rPr>
        <sz val="10"/>
        <rFont val="Soberana Sans"/>
        <family val="2"/>
      </rPr>
      <t>Sin Información,Sin Justificación</t>
    </r>
  </si>
  <si>
    <r>
      <t xml:space="preserve">Razón de artículos científicos publicados para el desarrollo del Sector Rural en revistas con comité editorial por profesor investigador 
</t>
    </r>
    <r>
      <rPr>
        <sz val="10"/>
        <rFont val="Soberana Sans"/>
        <family val="2"/>
      </rPr>
      <t>Sin Información,Sin Justificación</t>
    </r>
  </si>
  <si>
    <r>
      <t xml:space="preserve">Porcentaje de municipios atendidos dentro de las Microregiones de Atención Prioritaria que integran la Cruzada Nacional Contra el Hambre  
</t>
    </r>
    <r>
      <rPr>
        <sz val="10"/>
        <rFont val="Soberana Sans"/>
        <family val="2"/>
      </rPr>
      <t>Sin Información,Sin Justificación</t>
    </r>
  </si>
  <si>
    <r>
      <t xml:space="preserve">Porcentaje de acciones con vinculación de impacto en las Microregiones de Atención Prioritaria
</t>
    </r>
    <r>
      <rPr>
        <sz val="10"/>
        <rFont val="Soberana Sans"/>
        <family val="2"/>
      </rPr>
      <t>Sin Información,Sin Justificación</t>
    </r>
  </si>
  <si>
    <r>
      <t xml:space="preserve">Porcentaje de organizaciones de productores atendidas en las Microregiones de Atención Prioritaria
</t>
    </r>
    <r>
      <rPr>
        <sz val="10"/>
        <rFont val="Soberana Sans"/>
        <family val="2"/>
      </rPr>
      <t>Sin Información,Sin Justificación</t>
    </r>
  </si>
  <si>
    <t>E005</t>
  </si>
  <si>
    <t>Apoyo al cambio tecnológico en las actividades agropecuarias, rurales, acuícolas y pesqueras</t>
  </si>
  <si>
    <t>JAG-Instituto Nacional de Investigaciones Forestales, Agrícolas y Pecuarias</t>
  </si>
  <si>
    <t>8 - Ciencia, Tecnología e Innovación</t>
  </si>
  <si>
    <t>1 - Investigación Científica</t>
  </si>
  <si>
    <t>7 - Tecnificación e innovación de las actividades del sector</t>
  </si>
  <si>
    <t>Contribuir a impulsar la productividad en el sector agroalimentario mediante inversión en capital físico, humano y tecnológico que garantice la seguridad alimentaria mediante inversión en capital físico, humano y tecnológico a través de la adopción de tecnologías por parte de productores y usuarios forestales y agropecuarios</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</si>
  <si>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</si>
  <si>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((Promedio del Ingreso neto de los productores forestales y agropecuarios generado por 10 tecnologías exitosas vigentes en el año tn-1)/(Promedio del Ingreso neto generado por 10 tecnologías testigo en el año tn-1)-1)*100</t>
  </si>
  <si>
    <t>Productores y usuarios de los sectores forestal y agropecuario adoptan las tecnologías generadas</t>
  </si>
  <si>
    <r>
      <t>Porcentaje de tecnologías adoptadas por los productores y usuarios vinculados con los sectores forestal y agropecuario con respecto de las tecnologías generadas  cuatro años atras</t>
    </r>
    <r>
      <rPr>
        <i/>
        <sz val="10"/>
        <color indexed="30"/>
        <rFont val="Soberana Sans"/>
      </rPr>
      <t xml:space="preserve">
</t>
    </r>
  </si>
  <si>
    <t>(Número de tecnologías adoptadas por los productores y usuarios vinculados con los sectores forestal y agropecuario en el año tn / Número de tecnologías generadas en el año tn-4)*100</t>
  </si>
  <si>
    <r>
      <t>Porcentaje  del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</si>
  <si>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país)*100</t>
  </si>
  <si>
    <t>A Tecnologías transferidas a los productores forestales y agropecuarios documentadas</t>
  </si>
  <si>
    <r>
      <t>Porcentaje del total de productores cooperantes que utilizan tecnología del INIFAP, una vez concluido el proyecto de transferencia de tecnología</t>
    </r>
    <r>
      <rPr>
        <i/>
        <sz val="10"/>
        <color indexed="30"/>
        <rFont val="Soberana Sans"/>
      </rPr>
      <t xml:space="preserve">
</t>
    </r>
  </si>
  <si>
    <t>(Número de productores que participaron como cooperantes en proyectos de transferencia de tecnología concluidos en el año n-1 que adaptan y/o adoptan tecnología en el año tn/  Total de productores cooperantes que participaron en los proyectos de transferencia tecnología concluidos en el año tn-1)*100</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</si>
  <si>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</si>
  <si>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</si>
  <si>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B Agentes de cambio forestales y agropecuarios capacitados en tecnologías generadas.</t>
  </si>
  <si>
    <r>
      <t>Tasa de variación de agentes de cambio capacitados</t>
    </r>
    <r>
      <rPr>
        <i/>
        <sz val="10"/>
        <color indexed="30"/>
        <rFont val="Soberana Sans"/>
      </rPr>
      <t xml:space="preserve">
</t>
    </r>
  </si>
  <si>
    <t>((Número de agentes de cambio capacitados en el año tn) / ( Número de agentes de cambio capacitados en el año 2009) -1)*100</t>
  </si>
  <si>
    <t>A 1 Elaboración de publicaciones tecnológicas</t>
  </si>
  <si>
    <r>
      <t>Promedio de publicaciones tecnológicas por investigador</t>
    </r>
    <r>
      <rPr>
        <i/>
        <sz val="10"/>
        <color indexed="30"/>
        <rFont val="Soberana Sans"/>
      </rPr>
      <t xml:space="preserve">
</t>
    </r>
  </si>
  <si>
    <t xml:space="preserve">(Número de publicaciones tecnológicas/Número total de investigadores activos)*100 </t>
  </si>
  <si>
    <t>B 2 Asignación de recursos para cursos, talleres, eventos de difusión y publicaciones tecnológicas</t>
  </si>
  <si>
    <r>
      <t>Porcentaje del presupuesto ejercido en cursos, talleres, eventos de difusión y publicaciones tecnológicas impartidos con respecto al total de presupuesto ejercido en los proyectos fiscales</t>
    </r>
    <r>
      <rPr>
        <i/>
        <sz val="10"/>
        <color indexed="30"/>
        <rFont val="Soberana Sans"/>
      </rPr>
      <t xml:space="preserve">
</t>
    </r>
  </si>
  <si>
    <t>(Presupuesto ejercido en cursos, talleres, eventos de difusión y publicaciones que se realizan a través de los proyectos fiscales en el año tn/ Total de Presupuesto ejercido en los proyectos fiscales que programaron cursos, talleres, eventos de difusión y publicaciones tecnológicas en el año tn) * 100</t>
  </si>
  <si>
    <t>B 3 Capacitación a productores y técnicos a través de cursos talleres y eventos de difusión</t>
  </si>
  <si>
    <r>
      <t>Promedio de cursos, talleres y eventos de difusión impartidos por investigador</t>
    </r>
    <r>
      <rPr>
        <i/>
        <sz val="10"/>
        <color indexed="30"/>
        <rFont val="Soberana Sans"/>
      </rPr>
      <t xml:space="preserve">
</t>
    </r>
  </si>
  <si>
    <t>(Número de cursos, talleres y eventos de difusión impartidos en el año tn/ Número total de investigadores activos)</t>
  </si>
  <si>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Sin Información,Sin Justificación</t>
    </r>
  </si>
  <si>
    <r>
      <t xml:space="preserve">Porcentaje de tecnologías adoptadas por los productores y usuarios vinculados con los sectores forestal y agropecuario con respecto de las tecnologías generadas  cuatro años atras
</t>
    </r>
    <r>
      <rPr>
        <sz val="10"/>
        <rFont val="Soberana Sans"/>
        <family val="2"/>
      </rPr>
      <t>Sin Información,Sin Justificación</t>
    </r>
  </si>
  <si>
    <r>
      <t xml:space="preserve">Porcentaje  del total de Distritos de Desarrollo Rural en donde se usa tecnología del INIFAP
</t>
    </r>
    <r>
      <rPr>
        <sz val="10"/>
        <rFont val="Soberana Sans"/>
        <family val="2"/>
      </rPr>
      <t>Sin Información,Sin Justificación</t>
    </r>
  </si>
  <si>
    <r>
      <t xml:space="preserve">Porcentaje del total de productores cooperantes que utilizan tecnología del INIFAP, una vez concluido el proyecto de transferencia de tecnología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</si>
  <si>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Sin Información,Sin Justificación</t>
    </r>
  </si>
  <si>
    <r>
      <t xml:space="preserve">Tasa de variación de agentes de cambio capacitados
</t>
    </r>
    <r>
      <rPr>
        <sz val="10"/>
        <rFont val="Soberana Sans"/>
        <family val="2"/>
      </rPr>
      <t>Sin Información,Sin Justificación</t>
    </r>
  </si>
  <si>
    <r>
      <t xml:space="preserve">Promedio de publicaciones tecnológicas por investigador
</t>
    </r>
    <r>
      <rPr>
        <sz val="10"/>
        <rFont val="Soberana Sans"/>
        <family val="2"/>
      </rPr>
      <t xml:space="preserve"> Causa : Se realizo una adecuación al presupuesto de egresos autorizados al INIFAP para el ejercicio 2015, la cual consiste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</si>
  <si>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r>
      <t xml:space="preserve">Porcentaje del presupuesto ejercido en cursos, talleres, eventos de difusión y publicaciones tecnológicas impartidos con respecto al total de presupuesto ejercido en los proyectos fiscales
</t>
    </r>
    <r>
      <rPr>
        <sz val="10"/>
        <rFont val="Soberana Sans"/>
        <family val="2"/>
      </rPr>
      <t>Sin Información,Sin Justificación</t>
    </r>
  </si>
  <si>
    <r>
      <t xml:space="preserve">Promedio de cursos, talleres y eventos de difusión impartidos por investigador
</t>
    </r>
    <r>
      <rPr>
        <sz val="10"/>
        <rFont val="Soberana Sans"/>
        <family val="2"/>
      </rPr>
      <t xml:space="preserve"> Causa : Se realizo una adecuación al presupuesto de egresos autorizados al INIFAP para el ejercicio 2015, la cual consiste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</si>
  <si>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t>E006</t>
  </si>
  <si>
    <t>Generación de Proyectos de Investigación</t>
  </si>
  <si>
    <t>RJL-Instituto Nacional de Pesca</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</si>
  <si>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</si>
  <si>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</si>
  <si>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</si>
  <si>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</si>
  <si>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Productores y usuarios vinculados al sector forestal, agropecuario y pesquero cuentan con instrumentos y adoptan tecnologías para el manejo productivo competitivo.</t>
  </si>
  <si>
    <r>
      <t>Porcentaje de instrumentos pesqueros y acuícolas consensados, publicados y de aplicación para el manejo productivo.</t>
    </r>
    <r>
      <rPr>
        <i/>
        <sz val="10"/>
        <color indexed="30"/>
        <rFont val="Soberana Sans"/>
      </rPr>
      <t xml:space="preserve">
</t>
    </r>
  </si>
  <si>
    <t>(Número de instrumentos de manejo pesquero y acuícola publicados / Número de instrumentos de manejo pesquero y acuícola previstos) * 100</t>
  </si>
  <si>
    <r>
      <t>Porcentaje de tecnologías adoptadas por los productores y usuarios vinculados con los sectores forestal y agropecuario con respecto a las tecnologías generadas cuatro años atras</t>
    </r>
    <r>
      <rPr>
        <i/>
        <sz val="10"/>
        <color indexed="30"/>
        <rFont val="Soberana Sans"/>
      </rPr>
      <t xml:space="preserve">
</t>
    </r>
  </si>
  <si>
    <t>Estratégico-Eficiencia-Anual</t>
  </si>
  <si>
    <r>
      <t>Porcentaje del total de Distritos de Desarrollo Rural en donde se usa tecnología del INIFAP</t>
    </r>
    <r>
      <rPr>
        <i/>
        <sz val="10"/>
        <color indexed="30"/>
        <rFont val="Soberana Sans"/>
      </rPr>
      <t xml:space="preserve">
</t>
    </r>
  </si>
  <si>
    <t>A Documentos científicos elaborados.</t>
  </si>
  <si>
    <r>
      <t>Porcentaje de documentos normativos elaborados</t>
    </r>
    <r>
      <rPr>
        <i/>
        <sz val="10"/>
        <color indexed="30"/>
        <rFont val="Soberana Sans"/>
      </rPr>
      <t xml:space="preserve">
</t>
    </r>
  </si>
  <si>
    <t>(Número de documentos normativos elaborados / Número de documentos normativos previstos ) x 100</t>
  </si>
  <si>
    <t>B Desarrollos e innovaciones tecnológicas pesqueros y acuícolas generados.</t>
  </si>
  <si>
    <r>
      <t>Porcentaje de investigaciones pesqueras y acuícolas dirigidas al desarrollo e innovación tecnológica</t>
    </r>
    <r>
      <rPr>
        <i/>
        <sz val="10"/>
        <color indexed="30"/>
        <rFont val="Soberana Sans"/>
      </rPr>
      <t xml:space="preserve">
</t>
    </r>
  </si>
  <si>
    <t>[(Número de investigaciones pesqueras y acuícolas dirigidas al desarrollo e innovación tecnológica  y en el año / Total de Investigaciones e innovaciones en el año) *100</t>
  </si>
  <si>
    <t>C Tecnologías transferidas a los productores forestales y agropecuarios</t>
  </si>
  <si>
    <t>(Número de tecnologías transferidas en el año tn / Número de tecnologías validadas en el año tn-1)*100</t>
  </si>
  <si>
    <t>Estratégico-Eficiencia-Semestral</t>
  </si>
  <si>
    <t>D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</si>
  <si>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</si>
  <si>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tn/Número de tecnologías generadas en el año tn-1)*100</t>
  </si>
  <si>
    <t>A 1 1.1.1. Elaboración de los Capítulos del Libro Sustentabilidad y Pesca Responsable en México.</t>
  </si>
  <si>
    <r>
      <t>Porcentaje de capítulos del Libro Sustentabilidad y Pesca Responsable en México elaborados</t>
    </r>
    <r>
      <rPr>
        <i/>
        <sz val="10"/>
        <color indexed="30"/>
        <rFont val="Soberana Sans"/>
      </rPr>
      <t xml:space="preserve">
</t>
    </r>
  </si>
  <si>
    <t>(Número de Capítulos del libro Sustentabilidad y Pesca Responsable en México elaborados/ Número de Capítulos del libro Sustentabilidad y Pesca Responsable en México previstos)*100</t>
  </si>
  <si>
    <t>A 2 1.1.2 Operación de proyectos de investigación desarrollados en la Red Nacional de Información e Investigación en Pesca y Acuacultura</t>
  </si>
  <si>
    <r>
      <t>Porcentaje de proyectos de investigación desarrollados en la Red Nacional de Información e Investigación en Pesca y Acuacultura</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</si>
  <si>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</si>
  <si>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t>B 3 2.1.1. Capacitación a través de eventos y talleres en el Centro Nacional de Capacitación en Pesca y Acuacultura Sustentables.</t>
  </si>
  <si>
    <r>
      <t>Porcentaje de eventos y talleres realizados por el Centro Nacional de Capacitación en Pesca y Acuacultura Sustentables.</t>
    </r>
    <r>
      <rPr>
        <i/>
        <sz val="10"/>
        <color indexed="30"/>
        <rFont val="Soberana Sans"/>
      </rPr>
      <t xml:space="preserve">
</t>
    </r>
  </si>
  <si>
    <t>(Número de eventos y talleres realizados por el Centro Nacional de Capacitación en Pesca y Acuacultura Sustentables realizados en el año / Número de eventos y talleres realizados por el Centro Nacional de Capacitación en Pesca y Acuacultura Sustentables previstos en el año)*100</t>
  </si>
  <si>
    <t>B 4 Aplicación del Presupuesto para desarrollo de Investigación y transferencia de tecnología</t>
  </si>
  <si>
    <r>
      <t>Porcentaje del total del presupuesto del INIFAP ejercido en la Operación de la Investigación y transferencia de tecnología</t>
    </r>
    <r>
      <rPr>
        <i/>
        <sz val="10"/>
        <color indexed="30"/>
        <rFont val="Soberana Sans"/>
      </rPr>
      <t xml:space="preserve">
</t>
    </r>
  </si>
  <si>
    <t>(Presupuesto ejercido en suministros, materiales y servicios/presupuesto total ejercido)*100</t>
  </si>
  <si>
    <t>Gestión-Economía-Trimestral</t>
  </si>
  <si>
    <t>B 5 Capacitación de personal</t>
  </si>
  <si>
    <r>
      <t>Porcentaje de total del personal del INIFAP que se capacita al año</t>
    </r>
    <r>
      <rPr>
        <i/>
        <sz val="10"/>
        <color indexed="30"/>
        <rFont val="Soberana Sans"/>
      </rPr>
      <t xml:space="preserve">
</t>
    </r>
  </si>
  <si>
    <t>(Número de personas capacitadas / numero total de personal en activo)*100</t>
  </si>
  <si>
    <t>C 6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</si>
  <si>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</si>
  <si>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</si>
  <si>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C 7 Generación de tecnologías forestales y agropecuarias</t>
  </si>
  <si>
    <r>
      <t>Porcentaje de variación de tecnologías forestales y agropecuarias generadas con respecto a 2009</t>
    </r>
    <r>
      <rPr>
        <i/>
        <sz val="10"/>
        <color indexed="30"/>
        <rFont val="Soberana Sans"/>
      </rPr>
      <t xml:space="preserve">
</t>
    </r>
  </si>
  <si>
    <t>(Número de tecnologías forestales y agropecuarias, generadas en el año tn/Número de tecnologías forestales y agropecuarias, generadas en el año 2009) *100</t>
  </si>
  <si>
    <t>D 8 Elaboración de publicaciones tecnologícas</t>
  </si>
  <si>
    <t>(Número de publicaciones tecnológicas/Número total de investigadores activos)*100</t>
  </si>
  <si>
    <t>D 9 Capacitación a productores y técnicos a través de cursos talleres y eventos de difusión</t>
  </si>
  <si>
    <t>(Número de cursos, talleres y eventos de difusión impartidos/ Número total de investigadores activos)</t>
  </si>
  <si>
    <r>
      <t xml:space="preserve">Porcentaje de variación anual del valor de la producción pesquera y acuícola a nivel nacional.
</t>
    </r>
    <r>
      <rPr>
        <sz val="10"/>
        <rFont val="Soberana Sans"/>
        <family val="2"/>
      </rPr>
      <t>Sin Información,Sin Justificación</t>
    </r>
  </si>
  <si>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Sin Información,Sin Justificación</t>
    </r>
  </si>
  <si>
    <r>
      <t xml:space="preserve">Porcentaje de instrumentos pesqueros y acuícolas consensados, publicados y de aplicación para el manejo productivo.
</t>
    </r>
    <r>
      <rPr>
        <sz val="10"/>
        <rFont val="Soberana Sans"/>
        <family val="2"/>
      </rPr>
      <t>Sin Información,Sin Justificación</t>
    </r>
  </si>
  <si>
    <r>
      <t xml:space="preserve">Porcentaje de tecnologías adoptadas por los productores y usuarios vinculados con los sectores forestal y agropecuario con respecto a las tecnologías generadas cuatro años atras
</t>
    </r>
    <r>
      <rPr>
        <sz val="10"/>
        <rFont val="Soberana Sans"/>
        <family val="2"/>
      </rPr>
      <t>Sin Información,Sin Justificación</t>
    </r>
  </si>
  <si>
    <r>
      <t xml:space="preserve">Porcentaje del total de Distritos de Desarrollo Rural en donde se usa tecnología del INIFAP
</t>
    </r>
    <r>
      <rPr>
        <sz val="10"/>
        <rFont val="Soberana Sans"/>
        <family val="2"/>
      </rPr>
      <t>Sin Información,Sin Justificación</t>
    </r>
  </si>
  <si>
    <r>
      <t xml:space="preserve">Porcentaje de documentos normativos elaborados
</t>
    </r>
    <r>
      <rPr>
        <sz val="10"/>
        <rFont val="Soberana Sans"/>
        <family val="2"/>
      </rPr>
      <t>Sin Información,Sin Justificación</t>
    </r>
  </si>
  <si>
    <r>
      <t xml:space="preserve">Porcentaje de investigaciones pesqueras y acuícolas dirigidas al desarrollo e innovación tecnológica
</t>
    </r>
    <r>
      <rPr>
        <sz val="10"/>
        <rFont val="Soberana Sans"/>
        <family val="2"/>
      </rPr>
      <t>Sin Información,Sin Justificación</t>
    </r>
  </si>
  <si>
    <r>
      <t xml:space="preserve">Porcentaje de tecnologías validadas con respecto de las tecnologías generadas el año anterior
</t>
    </r>
    <r>
      <rPr>
        <sz val="10"/>
        <rFont val="Soberana Sans"/>
        <family val="2"/>
      </rPr>
      <t>Sin Información,Sin Justificación</t>
    </r>
  </si>
  <si>
    <r>
      <t xml:space="preserve">Porcentaje de capítulos del Libro Sustentabilidad y Pesca Responsable en México elaborados
</t>
    </r>
    <r>
      <rPr>
        <sz val="10"/>
        <rFont val="Soberana Sans"/>
        <family val="2"/>
      </rPr>
      <t>Sin Información,Sin Justificación</t>
    </r>
  </si>
  <si>
    <r>
      <t xml:space="preserve">Porcentaje de proyectos de investigación desarrollados en la Red Nacional de Información e Investigación en Pesca y Acuacultura
</t>
    </r>
    <r>
      <rPr>
        <sz val="10"/>
        <rFont val="Soberana Sans"/>
        <family val="2"/>
      </rPr>
      <t>Sin Información,Sin Justificación</t>
    </r>
  </si>
  <si>
    <r>
      <t xml:space="preserve">Porcentaje de eventos y talleres realizados por el Centro Nacional de Capacitación en Pesca y Acuacultura Sustentables.
</t>
    </r>
    <r>
      <rPr>
        <sz val="10"/>
        <rFont val="Soberana Sans"/>
        <family val="2"/>
      </rPr>
      <t>Sin Información,Sin Justificación</t>
    </r>
  </si>
  <si>
    <r>
      <t xml:space="preserve">Porcentaje del total del presupuesto del INIFAP ejercido en la Operación de la Investigación y transferencia de tecnología
</t>
    </r>
    <r>
      <rPr>
        <sz val="10"/>
        <rFont val="Soberana Sans"/>
        <family val="2"/>
      </rPr>
      <t xml:space="preserve"> Causa : El desvío en la meta se debe principalmente a que la Dirección General de la Entidad instruyó la revisión de los resultados de los proyectos de investigación de continuidad 2014 y para los proyectos nuevos se estará cerrando la convocatoria en el mes de abril, por lo que los resultados serán publicados hasta ese mes. Asimismo, sobre los proyectos de apoyo a la investigación, también se encuentran en revisión. Efecto: El desfase en el cumplimiento de acciones en temas de investigación y transferencia de tecnología,  se prevé se regularice su ejercicio en los siguientes trimestres. Otros Motivos:</t>
    </r>
  </si>
  <si>
    <r>
      <t xml:space="preserve">Porcentaje de total del personal del INIFAP que se capacita al año
</t>
    </r>
    <r>
      <rPr>
        <sz val="10"/>
        <rFont val="Soberana Sans"/>
        <family val="2"/>
      </rPr>
      <t xml:space="preserve"> Causa : Algunas empresas contratadas para la impartición de cursos de capacitación al personal del INIFAP, reprogramaron el inicio de los mismos en el segundo trimestre del año, no fue posible alcanzar la meta programada para el primer trimestre de 2015. Efecto: Se prevé un  incremento en la capacitación del personal del INIFAP durante el segundo y tercer trimestre del año, en comparación con las metas programadas, por lo que no se tiene ningún impacto negativo. Otros Motivos:</t>
    </r>
  </si>
  <si>
    <r>
      <t xml:space="preserve">Promedio de artículos científicos publicados por investigador
</t>
    </r>
    <r>
      <rPr>
        <sz val="10"/>
        <rFont val="Soberana Sans"/>
        <family val="2"/>
      </rPr>
      <t xml:space="preserve"> Causa : Debido a que la publicación de los artículos en revistas científicas depende de los procesos de cada editorial, la fecha de publicación de los artículos aceptados es ajena a la institución; por lo que la programación se estima con base en los reportes de años anteriores. Efecto: Mayor disponibilidad de los usuarios  de artículos cientificos que permiten un mayor conocimiento del sector forestal y agropecuario. Otros Motivos:</t>
    </r>
  </si>
  <si>
    <r>
      <t xml:space="preserve">Porcentaje de variación de tecnologías forestales y agropecuarias generadas con respecto a 2009
</t>
    </r>
    <r>
      <rPr>
        <sz val="10"/>
        <rFont val="Soberana Sans"/>
        <family val="2"/>
      </rPr>
      <t>Sin Información,Sin Justificación</t>
    </r>
  </si>
  <si>
    <r>
      <t xml:space="preserve">Promedio de publicaciones tecnológicas por investigador
</t>
    </r>
    <r>
      <rPr>
        <sz val="10"/>
        <rFont val="Soberana Sans"/>
        <family val="2"/>
      </rPr>
      <t xml:space="preserve"> Causa : Debido a que la publicación de artículos en publicaciones de difusión técnica depende de los procesos editoriales de cada revista, los cuales son ajenos al Instituto, se adelantó la publicación de dos artículos que se tenían programados para el segundo trimestre del año. Efecto: Mayor disponibilidad de los usuarios  de publicaciones tecnológicas que permiten un mayor conocimiento y  difusión del sector forestal y agropecuario. Otros Motivos:</t>
    </r>
  </si>
  <si>
    <r>
      <t xml:space="preserve">Promedio de cursos, talleres y eventos de difusión impartidos por investigador
</t>
    </r>
    <r>
      <rPr>
        <sz val="10"/>
        <rFont val="Soberana Sans"/>
        <family val="2"/>
      </rPr>
      <t xml:space="preserve"> Causa : Debido a la veda electoral próxima a iniciar, los eventos programados para los meses de abril, mayo y junio fueron adelantados. Efecto: Se presentó una mayor difusión de las tecnologías generadas por el INIFAP entre los usuarios tales como: productores, técnicos, estudiantes y académicos. Otros Motivos:</t>
    </r>
  </si>
  <si>
    <t>E011</t>
  </si>
  <si>
    <t>Inspección y Vigilancia Pesquera</t>
  </si>
  <si>
    <t>I00-Comisión Nacional de Acuacultura y Pesca</t>
  </si>
  <si>
    <t>3 - Acuacultura, Pesca y Caza</t>
  </si>
  <si>
    <t>8 - Acuacultura y Pesca</t>
  </si>
  <si>
    <t>Contribuir a impulsar el aprovechamiento sustentable de los recursos naturales del país mediante operativos de inspección y vigilancia a las pesquerías con regulación</t>
  </si>
  <si>
    <r>
      <t>Porcentaje de pesquerías que cuentan con regulación atendidas mediante operativos de inspección y vigilancia.</t>
    </r>
    <r>
      <rPr>
        <i/>
        <sz val="10"/>
        <color indexed="30"/>
        <rFont val="Soberana Sans"/>
      </rPr>
      <t xml:space="preserve">
</t>
    </r>
  </si>
  <si>
    <t>(Pesquerías con regulación atendidas mediante operativos de inspección y vigilancia/Total de pesquerías con regulación programadas a atender mediante operativos de inspección y vigilancia) * 100</t>
  </si>
  <si>
    <t>Mide el agua ahorrada asociada a la superficie tecnificada, una hectárea de riego tecnificado permite el ahorro anual de 2,000 m3 por lo que las 480 mil ha de riego tecnificado se traducirán en un ahorro adicional de 4,960 millones de m3 anuales</t>
  </si>
  <si>
    <t>Metros cúbicos</t>
  </si>
  <si>
    <t>Las personas que realizan actividades relacionadas con la pesca y/o acuacultura dentro del territorio nacional, y en las zonas en donde la nación ejerce derechos de soberanía y juridicción, cumple con la normatividad pesquera y acuícola</t>
  </si>
  <si>
    <r>
      <t>Porcentaje de actas realizadas para el cumplimiento de la normatividad pesquera y acuícola</t>
    </r>
    <r>
      <rPr>
        <i/>
        <sz val="10"/>
        <color indexed="30"/>
        <rFont val="Soberana Sans"/>
      </rPr>
      <t xml:space="preserve">
</t>
    </r>
  </si>
  <si>
    <t>(Actas realizadas para el cumplimiento de la normatividad pesquera y acuícola / Total de actas programadas) *100</t>
  </si>
  <si>
    <t>A Seguimiento satelital de forma moderna y eficiente a embarcaciones pesqueras  monitoreadas</t>
  </si>
  <si>
    <r>
      <t>Porcentaje de embarcaciones pesqueras monitoreadas mediante el Sistema de Monitoreo Satelital de Embarcaciones Pesqueras</t>
    </r>
    <r>
      <rPr>
        <i/>
        <sz val="10"/>
        <color indexed="30"/>
        <rFont val="Soberana Sans"/>
      </rPr>
      <t xml:space="preserve">
</t>
    </r>
  </si>
  <si>
    <t xml:space="preserve">(Embarcaciones pesqueras monitoeadas mediante el Sistema de Monitoreo de Embarcaciones Pesqueras / Total de embarcaciones pesqueras programadas a monitorear) *100 </t>
  </si>
  <si>
    <t>Estratégico-Eficacia-Trimestral</t>
  </si>
  <si>
    <t>B Operativos de inspección y vigilancia  para el Combate a la Pesca Ilegal, realizados</t>
  </si>
  <si>
    <r>
      <t>Porcentaje de operativos de inspección y vigilancia realizados para el combate a la pesca ilegal.</t>
    </r>
    <r>
      <rPr>
        <i/>
        <sz val="10"/>
        <color indexed="30"/>
        <rFont val="Soberana Sans"/>
      </rPr>
      <t xml:space="preserve">
</t>
    </r>
  </si>
  <si>
    <t>(Operativos de inspección y vigilancia realizados/Total de Operativos de inspección y vigilancia programados)*100</t>
  </si>
  <si>
    <t>A 1 Mantenimiento a equipos transreceptores</t>
  </si>
  <si>
    <r>
      <t>Porcentaje de mantenimientos a equipos transreceptores instalados y operando en embarcaciones pesqueras</t>
    </r>
    <r>
      <rPr>
        <i/>
        <sz val="10"/>
        <color indexed="30"/>
        <rFont val="Soberana Sans"/>
      </rPr>
      <t xml:space="preserve">
</t>
    </r>
  </si>
  <si>
    <t>(Numero de mantenimientos realizados a equipos transreceptores instalados en embarcaciones pesqueras/Total de mantenimientos programados a realizar) *100</t>
  </si>
  <si>
    <t>B 2 Administración de los recursos materiales</t>
  </si>
  <si>
    <r>
      <t>Porcentaje de bitácoras de combustible realizadas</t>
    </r>
    <r>
      <rPr>
        <i/>
        <sz val="10"/>
        <color indexed="30"/>
        <rFont val="Soberana Sans"/>
      </rPr>
      <t xml:space="preserve">
</t>
    </r>
  </si>
  <si>
    <t>(Numero de bitácoras de combustible realizadas/Total de vehículos activos) *100</t>
  </si>
  <si>
    <r>
      <t xml:space="preserve">Porcentaje de pesquerías que cuentan con regulación atendidas mediante operativos de inspección y vigilancia.
</t>
    </r>
    <r>
      <rPr>
        <sz val="10"/>
        <rFont val="Soberana Sans"/>
        <family val="2"/>
      </rPr>
      <t>Sin Información,Sin Justificación</t>
    </r>
  </si>
  <si>
    <r>
      <t xml:space="preserve">Índice de eficiencia en el uso del agua (Ahorro de agua por hectárea de riego tecnificado versus riego no tecnificado).
</t>
    </r>
    <r>
      <rPr>
        <sz val="10"/>
        <rFont val="Soberana Sans"/>
        <family val="2"/>
      </rPr>
      <t>Sin Información,Sin Justificación</t>
    </r>
  </si>
  <si>
    <r>
      <t xml:space="preserve">Porcentaje de actas realizadas para el cumplimiento de la normatividad pesquera y acuícola
</t>
    </r>
    <r>
      <rPr>
        <sz val="10"/>
        <rFont val="Soberana Sans"/>
        <family val="2"/>
      </rPr>
      <t>Sin Información,Sin Justificación</t>
    </r>
  </si>
  <si>
    <r>
      <t xml:space="preserve">Porcentaje de embarcaciones pesqueras monitoreadas mediante el Sistema de Monitoreo Satelital de Embarcaciones Pesqueras
</t>
    </r>
    <r>
      <rPr>
        <sz val="10"/>
        <rFont val="Soberana Sans"/>
        <family val="2"/>
      </rPr>
      <t xml:space="preserve"> Causa : Las embarcaciones pesqueras en operación fueron 1,983, las cuales todas son monitoreadas. Efecto: Contar con la flota pesquera en operación monitoreada. Otros Motivos:</t>
    </r>
  </si>
  <si>
    <r>
      <t xml:space="preserve">Porcentaje de operativos de inspección y vigilancia realizados para el combate a la pesca ilegal.
</t>
    </r>
    <r>
      <rPr>
        <sz val="10"/>
        <rFont val="Soberana Sans"/>
        <family val="2"/>
      </rPr>
      <t>Sin Información,Sin Justificación</t>
    </r>
  </si>
  <si>
    <r>
      <t xml:space="preserve">Porcentaje de mantenimientos a equipos transreceptores instalados y operando en embarcaciones pesqueras
</t>
    </r>
    <r>
      <rPr>
        <sz val="10"/>
        <rFont val="Soberana Sans"/>
        <family val="2"/>
      </rPr>
      <t>Sin Información,Sin Justificación</t>
    </r>
  </si>
  <si>
    <r>
      <t xml:space="preserve">Porcentaje de bitácoras de combustible realizadas
</t>
    </r>
    <r>
      <rPr>
        <sz val="10"/>
        <rFont val="Soberana Sans"/>
        <family val="2"/>
      </rPr>
      <t>Sin Información,Sin Justificación</t>
    </r>
  </si>
  <si>
    <t>P001</t>
  </si>
  <si>
    <t>Registro, Control y Seguimiento de los Programas Presupuestarios</t>
  </si>
  <si>
    <t>112-Coordinación General de Enlace Sectorial</t>
  </si>
  <si>
    <t>9 - Impulso a la reconversión productiva en materia agrícola, pecuaria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</si>
  <si>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ejercicio de los recursos de Apoyo para la operación administrativa de los programas presupuestario.</t>
  </si>
  <si>
    <t>Programas Presupuestarios cuentan con recursos de Apoyo administrativo para su operación.</t>
  </si>
  <si>
    <r>
      <t>Porcentaje de Recursos de Apoyo Administrativo Ejercidos.</t>
    </r>
    <r>
      <rPr>
        <i/>
        <sz val="10"/>
        <color indexed="30"/>
        <rFont val="Soberana Sans"/>
      </rPr>
      <t xml:space="preserve">
</t>
    </r>
  </si>
  <si>
    <t>(Monto de Recursos de Apoyo Administrativo Ejercidos / Monto de Recursos de Apoyo Administrativo programados) X 100</t>
  </si>
  <si>
    <t>A Recursos Presupuestales Asignados a las Unidades Responsables.</t>
  </si>
  <si>
    <r>
      <t>Porcentaje de Unidades Responsables con Recursos Asignados.</t>
    </r>
    <r>
      <rPr>
        <i/>
        <sz val="10"/>
        <color indexed="30"/>
        <rFont val="Soberana Sans"/>
      </rPr>
      <t xml:space="preserve">
</t>
    </r>
  </si>
  <si>
    <t>(Número de Unidades responsables con recurso asignado / número de unidades responsables con recurso programado ) X 100</t>
  </si>
  <si>
    <t>A 1 Autorización de la Estructura Programática Sectorial.</t>
  </si>
  <si>
    <r>
      <t>Estructura Programática Sectorial Autorizada.</t>
    </r>
    <r>
      <rPr>
        <i/>
        <sz val="10"/>
        <color indexed="30"/>
        <rFont val="Soberana Sans"/>
      </rPr>
      <t xml:space="preserve">
</t>
    </r>
  </si>
  <si>
    <t>Estructura Programática Sectorial Autorizada.</t>
  </si>
  <si>
    <t>Estructura programática</t>
  </si>
  <si>
    <r>
      <t xml:space="preserve">Porcentaje de Recursos de Apoyo Administrativo Ejercidos.
</t>
    </r>
    <r>
      <rPr>
        <sz val="10"/>
        <rFont val="Soberana Sans"/>
        <family val="2"/>
      </rPr>
      <t>Sin Información,Sin Justificación</t>
    </r>
  </si>
  <si>
    <r>
      <t xml:space="preserve">Porcentaje de Unidades Responsables con Recursos Asignados.
</t>
    </r>
    <r>
      <rPr>
        <sz val="10"/>
        <rFont val="Soberana Sans"/>
        <family val="2"/>
      </rPr>
      <t>Sin Información,Sin Justificación</t>
    </r>
  </si>
  <si>
    <r>
      <t xml:space="preserve">Estructura Programática Sectorial Autorizada.
</t>
    </r>
    <r>
      <rPr>
        <sz val="10"/>
        <rFont val="Soberana Sans"/>
        <family val="2"/>
      </rPr>
      <t>Sin Información,Sin Justificación</t>
    </r>
  </si>
  <si>
    <t>S088</t>
  </si>
  <si>
    <t>Programa de Apoyo para la Productividad de la Mujer Emprendedora</t>
  </si>
  <si>
    <t>6 - Elevar el ingreso de los productores y el empleo rural</t>
  </si>
  <si>
    <t>Contribuir a impulsar la productividad en el sector agroalimentario mediante inversión en capital físico, humano y tecnológico que garantice la seguridad alimentaria mediante la implementación de proyectos productivos en actividades prioritarias dirigidos a grupos de mujeres emprendedoras que logran constituirse legalmente.</t>
  </si>
  <si>
    <r>
      <t>Tasa de variación en el nivel de productividad de los grupos apoyados.</t>
    </r>
    <r>
      <rPr>
        <i/>
        <sz val="10"/>
        <color indexed="30"/>
        <rFont val="Soberana Sans"/>
      </rPr>
      <t xml:space="preserve">
</t>
    </r>
  </si>
  <si>
    <t>((Indice promedio de productividad de los grupos apoyados en el año tn)/ (Indice promedio de productividad de los grupos apoyados en el tn-1)-1)*100</t>
  </si>
  <si>
    <t>Grupos de mujeres apoyados logran constituirse legalmente, pasan a ser pequeños productores e implementan proyectos productivos en actividades prioritarias.</t>
  </si>
  <si>
    <r>
      <t>Porcentaje de grupos apoyados en el ejercicio fiscal anterior que con la implementación del proyecto productivo pasaron a ser pequeños productores.</t>
    </r>
    <r>
      <rPr>
        <i/>
        <sz val="10"/>
        <color indexed="30"/>
        <rFont val="Soberana Sans"/>
      </rPr>
      <t xml:space="preserve">
</t>
    </r>
  </si>
  <si>
    <t>(Número de grupos apoyados en el ejercicio fiscal del año tn-1 que pasaron a ser pequeños productores / Número total grupos apoyados en el ejercicio fiscal del año tn-1)*100</t>
  </si>
  <si>
    <r>
      <t>Porcentaje de grupos legalmente constituidas apoyados.</t>
    </r>
    <r>
      <rPr>
        <i/>
        <sz val="10"/>
        <color indexed="30"/>
        <rFont val="Soberana Sans"/>
      </rPr>
      <t xml:space="preserve">
</t>
    </r>
  </si>
  <si>
    <t>(Número de grupos legalmente constituidos apoyados / Número total de grupos apoyados)*100</t>
  </si>
  <si>
    <r>
      <t>Porcentaje de proyectos productivos de actividades prioritarias apoyados.</t>
    </r>
    <r>
      <rPr>
        <i/>
        <sz val="10"/>
        <color indexed="30"/>
        <rFont val="Soberana Sans"/>
      </rPr>
      <t xml:space="preserve">
</t>
    </r>
  </si>
  <si>
    <t>(Número de proyectos productivos de actividades prioritarias apoyados/Número total de proyectos productivos apoyados)*100</t>
  </si>
  <si>
    <t>A Proyectos productivos apoyados en municipios de la Cruzada Nacional contra el Hambre.</t>
  </si>
  <si>
    <r>
      <t>Porcentaje de proyectos productivos apoyados en municipios de la Cruzada Nacional contra el Hambre.</t>
    </r>
    <r>
      <rPr>
        <i/>
        <sz val="10"/>
        <color indexed="30"/>
        <rFont val="Soberana Sans"/>
      </rPr>
      <t xml:space="preserve">
</t>
    </r>
  </si>
  <si>
    <t>(Número de total de proyectos productivos apoyados en municipios de la Cruzada Nacional contra el Hambre / Total de proyectos productivos apoyados)*100</t>
  </si>
  <si>
    <t>B Mujeres emprendedoras apoyadas que forman parte del padrón del Programa de Inclusión Social del Programa de Apoyo Alimentario y del programa piloto Territorios Productivos.</t>
  </si>
  <si>
    <r>
      <t>Porcentaje de mujeres emprendedoras apoyadas que forman parte del padrón Programa de Inclusión Social, del Programa de Apoyo Alimentario y del programa piloto Territorios Productivos.</t>
    </r>
    <r>
      <rPr>
        <i/>
        <sz val="10"/>
        <color indexed="30"/>
        <rFont val="Soberana Sans"/>
      </rPr>
      <t xml:space="preserve">
</t>
    </r>
  </si>
  <si>
    <t>(Número de mujeres emprendedoras apoyadas que forman parte del padrón del Programa Oportunidades y del Programa de Apoyo Alimentario / Total de de mujeres emprendedoras apoyadas) *100</t>
  </si>
  <si>
    <t>C Proyectos productivos apoyados para ampliación o escalamiento.</t>
  </si>
  <si>
    <r>
      <t>Porcentaje de proyectos productivos apoyados para ampliación o escalamiento.</t>
    </r>
    <r>
      <rPr>
        <i/>
        <sz val="10"/>
        <color indexed="30"/>
        <rFont val="Soberana Sans"/>
      </rPr>
      <t xml:space="preserve">
</t>
    </r>
  </si>
  <si>
    <t>(Número de proyectos productivos apoyados para ampliación o escalamiento / Total de proyectos productivos apoyados) *100</t>
  </si>
  <si>
    <t>D Proyectos productivos agroalimentarios apoyados.</t>
  </si>
  <si>
    <r>
      <t>Porcentaje de proyectos productivos agroalimentarios apoyados.</t>
    </r>
    <r>
      <rPr>
        <i/>
        <sz val="10"/>
        <color indexed="30"/>
        <rFont val="Soberana Sans"/>
      </rPr>
      <t xml:space="preserve">
</t>
    </r>
  </si>
  <si>
    <t>(Número de proyectos productivos agroalimentarios apoyados / Total de proyectos productivos apoyados)*100</t>
  </si>
  <si>
    <t>E Mujeres emprendedoras jefas de familia apoyadas.</t>
  </si>
  <si>
    <r>
      <t>Porcentaje de mujeres emprendedoras jefas de familia apoyadas.</t>
    </r>
    <r>
      <rPr>
        <i/>
        <sz val="10"/>
        <color indexed="30"/>
        <rFont val="Soberana Sans"/>
      </rPr>
      <t xml:space="preserve">
</t>
    </r>
  </si>
  <si>
    <t>(Número total de mujeres emprendedoras jefas de familia apoyadas / Total de mujeres emprendedoras apoyadas) *100</t>
  </si>
  <si>
    <t>F Proyectos productivos apoyados en municipios indígenas.</t>
  </si>
  <si>
    <r>
      <t>Porcentaje de proyectos productivos apoyados en municipios indígenas.</t>
    </r>
    <r>
      <rPr>
        <i/>
        <sz val="10"/>
        <color indexed="30"/>
        <rFont val="Soberana Sans"/>
      </rPr>
      <t xml:space="preserve">
</t>
    </r>
  </si>
  <si>
    <t>(Número de proyectos productivos apoyados en municipios indígenas / Total de proyectos productivos apoyados) *100</t>
  </si>
  <si>
    <t>A 1 Verificación de seguimiento de proyectos productivos.</t>
  </si>
  <si>
    <r>
      <t>Porcentaje de proyectos productivos apoyados en el ejercicio fiscal del año anterior verificados.</t>
    </r>
    <r>
      <rPr>
        <i/>
        <sz val="10"/>
        <color indexed="30"/>
        <rFont val="Soberana Sans"/>
      </rPr>
      <t xml:space="preserve">
</t>
    </r>
  </si>
  <si>
    <t>(Número de proyectos productivos apoyados en el ejercicio fiscal del año tn-1 verificados / Total de proyectos productivos apoyados en el ejercicio fiscal del año tn-1)*100</t>
  </si>
  <si>
    <t>B 2 Monto de mujeres apoyadas que forman parte del padrón del Programa de Inclusión Social del Programa de Apoyo Alimentario y del programa piloto Territorios Productivos.</t>
  </si>
  <si>
    <r>
      <t>Porcentaje del monto del apoyo otorgado por el programa a grupos con personas que forman parte del padrón del Programa de Inclusión Social del Programa de Apoyo Alimentario y del programa piloto Territorios Productivos.</t>
    </r>
    <r>
      <rPr>
        <i/>
        <sz val="10"/>
        <color indexed="30"/>
        <rFont val="Soberana Sans"/>
      </rPr>
      <t xml:space="preserve">
</t>
    </r>
  </si>
  <si>
    <t>(Monto de apoyo otorgado por el programa a los grupos con integrantes que forman parte del padrón del Programa de Inclusión Social del Programa de Apoyo Alimentario y del programa piloto Territorios Productivos/ Monto total de apoyo otorgado por el programa)*100</t>
  </si>
  <si>
    <t>Monto asignado</t>
  </si>
  <si>
    <t>C 3 Dictaminación técnica de proyectos productivos.</t>
  </si>
  <si>
    <r>
      <t>Porcentaje de proyectos productivos procedentes dictaminados técnicamente.</t>
    </r>
    <r>
      <rPr>
        <i/>
        <sz val="10"/>
        <color indexed="30"/>
        <rFont val="Soberana Sans"/>
      </rPr>
      <t xml:space="preserve">
</t>
    </r>
  </si>
  <si>
    <t>(Número de proyectos productivos procedentes dictaminados / Total de proyectos productivos procedentes)*100</t>
  </si>
  <si>
    <t>C 4 Apoyo de solicitudes registradas en el Sistema de Captura de Proyectos Productivos (SICAPP).</t>
  </si>
  <si>
    <r>
      <t>Porcentaje de solicitudes registradas en el Sistema de Captura de Proyectos Productivos apoyadas.</t>
    </r>
    <r>
      <rPr>
        <i/>
        <sz val="10"/>
        <color indexed="30"/>
        <rFont val="Soberana Sans"/>
      </rPr>
      <t xml:space="preserve">
</t>
    </r>
  </si>
  <si>
    <t>(Número de total de solicitudes apoyadas / Total de solicitudes registradas en el Sistema de Captura de Proyectos Productivos)*100</t>
  </si>
  <si>
    <t>D 5 Capacitación a mujeres emprendedoras.</t>
  </si>
  <si>
    <r>
      <t>Porcentaje de mujeres emprendedoras capacitadas.</t>
    </r>
    <r>
      <rPr>
        <i/>
        <sz val="10"/>
        <color indexed="30"/>
        <rFont val="Soberana Sans"/>
      </rPr>
      <t xml:space="preserve">
</t>
    </r>
  </si>
  <si>
    <t>(Número de mujeres emprendedoras capacitadas / Total de  mujeres emprendedoras apoyadas)*100</t>
  </si>
  <si>
    <t>E 6 Apoyo a los Asesores Técnicos habilitados.</t>
  </si>
  <si>
    <r>
      <t>Porcentaje de  Asesores Técnicos habilitados con grupos apoyados.</t>
    </r>
    <r>
      <rPr>
        <i/>
        <sz val="10"/>
        <color indexed="30"/>
        <rFont val="Soberana Sans"/>
      </rPr>
      <t xml:space="preserve">
</t>
    </r>
  </si>
  <si>
    <t>(Número de Asesores Ténicos habilitados con grupos apoyados / Total de Asesores Técnicos Habilitados que registraron solicitudes de apoyo)*100</t>
  </si>
  <si>
    <t>F 7 Supervisión de puesta en marcha de proyectos productivos.</t>
  </si>
  <si>
    <r>
      <t>Porcentaje de proyectos productivos apoyados supervisados despúes de su puesta en marcha.</t>
    </r>
    <r>
      <rPr>
        <i/>
        <sz val="10"/>
        <color indexed="30"/>
        <rFont val="Soberana Sans"/>
      </rPr>
      <t xml:space="preserve">
</t>
    </r>
  </si>
  <si>
    <t>(Número de proyectos productivos apoyados supervisados después de su puesta en marcha/ Total de proyectos productivos apoyados)*100</t>
  </si>
  <si>
    <r>
      <t xml:space="preserve">Tasa de variación en el nivel de productividad de los grupos apoyados.
</t>
    </r>
    <r>
      <rPr>
        <sz val="10"/>
        <rFont val="Soberana Sans"/>
        <family val="2"/>
      </rPr>
      <t>Sin Información,Sin Justificación</t>
    </r>
  </si>
  <si>
    <r>
      <t xml:space="preserve">Porcentaje de grupos apoyados en el ejercicio fiscal anterior que con la implementación del proyecto productivo pasaron a ser pequeños productores.
</t>
    </r>
    <r>
      <rPr>
        <sz val="10"/>
        <rFont val="Soberana Sans"/>
        <family val="2"/>
      </rPr>
      <t>Sin Información,Sin Justificación</t>
    </r>
  </si>
  <si>
    <r>
      <t xml:space="preserve">Porcentaje de grupos legalmente constituidas apoyados.
</t>
    </r>
    <r>
      <rPr>
        <sz val="10"/>
        <rFont val="Soberana Sans"/>
        <family val="2"/>
      </rPr>
      <t>Sin Información,Sin Justificación</t>
    </r>
  </si>
  <si>
    <r>
      <t xml:space="preserve">Porcentaje de proyectos productivos de actividades prioritarias apoyados.
</t>
    </r>
    <r>
      <rPr>
        <sz val="10"/>
        <rFont val="Soberana Sans"/>
        <family val="2"/>
      </rPr>
      <t>Sin Información,Sin Justificación</t>
    </r>
  </si>
  <si>
    <r>
      <t xml:space="preserve">Porcentaje de proyectos productivos apoyados en municipios de la Cruzada Nacional contra el Hambre.
</t>
    </r>
    <r>
      <rPr>
        <sz val="10"/>
        <rFont val="Soberana Sans"/>
        <family val="2"/>
      </rPr>
      <t>Sin Información,Sin Justificación</t>
    </r>
  </si>
  <si>
    <r>
      <t xml:space="preserve">Porcentaje de mujeres emprendedoras apoyadas que forman parte del padrón Programa de Inclusión Social, del Programa de Apoyo Alimentario y del programa piloto Territorios Productivos.
</t>
    </r>
    <r>
      <rPr>
        <sz val="10"/>
        <rFont val="Soberana Sans"/>
        <family val="2"/>
      </rPr>
      <t>Sin Información,Sin Justificación</t>
    </r>
  </si>
  <si>
    <r>
      <t xml:space="preserve">Porcentaje de proyectos productivos apoyados para ampliación o escalamiento.
</t>
    </r>
    <r>
      <rPr>
        <sz val="10"/>
        <rFont val="Soberana Sans"/>
        <family val="2"/>
      </rPr>
      <t>Sin Información,Sin Justificación</t>
    </r>
  </si>
  <si>
    <r>
      <t xml:space="preserve">Porcentaje de proyectos productivos agroalimentarios apoyados.
</t>
    </r>
    <r>
      <rPr>
        <sz val="10"/>
        <rFont val="Soberana Sans"/>
        <family val="2"/>
      </rPr>
      <t>Sin Información,Sin Justificación</t>
    </r>
  </si>
  <si>
    <r>
      <t xml:space="preserve">Porcentaje de mujeres emprendedoras jefas de familia apoyadas.
</t>
    </r>
    <r>
      <rPr>
        <sz val="10"/>
        <rFont val="Soberana Sans"/>
        <family val="2"/>
      </rPr>
      <t>Sin Información,Sin Justificación</t>
    </r>
  </si>
  <si>
    <r>
      <t xml:space="preserve">Porcentaje de proyectos productivos apoyados en municipios indígenas.
</t>
    </r>
    <r>
      <rPr>
        <sz val="10"/>
        <rFont val="Soberana Sans"/>
        <family val="2"/>
      </rPr>
      <t>Sin Información,Sin Justificación</t>
    </r>
  </si>
  <si>
    <r>
      <t xml:space="preserve">Porcentaje de proyectos productivos apoyados en el ejercicio fiscal del año anterior verificados.
</t>
    </r>
    <r>
      <rPr>
        <sz val="10"/>
        <rFont val="Soberana Sans"/>
        <family val="2"/>
      </rPr>
      <t xml:space="preserve"> Causa : Sin meta programada al primer trimestre de 2015. Efecto:  Otros Motivos:</t>
    </r>
  </si>
  <si>
    <r>
      <t xml:space="preserve">Porcentaje del monto del apoyo otorgado por el programa a grupos con personas que forman parte del padrón del Programa de Inclusión Social del Programa de Apoyo Alimentario y del programa piloto Territorios Productivos.
</t>
    </r>
    <r>
      <rPr>
        <sz val="10"/>
        <rFont val="Soberana Sans"/>
        <family val="2"/>
      </rPr>
      <t xml:space="preserve"> Causa : Sin meta programada al primer trimestre de 2015. Efecto:  Otros Motivos:</t>
    </r>
  </si>
  <si>
    <r>
      <t xml:space="preserve">Porcentaje de proyectos productivos procedentes dictaminados técnicamente.
</t>
    </r>
    <r>
      <rPr>
        <sz val="10"/>
        <rFont val="Soberana Sans"/>
        <family val="2"/>
      </rPr>
      <t xml:space="preserve"> Causa : Sin meta programada al primer trimestre de 2015. Efecto:  Otros Motivos:</t>
    </r>
  </si>
  <si>
    <r>
      <t xml:space="preserve">Porcentaje de solicitudes registradas en el Sistema de Captura de Proyectos Productivos apoyadas.
</t>
    </r>
    <r>
      <rPr>
        <sz val="10"/>
        <rFont val="Soberana Sans"/>
        <family val="2"/>
      </rPr>
      <t xml:space="preserve"> Causa : Sin meta programada al primer trimestre de 2015. Efecto:  Otros Motivos:</t>
    </r>
  </si>
  <si>
    <r>
      <t xml:space="preserve">Porcentaje de mujeres emprendedoras capacitadas.
</t>
    </r>
    <r>
      <rPr>
        <sz val="10"/>
        <rFont val="Soberana Sans"/>
        <family val="2"/>
      </rPr>
      <t xml:space="preserve"> Causa : Sin meta programada al primer trimestre de 2015. Efecto:  Otros Motivos:</t>
    </r>
  </si>
  <si>
    <r>
      <t xml:space="preserve">Porcentaje de  Asesores Técnicos habilitados con grupos apoyados.
</t>
    </r>
    <r>
      <rPr>
        <sz val="10"/>
        <rFont val="Soberana Sans"/>
        <family val="2"/>
      </rPr>
      <t xml:space="preserve"> Causa : Sin meta programada al primer trimestre de 2015. Efecto:  Otros Motivos:</t>
    </r>
  </si>
  <si>
    <r>
      <t xml:space="preserve">Porcentaje de proyectos productivos apoyados supervisados despúes de su puesta en marcha.
</t>
    </r>
    <r>
      <rPr>
        <sz val="10"/>
        <rFont val="Soberana Sans"/>
        <family val="2"/>
      </rPr>
      <t xml:space="preserve"> Causa : Sin meta programada al primer trimestre de 2015. Efecto:  Otros Motivos:</t>
    </r>
  </si>
  <si>
    <t>S089</t>
  </si>
  <si>
    <t>Fondo para el Apoyo a Proyectos Productivos en Núcleos Agrarios (FAPPA)</t>
  </si>
  <si>
    <t>Contribuir a impulsar la productividad en el sector agroalimentario mediante inversión en capital físico, humano y tecnológico que garantice la seguridad alimentaria mediante la implementación de proyectos productivos en actividades productivas  dirigidos a grupos de mujeres y hombres que logran constituirse legalmente.</t>
  </si>
  <si>
    <t>Grupos de hombres y mujeres apoyados logran constituirse legalmente, pasan a ser pequeños productores e implementan proyectos productivos en actividades prioritarias.</t>
  </si>
  <si>
    <r>
      <t>Porcentaje de grupos legalmente constituidos apoyados.</t>
    </r>
    <r>
      <rPr>
        <i/>
        <sz val="10"/>
        <color indexed="30"/>
        <rFont val="Soberana Sans"/>
      </rPr>
      <t xml:space="preserve">
</t>
    </r>
  </si>
  <si>
    <t>A Mujeres apoyadas con proyectos productivos.</t>
  </si>
  <si>
    <r>
      <t>Porcentaje de mujeres apoyadas con proyectos productivos.</t>
    </r>
    <r>
      <rPr>
        <i/>
        <sz val="10"/>
        <color indexed="30"/>
        <rFont val="Soberana Sans"/>
      </rPr>
      <t xml:space="preserve">
</t>
    </r>
  </si>
  <si>
    <t>(Número total de mujeres apoyadas con proyectos productivos / Total de personas apoyadas con proyectos productivos) *100</t>
  </si>
  <si>
    <t>B Proyectos productivos apoyados para ampliación o escalamiento.</t>
  </si>
  <si>
    <t>C Proyectos productivos agroalimentarios apoyados.</t>
  </si>
  <si>
    <t>D Hombres y mujeres apoyadas que forman parte del padrón del Programa de Inclusión Social del Programa de Apoyo Alimentario y del programa piloto Territorios Productivos.</t>
  </si>
  <si>
    <r>
      <t>Porcentaje de mujeres y hombres apoyados que forman parte del Programa de Inclusión Social, del Programa de Apoyo Alimentario y del programa piloto Territorios Productivos.</t>
    </r>
    <r>
      <rPr>
        <i/>
        <sz val="10"/>
        <color indexed="30"/>
        <rFont val="Soberana Sans"/>
      </rPr>
      <t xml:space="preserve">
</t>
    </r>
  </si>
  <si>
    <t>(Número de mujeres y hombres apoyados que forman parte del padrón del Programa Oportunidades y del Programa de Apoyo Alimentario  / Total de personas apoyadas) *100</t>
  </si>
  <si>
    <t>E Proyectos apoyados en municipios indígenas.</t>
  </si>
  <si>
    <t>F Proyectos apoyados en municipios de la Cruzada Nacional contra el Hambre.</t>
  </si>
  <si>
    <t xml:space="preserve">(Número de proyectos productivos apoyados en municipios de la Cruzada Nacional contra en Hambre / Número total de proyectos productivos apoyados) *100  </t>
  </si>
  <si>
    <t>A 1 Apoyo a los Asesores Técnicos habilitados</t>
  </si>
  <si>
    <t>B 2 Dictaminación técnica de proyectos productivos.</t>
  </si>
  <si>
    <t>(Número proyectos productivos procedentes dictaminados / Total de proyectos productivos procedentes)*100</t>
  </si>
  <si>
    <t>B 3 Apoyo de solicitudes registradas en el Sistema de Captura de Proyectos Productivos (SICAPP)</t>
  </si>
  <si>
    <r>
      <t>Porcentaje de solicitudes apoyadas registradas en el Sistema de Captura de Proyectos Productivos</t>
    </r>
    <r>
      <rPr>
        <i/>
        <sz val="10"/>
        <color indexed="30"/>
        <rFont val="Soberana Sans"/>
      </rPr>
      <t xml:space="preserve">
</t>
    </r>
  </si>
  <si>
    <t>(Número total de solicitudes apoyadas registradas en el Sistema de Captura de Proyectos Productivos / Número total de solicitudes registradas en el Sistema de Captura de Proyectos Productivos.)*100</t>
  </si>
  <si>
    <t>C 4 Capacitación a mujeres y hombres.</t>
  </si>
  <si>
    <r>
      <t>Porcentaje de mujeres y hombres capacitados.</t>
    </r>
    <r>
      <rPr>
        <i/>
        <sz val="10"/>
        <color indexed="30"/>
        <rFont val="Soberana Sans"/>
      </rPr>
      <t xml:space="preserve">
</t>
    </r>
  </si>
  <si>
    <t>(Número de mujeres y hombres capacitados / Número total de personas apoyadas)*100</t>
  </si>
  <si>
    <t>D 5 Monto del apoyo otorgado a hombres y mujeres apoyadas que forman parte del padrón del Programa de Inclusión Social del Programa de Apoyo Alimentario y del programa piloto Territorios Productivos.</t>
  </si>
  <si>
    <t>(Monto de apoyo otorgado por el programa a los grupos con integrantes que forman parte del padrón del Programa de Inclusión Social del Programa de Apoyo Alimentario y del programa piloto Territorios Productivos/ Monto total otorgado por el programa a los grupos apoyados)*100</t>
  </si>
  <si>
    <t>E 6 Supervisión de puesta en marcha de proyectos productivos.</t>
  </si>
  <si>
    <r>
      <t>Porcentaje de proyectos productivos apoyados supervisados después de su puesta en marcha.</t>
    </r>
    <r>
      <rPr>
        <i/>
        <sz val="10"/>
        <color indexed="30"/>
        <rFont val="Soberana Sans"/>
      </rPr>
      <t xml:space="preserve">
</t>
    </r>
  </si>
  <si>
    <t>(Número de proyectos productivos supervisados después de su puesta en marcha / Número total de proyectos productivos apoyados)*100</t>
  </si>
  <si>
    <t>F 7 Verificación de seguimiento de proyectos productivos.</t>
  </si>
  <si>
    <t>(Número de proyectos productivos apoyados en el ejercicio fiscal del año tn-1 verificados / Número total de proyectos productivos apoyados en el ejercicio fiscal del año tn-1)*100</t>
  </si>
  <si>
    <r>
      <t xml:space="preserve">Porcentaje de grupos legalmente constituidos apoyados.
</t>
    </r>
    <r>
      <rPr>
        <sz val="10"/>
        <rFont val="Soberana Sans"/>
        <family val="2"/>
      </rPr>
      <t>Sin Información,Sin Justificación</t>
    </r>
  </si>
  <si>
    <r>
      <t xml:space="preserve">Porcentaje de mujeres apoyadas con proyectos productivos.
</t>
    </r>
    <r>
      <rPr>
        <sz val="10"/>
        <rFont val="Soberana Sans"/>
        <family val="2"/>
      </rPr>
      <t>Sin Información,Sin Justificación</t>
    </r>
  </si>
  <si>
    <r>
      <t xml:space="preserve">Porcentaje de mujeres y hombres apoyados que forman parte del Programa de Inclusión Social, del Programa de Apoyo Alimentario y del programa piloto Territorios Productivos.
</t>
    </r>
    <r>
      <rPr>
        <sz val="10"/>
        <rFont val="Soberana Sans"/>
        <family val="2"/>
      </rPr>
      <t>Sin Información,Sin Justificación</t>
    </r>
  </si>
  <si>
    <r>
      <t xml:space="preserve">Porcentaje de solicitudes apoyadas registradas en el Sistema de Captura de Proyectos Productivos
</t>
    </r>
    <r>
      <rPr>
        <sz val="10"/>
        <rFont val="Soberana Sans"/>
        <family val="2"/>
      </rPr>
      <t xml:space="preserve"> Causa : Sin meta programada al primer trimestre de 2015. Efecto:  Otros Motivos:</t>
    </r>
  </si>
  <si>
    <r>
      <t xml:space="preserve">Porcentaje de mujeres y hombres capacitados.
</t>
    </r>
    <r>
      <rPr>
        <sz val="10"/>
        <rFont val="Soberana Sans"/>
        <family val="2"/>
      </rPr>
      <t xml:space="preserve"> Causa : Sin meta programada al primer trimestre de 2015. Efecto:  Otros Motivos:</t>
    </r>
  </si>
  <si>
    <r>
      <t xml:space="preserve">Porcentaje de proyectos productivos apoyados supervisados después de su puesta en marcha.
</t>
    </r>
    <r>
      <rPr>
        <sz val="10"/>
        <rFont val="Soberana Sans"/>
        <family val="2"/>
      </rPr>
      <t xml:space="preserve"> Causa : Sin meta programada al primer trimestre de 2015. Efecto:  Otros Motivos:</t>
    </r>
  </si>
  <si>
    <t>S240</t>
  </si>
  <si>
    <t xml:space="preserve">Programa de Concurrencia con las Entidades Federativas </t>
  </si>
  <si>
    <t>113-Coordinación General de Delegaciones</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</si>
  <si>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</si>
  <si>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</si>
  <si>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</si>
  <si>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</si>
  <si>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</si>
  <si>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</si>
  <si>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</si>
  <si>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</si>
  <si>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</si>
  <si>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Registro y Dictamen de Proyectos.</t>
  </si>
  <si>
    <r>
      <t>Porcentaje de Proyectos con Dictamen Positivo.</t>
    </r>
    <r>
      <rPr>
        <i/>
        <sz val="10"/>
        <color indexed="30"/>
        <rFont val="Soberana Sans"/>
      </rPr>
      <t xml:space="preserve">
</t>
    </r>
  </si>
  <si>
    <t>(Número de Proyectos con Dictamen Positivo / Número de Proyectos Registrados) X 100.</t>
  </si>
  <si>
    <t>A 2 Autorización de Proyectos.</t>
  </si>
  <si>
    <r>
      <t>Porcentaje de Proyectos sin Suficiencia Presupuestal.</t>
    </r>
    <r>
      <rPr>
        <i/>
        <sz val="10"/>
        <color indexed="30"/>
        <rFont val="Soberana Sans"/>
      </rPr>
      <t xml:space="preserve">
</t>
    </r>
  </si>
  <si>
    <t>(Número de Proyectos Positivos sin suficiencia / Número de Proyectos Positivos) X 100.</t>
  </si>
  <si>
    <r>
      <t>Porcentaje de Proyectos Autorizados</t>
    </r>
    <r>
      <rPr>
        <i/>
        <sz val="10"/>
        <color indexed="30"/>
        <rFont val="Soberana Sans"/>
      </rPr>
      <t xml:space="preserve">
</t>
    </r>
  </si>
  <si>
    <t>(Número de Proyectos Autorizados / Número de Proyectos Registrados) X 100.</t>
  </si>
  <si>
    <r>
      <t xml:space="preserve">Porcentaje de Inversión por Actividad
</t>
    </r>
    <r>
      <rPr>
        <sz val="10"/>
        <rFont val="Soberana Sans"/>
        <family val="2"/>
      </rPr>
      <t>Sin Información,Sin Justificación</t>
    </r>
  </si>
  <si>
    <r>
      <t xml:space="preserve">Porcentaje de Inversión en Convenios de Coordinación
</t>
    </r>
    <r>
      <rPr>
        <sz val="10"/>
        <rFont val="Soberana Sans"/>
        <family val="2"/>
      </rPr>
      <t>Sin Información,Sin Justificación</t>
    </r>
  </si>
  <si>
    <r>
      <t xml:space="preserve">Porcentaje de Proyectos Establecidos
</t>
    </r>
    <r>
      <rPr>
        <sz val="10"/>
        <rFont val="Soberana Sans"/>
        <family val="2"/>
      </rPr>
      <t>Sin Información,Sin Justificación</t>
    </r>
  </si>
  <si>
    <r>
      <t xml:space="preserve">Porcentaje de Proyectos con Dictamen Positivo.
</t>
    </r>
    <r>
      <rPr>
        <sz val="10"/>
        <rFont val="Soberana Sans"/>
        <family val="2"/>
      </rPr>
      <t xml:space="preserve"> Causa : 1) La fecha límite para suscripción del Anexo de Ejecución que es el documento en el cual se establecen la metas y montos es el mes de Mayo, de conformidad con las Reglas de Operación por ser un programa de atención a la demanda; 2) La radicación de los recursos federales se inicio el 05/03/2014 para 7 FOFAE´S.    El dato del denominador es estimado, por lo que podrá variar de acuerdo al avance. Efecto: Retraso en el ejercicio, de los recursos federales por los FOFAES y lo que ello implica de retraso en la operación, dictaminación, y en la ejecución por parte de los beneficiarios; desfase en el periodo y tiempos para el cumplimiento de la Meta. Se espera que se regularice en el sigueinte trimestre. Otros Motivos:</t>
    </r>
  </si>
  <si>
    <r>
      <t xml:space="preserve">Porcentaje de Proyectos sin Suficiencia Presupuestal.
</t>
    </r>
    <r>
      <rPr>
        <sz val="10"/>
        <rFont val="Soberana Sans"/>
        <family val="2"/>
      </rPr>
      <t xml:space="preserve"> Causa : 1) La fecha límite para suscripción del Anexo de Ejecución que es el documento en el cual se establecen la metas y montos es el mes de Mayo, de conformidad con las Reglas de Operación por ser un programa de atención a la demanda; 2) La radicación de los recursos federales se inicio el 05/03/2014 para 7 FOFAES  El valor del denominador es estimado,por lo que podrá variar de acuerdo al avance. Efecto: Retraso en el ejercicio, de los recursos federales por los FOFAES y lo que ello implica de retraso en la operación y dictaminación. Se espera que se regularice en el siguiente trimestre. Otros Motivos:</t>
    </r>
  </si>
  <si>
    <r>
      <t xml:space="preserve">Porcentaje de Proyectos Autorizados
</t>
    </r>
    <r>
      <rPr>
        <sz val="10"/>
        <rFont val="Soberana Sans"/>
        <family val="2"/>
      </rPr>
      <t xml:space="preserve"> Causa : 1) La fecha límite para suscripción del Anexo de Ejecución que es el documento en el cual se establecen la metas y montos es el mes de Mayo, de conformidad con las Reglas de Operación por ser un programa de atención a la demanda; 2) La radicación de los recursos federales se inicio el 05/03/2014 para 7 FOFAE´S. El valor del denominador es estimado, por lo que podrá variar de acuerdo al avance. Efecto: Retraso en el ejercicio, de los recursos federales por los FOFAES y lo que ello implica de retraso en la operación, dictaminación, y en la ejecución por parte de los beneficiarios; desfase en el periodo y tiempos para el cumplimiento de la Meta. Se espera que se regularice en el siguiente trimestre.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</si>
  <si>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</si>
  <si>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</si>
  <si>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</si>
  <si>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</si>
  <si>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</si>
  <si>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Porcentaje de contribución de los Incentivos a las operaciones y/o proyectos de inversión beneficiados por el Programa.</t>
    </r>
    <r>
      <rPr>
        <i/>
        <sz val="10"/>
        <color indexed="30"/>
        <rFont val="Soberana Sans"/>
      </rPr>
      <t xml:space="preserve">
</t>
    </r>
  </si>
  <si>
    <t>(Suma del valor total de las operaciones y/o proyectos de inversión adicionados con incentivos del Programa en el periodo tn-Monto total de incentivos otorgados, en el periodo tn)/PIB Agroalimentario en el periodo tn)*100)</t>
  </si>
  <si>
    <t>A Incentivos económicos otorgados que facilitan el acceso al financiamiento a productores agropecuarios, pesqueros, acuícolas y del Sector Rural en su conjunto.</t>
  </si>
  <si>
    <r>
      <t>Porcentaje de variación de productores agroalimentarios con créditos al amparo del servicio de garantía.</t>
    </r>
    <r>
      <rPr>
        <i/>
        <sz val="10"/>
        <color indexed="30"/>
        <rFont val="Soberana Sans"/>
      </rPr>
      <t xml:space="preserve">
</t>
    </r>
  </si>
  <si>
    <t>(Número total de productores agroalimentarios y del sector rural en su conjunto beneficiados, contabilizados una sola vez, con créditos al amparo del servicio de garantía en el año tn / Número total de productores agroalimentarios y del sector rural en su conjunto beneficiados, contabilizados una sola vez, con créditos al amparo del servicio de garantía en el año t0)*100</t>
  </si>
  <si>
    <r>
      <t>Porcentaje de variación del monto de crédito para productores agroalimentarios y del sector rural en su conjunto beneficiados con el Componente de Acceso al Financiamiento Productivo y Competitivo</t>
    </r>
    <r>
      <rPr>
        <i/>
        <sz val="10"/>
        <color indexed="30"/>
        <rFont val="Soberana Sans"/>
      </rPr>
      <t xml:space="preserve">
</t>
    </r>
  </si>
  <si>
    <t>(Monto total de crédito otorgado a productores agroalimentarios y del sector rural en su conjunto beneficiados con el Componente de Acceso al Financiamiento Productivo y Competitivo en el año tn / Monto total de crédito otorgado a productores agroalimentarios y del sector rural en su conjunto beneficiados con el Componente de Acceso al Financiamiento Productivo y Competitivo en el año t0)*100</t>
  </si>
  <si>
    <t>B Inversión Potencializada por cada peso otorgado en Incentivos a la Producción.</t>
  </si>
  <si>
    <r>
      <t>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</si>
  <si>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</si>
  <si>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Pesos</t>
  </si>
  <si>
    <t>C Inversión detonada por los incentivos económicos otorgados para la generación de agroparques.</t>
  </si>
  <si>
    <r>
      <t xml:space="preserve">Porcentaje de la inversión detonada por los incentivos otorgados a proyectos de agroparques </t>
    </r>
    <r>
      <rPr>
        <i/>
        <sz val="10"/>
        <color indexed="30"/>
        <rFont val="Soberana Sans"/>
      </rPr>
      <t xml:space="preserve">
</t>
    </r>
  </si>
  <si>
    <t>(Monto de inversión total de los proyectos apoyados en agroparques/Monto total de apoyo otorgado para cada proyecto de agroparque)*100</t>
  </si>
  <si>
    <t>Número de veces</t>
  </si>
  <si>
    <t>D Incentivos económicos entregados para proyectos agroalimentarios de las unidades económicas agropecuarias, pesqueras y acuícolas.</t>
  </si>
  <si>
    <r>
      <t>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</si>
  <si>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</si>
  <si>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E Incentivos económicos entregados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</si>
  <si>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Porcentaje de variación del Volumen de toneladas cubiertas, de productos elegibles, bajo el mecanismo de cobertura de precios.</t>
    </r>
    <r>
      <rPr>
        <i/>
        <sz val="10"/>
        <color indexed="30"/>
        <rFont val="Soberana Sans"/>
      </rPr>
      <t xml:space="preserve">
</t>
    </r>
  </si>
  <si>
    <t>(Volumen apoyado por cobertura de precios de productos elegibles, en el año tn /Volumen apoyado por cobertura de precios de productos elegibles, en el año t0)*100</t>
  </si>
  <si>
    <t>F Incentivos económicos otorgados a proyectos prioritarios atendiendo a la estrategia 4.10.1 del Plan Nacional de Desarrollo 2013-2018</t>
  </si>
  <si>
    <r>
      <t>Porcentaje de variación de beneficiarios apoyados por solicitud apoyada con el Componente Mapa de Proyectos.</t>
    </r>
    <r>
      <rPr>
        <i/>
        <sz val="10"/>
        <color indexed="30"/>
        <rFont val="Soberana Sans"/>
      </rPr>
      <t xml:space="preserve">
</t>
    </r>
  </si>
  <si>
    <t>(Números de beneficiarios del Componente de Planeación de Proyectos en tn/Número de beneficiarios del Componente de Planeación de Proyectos en t0)*100</t>
  </si>
  <si>
    <t>G Incentivos económicos otorgados a proyectos prioritarios conforme a los Programas Regionales de Desarrollo previstos en el Plan Nacional de Desarrollo 2013-2018, en las regiones Norte y Sur-Sureste de la República Mexicana</t>
  </si>
  <si>
    <r>
      <t>Porcentaje de variación de beneficiarios apoyados por el Componente del Programa Regional de Desarrollo Previsto en el PND</t>
    </r>
    <r>
      <rPr>
        <i/>
        <sz val="10"/>
        <color indexed="30"/>
        <rFont val="Soberana Sans"/>
      </rPr>
      <t xml:space="preserve">
</t>
    </r>
  </si>
  <si>
    <t>(Número de beneficiarios por el Componente del Programa Regional de Desarrollo Previsto en el PND en tn/Número de beneficiarios por el Componente del Programa Regional de Desarrollo Previsto en el PND en t0)*100</t>
  </si>
  <si>
    <t>H Incentivos económicos entregados a productores para que se conviertan de productores tradicionales a productores orgánicos y certifiquen sus procesos.</t>
  </si>
  <si>
    <r>
      <t>Tasa de variación del número de productores beneficiados.</t>
    </r>
    <r>
      <rPr>
        <i/>
        <sz val="10"/>
        <color indexed="30"/>
        <rFont val="Soberana Sans"/>
      </rPr>
      <t xml:space="preserve">
</t>
    </r>
  </si>
  <si>
    <t>((Número de productores beneficiados en el año tn / Número de productores beneficiados en el año t0)) - 1 )* 100</t>
  </si>
  <si>
    <t>A 1 Potenciar el uso de los recursos destinados al servicio de garantía</t>
  </si>
  <si>
    <r>
      <t>Efecto Multiplicador de los recursos federales destinados al servicio de garantía.</t>
    </r>
    <r>
      <rPr>
        <i/>
        <sz val="10"/>
        <color indexed="30"/>
        <rFont val="Soberana Sans"/>
      </rPr>
      <t xml:space="preserve">
</t>
    </r>
  </si>
  <si>
    <t>[(Monto total de crédito otorgado a productores agroalimentarios y del sector rural  en su conjunto, asociado a los fondos de garantías en operación en el periodo tn/ Monto total de recursos públicos destinados al servicio de garantías, asociado a los fondos de garantías en operación en el periodo tn)]/[(Monto total de crédito otorgado a productores agroalimentarios y del sector rural en su conjunto, asociado a los fondos de garantías en operación en el periodo t0/ Monto total de recursos públicos destinados al servicio de garantías, asociado a los fondos de garantías en operación en el periodo t0)]</t>
  </si>
  <si>
    <t>B 2 Aprobación de incentivos económicos a los productores para potenciar el desarrollo del sur sureste con proyectos productivos</t>
  </si>
  <si>
    <r>
      <t>Tasa de Variación del número de proyectos apoyados con respecto al año anterior.</t>
    </r>
    <r>
      <rPr>
        <i/>
        <sz val="10"/>
        <color indexed="30"/>
        <rFont val="Soberana Sans"/>
      </rPr>
      <t xml:space="preserve">
</t>
    </r>
  </si>
  <si>
    <t>((Número de proyectos apoyados tn/Número de proyectos de apoyados t-x))-1*100</t>
  </si>
  <si>
    <t>B 3 Cuantificación de beneficiarios apoyados.</t>
  </si>
  <si>
    <r>
      <t>Tasa de Variación del número de beneficiarios de los proyectos apoyados con respecto al año anterior.</t>
    </r>
    <r>
      <rPr>
        <i/>
        <sz val="10"/>
        <color indexed="30"/>
        <rFont val="Soberana Sans"/>
      </rPr>
      <t xml:space="preserve">
</t>
    </r>
  </si>
  <si>
    <t>(Número de beneficiarios apoyados t/Número de beneficiarios apoyados t-x)-1*100</t>
  </si>
  <si>
    <t>C 4 Selección de proyectos para la construcción de agroparques.</t>
  </si>
  <si>
    <r>
      <t>Porcentaje de proyectos de agroparques apoyados</t>
    </r>
    <r>
      <rPr>
        <i/>
        <sz val="10"/>
        <color indexed="30"/>
        <rFont val="Soberana Sans"/>
      </rPr>
      <t xml:space="preserve">
</t>
    </r>
  </si>
  <si>
    <t>(Número de proyectos de agroparques apoyados/Número de proyectos de agroparques solicitados)*100</t>
  </si>
  <si>
    <t>D 5 Autorización de incentivos para solicitudes de proyectos agroalimentarios</t>
  </si>
  <si>
    <r>
      <t>Porcentaje de solicitudes de proyectos agroalimentarios  con incentivos otorgados</t>
    </r>
    <r>
      <rPr>
        <i/>
        <sz val="10"/>
        <color indexed="30"/>
        <rFont val="Soberana Sans"/>
      </rPr>
      <t xml:space="preserve">
</t>
    </r>
  </si>
  <si>
    <t xml:space="preserve">(Número de solicitudes de proyectos agroalimentarios apoyadas/Número de solicitudes de incentivos solicitados)*100 </t>
  </si>
  <si>
    <t>D 6 Suscripción de Convenios de Colaboración con las Instancias Ejecutoras del Componente de Productividad Agroalimentaria</t>
  </si>
  <si>
    <r>
      <t xml:space="preserve">Porcentaje de Convenios de Colaboración suscritos con las Instancias Ejecutoras del Componente de Productividad Agroalimentaria </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</si>
  <si>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</si>
  <si>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D 7 Recepción de solicitudes de incentivos para su posterior evaluación y dictaminación.</t>
  </si>
  <si>
    <r>
      <t>Porcentaje de solicitudes de proyectos agroalimentarios recibidas</t>
    </r>
    <r>
      <rPr>
        <i/>
        <sz val="10"/>
        <color indexed="30"/>
        <rFont val="Soberana Sans"/>
      </rPr>
      <t xml:space="preserve">
</t>
    </r>
  </si>
  <si>
    <t>(Número de solicitudes de proyectos agroalimentarios recibidos/Número de solicitudes de proyectos agroalimentarios programados)*100</t>
  </si>
  <si>
    <t>E 8 Suscripción de contratos de coberturas adquiridas.</t>
  </si>
  <si>
    <r>
      <t>Porcentaje de variación de Contratos de cobertura adquiridos</t>
    </r>
    <r>
      <rPr>
        <i/>
        <sz val="10"/>
        <color indexed="30"/>
        <rFont val="Soberana Sans"/>
      </rPr>
      <t xml:space="preserve">
</t>
    </r>
  </si>
  <si>
    <t>(Sumatoria del total de contratos de cobertura adquiridos para el incentivo de coberturas en tn/ Sumatoria del total de contratos de cobertura adquiridos para el incentivo de coberturas en t0)*100</t>
  </si>
  <si>
    <t>F 9 Aprobación de solicitudes del Componente de Planeación de Proyectos</t>
  </si>
  <si>
    <r>
      <t>Porcentaje de solicitudes aprobadas del Componente.</t>
    </r>
    <r>
      <rPr>
        <i/>
        <sz val="10"/>
        <color indexed="30"/>
        <rFont val="Soberana Sans"/>
      </rPr>
      <t xml:space="preserve">
</t>
    </r>
  </si>
  <si>
    <t>((Número de solicitudes aprobadas/ Número total de solicitudes recibidas)*100)</t>
  </si>
  <si>
    <t>G 10 Aprobación de solicitudes del Componente del programa Regional de Desarrollo Previsto en el PND.</t>
  </si>
  <si>
    <r>
      <t>Porcentaje de solicitudes aprobadas del Componente</t>
    </r>
    <r>
      <rPr>
        <i/>
        <sz val="10"/>
        <color indexed="30"/>
        <rFont val="Soberana Sans"/>
      </rPr>
      <t xml:space="preserve">
</t>
    </r>
  </si>
  <si>
    <t>((Número de solicitudes aprobadas/Número total de solicitudes recibidas)*100)</t>
  </si>
  <si>
    <t>H 11 Recepcion de solicitudes de Productores Convencionales para su conversion a Productores Orgánicos</t>
  </si>
  <si>
    <r>
      <t>Porcentaje de solicitudes autorizadas vs las rechazadas por la Unidad Técnica Auxiliar</t>
    </r>
    <r>
      <rPr>
        <i/>
        <sz val="10"/>
        <color indexed="30"/>
        <rFont val="Soberana Sans"/>
      </rPr>
      <t xml:space="preserve">
</t>
    </r>
  </si>
  <si>
    <t>(Número de solicitudes autorizadas / Número de solicitudes recibidas) * 100</t>
  </si>
  <si>
    <r>
      <t xml:space="preserve">Porcentaje de contribución de los Incentivos a las operaciones y/o proyectos de inversión beneficiados por el Programa.
</t>
    </r>
    <r>
      <rPr>
        <sz val="10"/>
        <rFont val="Soberana Sans"/>
        <family val="2"/>
      </rPr>
      <t>Sin Información,Sin Justificación</t>
    </r>
  </si>
  <si>
    <r>
      <t xml:space="preserve">Porcentaje de variación de productores agroalimentarios con créditos al amparo del servicio de garantía.
</t>
    </r>
    <r>
      <rPr>
        <sz val="10"/>
        <rFont val="Soberana Sans"/>
        <family val="2"/>
      </rPr>
      <t xml:space="preserve"> Causa : Las cifras reportadas son superiores a las pronosticadas dado que las Instancias Ejecutoras han podido colocar créditos en nuevos sujetos (tanto personas físicas como morales) con necesidades de financiamiento. Efecto: Se observa un incremento de 1,730 acreditados beneficiados durante el periodo reportado, esperando que la cifra se eleve aún más dado que se espera el informe de marzo para cerrar cifras del primer trimestre del año. Otros Motivos:</t>
    </r>
  </si>
  <si>
    <r>
      <t xml:space="preserve">Porcentaje de variación del monto de crédito para productores agroalimentarios y del sector rural en su conjunto beneficiados con el Componente de Acceso al Financiamiento Productivo y Competitivo
</t>
    </r>
    <r>
      <rPr>
        <sz val="10"/>
        <rFont val="Soberana Sans"/>
        <family val="2"/>
      </rPr>
      <t xml:space="preserve"> Causa : Las cifras reportadas tienen fecha de corte al mes de febrero, por lo que se espera que al cierre del primer trimestre se pueda alcanzar la meta pronosticada. Efecto: La meta del indicador reportada es menor a lo estimado para el periodo ya que sólo considera dos meses del trimestre reportado. Otros Motivos:</t>
    </r>
  </si>
  <si>
    <r>
      <t xml:space="preserve">Inversión Potencializada en torno a los proyectos apoyados por el componente en el año corriente.
</t>
    </r>
    <r>
      <rPr>
        <sz val="10"/>
        <rFont val="Soberana Sans"/>
        <family val="2"/>
      </rPr>
      <t>Sin Información,Sin Justificación</t>
    </r>
  </si>
  <si>
    <r>
      <t xml:space="preserve">Porcentaje de la inversión detonada por los incentivos otorgados a proyectos de agroparques 
</t>
    </r>
    <r>
      <rPr>
        <sz val="10"/>
        <rFont val="Soberana Sans"/>
        <family val="2"/>
      </rPr>
      <t>Sin Información,Sin Justificación</t>
    </r>
  </si>
  <si>
    <r>
      <t xml:space="preserve">Porcentaje de incentivos totales otorgados respecto a la inversión total de los proyectos agroalimentarios
</t>
    </r>
    <r>
      <rPr>
        <sz val="10"/>
        <rFont val="Soberana Sans"/>
        <family val="2"/>
      </rPr>
      <t>Sin Información,Sin Justificación</t>
    </r>
  </si>
  <si>
    <r>
      <t xml:space="preserve">Porcentaje de variación del Volumen de toneladas cubiertas, de productos elegibles, bajo el mecanismo de cobertura de precios.
</t>
    </r>
    <r>
      <rPr>
        <sz val="10"/>
        <rFont val="Soberana Sans"/>
        <family val="2"/>
      </rPr>
      <t>Sin Información,Sin Justificación</t>
    </r>
  </si>
  <si>
    <r>
      <t xml:space="preserve">Porcentaje de variación de beneficiarios apoyados por solicitud apoyada con el Componente Mapa de Proyectos.
</t>
    </r>
    <r>
      <rPr>
        <sz val="10"/>
        <rFont val="Soberana Sans"/>
        <family val="2"/>
      </rPr>
      <t>Sin Información,Sin Justificación</t>
    </r>
  </si>
  <si>
    <r>
      <t xml:space="preserve">Porcentaje de variación de beneficiarios apoyados por el Componente del Programa Regional de Desarrollo Previsto en el PND
</t>
    </r>
    <r>
      <rPr>
        <sz val="10"/>
        <rFont val="Soberana Sans"/>
        <family val="2"/>
      </rPr>
      <t>Sin Información,Sin Justificación</t>
    </r>
  </si>
  <si>
    <r>
      <t xml:space="preserve">Tasa de variación del número de productores beneficiados.
</t>
    </r>
    <r>
      <rPr>
        <sz val="10"/>
        <rFont val="Soberana Sans"/>
        <family val="2"/>
      </rPr>
      <t>Sin Información,Sin Justificación</t>
    </r>
  </si>
  <si>
    <r>
      <t xml:space="preserve">Efecto Multiplicador de los recursos federales destinados al servicio de garantía.
</t>
    </r>
    <r>
      <rPr>
        <sz val="10"/>
        <rFont val="Soberana Sans"/>
        <family val="2"/>
      </rPr>
      <t xml:space="preserve"> Causa : Es posible que el entorno macroeconómico del país haya generado cambios en los niveles de reservas que otorgan las Instancias Ejecutoras a sus intermediarios financieros. También es posible que los tipos de productos crediticios sean de más largo plazo por lo que implican mayor nivel de riesgo. se reitera que las cifras reportadas tienen fecha de corte al mes de febrero, por lo que se espera que al cierre del primer trimestre se pueda alcanzar la meta pronosticada. Efecto: Se puede observar un incremento en el nivel de reservas para los créditos respaldados con los fondos de garantías, derivado de un incremento en el riesgo del otorgamiento de financiamientos ofrecidos por los intermediarios financieros y la Banca de Desarrollo, generando que el efecto multiplicador sea menor al esperado. La meta del indicador reportada es menor a lo estimado para el periodo dado que se espera el informe de marzo para cerrar cifras del primer trimestre del año.. Otros Motivos:</t>
    </r>
  </si>
  <si>
    <r>
      <t xml:space="preserve">Tasa de Variación del número de proyectos apoyados con respecto al año anterior.
</t>
    </r>
    <r>
      <rPr>
        <sz val="10"/>
        <rFont val="Soberana Sans"/>
        <family val="2"/>
      </rPr>
      <t>Sin Información,Sin Justificación</t>
    </r>
  </si>
  <si>
    <r>
      <t xml:space="preserve">Tasa de Variación del número de beneficiarios de los proyectos apoyados con respecto al año anterior.
</t>
    </r>
    <r>
      <rPr>
        <sz val="10"/>
        <rFont val="Soberana Sans"/>
        <family val="2"/>
      </rPr>
      <t>Sin Información,Sin Justificación</t>
    </r>
  </si>
  <si>
    <r>
      <t xml:space="preserve">Porcentaje de proyectos de agroparques apoyados
</t>
    </r>
    <r>
      <rPr>
        <sz val="10"/>
        <rFont val="Soberana Sans"/>
        <family val="2"/>
      </rPr>
      <t>Sin Información,Sin Justificación</t>
    </r>
  </si>
  <si>
    <r>
      <t xml:space="preserve">Porcentaje de solicitudes de proyectos agroalimentarios  con incentivos otorgados
</t>
    </r>
    <r>
      <rPr>
        <sz val="10"/>
        <rFont val="Soberana Sans"/>
        <family val="2"/>
      </rPr>
      <t>Sin Información,Sin Justificación</t>
    </r>
  </si>
  <si>
    <r>
      <t xml:space="preserve">Porcentaje de Convenios de Colaboración suscritos con las Instancias Ejecutoras del Componente de Productividad Agroalimentaria 
</t>
    </r>
    <r>
      <rPr>
        <sz val="10"/>
        <rFont val="Soberana Sans"/>
        <family val="2"/>
      </rPr>
      <t xml:space="preserve"> Causa : Se logró suscribir los Convenios de Colaboración en menor tiempo que el programado inicialmente. Efecto: Oportuna coordinación entre las distintas instituciones encargadas de la operación del Componente de Productividad Agroalimentaria. Otros Motivos:</t>
    </r>
  </si>
  <si>
    <r>
      <t xml:space="preserve">Porcentaje de solicitudes de proyectos agroalimentarios recibidas
</t>
    </r>
    <r>
      <rPr>
        <sz val="10"/>
        <rFont val="Soberana Sans"/>
        <family val="2"/>
      </rPr>
      <t>Sin Información,Sin Justificación</t>
    </r>
  </si>
  <si>
    <r>
      <t xml:space="preserve">Porcentaje de variación de Contratos de cobertura adquiridos
</t>
    </r>
    <r>
      <rPr>
        <sz val="10"/>
        <rFont val="Soberana Sans"/>
        <family val="2"/>
      </rPr>
      <t>Sin Información,Sin Justificación</t>
    </r>
  </si>
  <si>
    <r>
      <t xml:space="preserve">Porcentaje de solicitudes aprobadas del Componente.
</t>
    </r>
    <r>
      <rPr>
        <sz val="10"/>
        <rFont val="Soberana Sans"/>
        <family val="2"/>
      </rPr>
      <t>Sin Información,Sin Justificación</t>
    </r>
  </si>
  <si>
    <r>
      <t xml:space="preserve">Porcentaje de solicitudes aprobadas del Componente
</t>
    </r>
    <r>
      <rPr>
        <sz val="10"/>
        <rFont val="Soberana Sans"/>
        <family val="2"/>
      </rPr>
      <t>Sin Información,Sin Justificación</t>
    </r>
  </si>
  <si>
    <r>
      <t xml:space="preserve">Porcentaje de solicitudes autorizadas vs las rechazadas por la Unidad Técnica Auxiliar
</t>
    </r>
    <r>
      <rPr>
        <sz val="10"/>
        <rFont val="Soberana Sans"/>
        <family val="2"/>
      </rPr>
      <t xml:space="preserve"> Causa : La ventanilla se abrió a finales del mes de enero y esa calendarización atrasó el cumplimiento de la meta en un 1% Efecto: La diferencia es mínima y no será  susceptible de afectar la programación 2015 del componente.  Otros Motivos:</t>
    </r>
  </si>
  <si>
    <t>S258</t>
  </si>
  <si>
    <t>Programa Integral de Desarrollo Rural</t>
  </si>
  <si>
    <t>400-Subsecretaría de Desarrollo Rural</t>
  </si>
  <si>
    <t>Contribuir a contribuir a erradicar la carencia alimentaria en el medio rural mediante la producción de alimentos en zonas rurales y periurbanas.</t>
  </si>
  <si>
    <r>
      <t xml:space="preserve">Porcentaje de la población en pobreza extrema que se ubica en zonas rurales marginadas y periurbanas con carencia alimentaria.  </t>
    </r>
    <r>
      <rPr>
        <i/>
        <sz val="10"/>
        <color indexed="30"/>
        <rFont val="Soberana Sans"/>
      </rPr>
      <t xml:space="preserve">
</t>
    </r>
  </si>
  <si>
    <t>(Población beneficiada en zonas rurales y periurbanas con carencia alimentaria / Población total con carencia alimentaria)*100</t>
  </si>
  <si>
    <t>Medir el incremento en la oferta de maíz proveniente de áreas de temporal</t>
  </si>
  <si>
    <t>Toneladas</t>
  </si>
  <si>
    <t>Población que se ubica en zonas rurales  y periurbanas produce alimentos con un enfoque sustentable.</t>
  </si>
  <si>
    <r>
      <t>Porcentaje de unidades económicas rurales atendidas que producen alimentos</t>
    </r>
    <r>
      <rPr>
        <i/>
        <sz val="10"/>
        <color indexed="30"/>
        <rFont val="Soberana Sans"/>
      </rPr>
      <t xml:space="preserve">
</t>
    </r>
  </si>
  <si>
    <t>(Unidades económicas rurales atendidas que producen alimentos / Total de unidades económicas rurales de los estratos E 1, E2, E3)*100</t>
  </si>
  <si>
    <t>A Incentivos económicos para la profesionalización y modernización de la infraestrcutura operativa de las Organizaciones Sociales del sector rural que operan con plan de trabajo.</t>
  </si>
  <si>
    <r>
      <t>Porcentaje de Organizaciones rurales apoyadas con plan de trabajo</t>
    </r>
    <r>
      <rPr>
        <i/>
        <sz val="10"/>
        <color indexed="30"/>
        <rFont val="Soberana Sans"/>
      </rPr>
      <t xml:space="preserve">
</t>
    </r>
  </si>
  <si>
    <t>(Número de Organizaciones sociales apoyadas con plan de trabajo anual/ Número de Solicitudes de apoyo recibidas en ventanilla)*100.</t>
  </si>
  <si>
    <t>B Incentivos económicos para la dinámica interna, capacitación y operación de las organizaciones rurales.</t>
  </si>
  <si>
    <r>
      <t xml:space="preserve">Porcentaje de Organizaciones rurales apoyadas que realizaron eventos donde plantearon acciones y/o estrategias para la reactivación del campo </t>
    </r>
    <r>
      <rPr>
        <i/>
        <sz val="10"/>
        <color indexed="30"/>
        <rFont val="Soberana Sans"/>
      </rPr>
      <t xml:space="preserve">
</t>
    </r>
  </si>
  <si>
    <t>(Número de organizaciones apoyadas que realizaron eventos donde plantearon acciones y/o estrategias para la reactivación del campo /número total de organizaciones apoyadas) *100.</t>
  </si>
  <si>
    <t>C Incentivos económicos entregados a mujeres y personas de la tercera edad en condición de pobreza de áreas rurales, periurbanas y urbanas mediante insumos, infraestructura, equipamiento productivo, animales de especie menor y asistencia técnica para que produzcan sus alimentos.</t>
  </si>
  <si>
    <r>
      <t>Porcentaje de mujeres y personas de la tercera edad en condiciones de pobreza de las zonas rurales, periurbanas y urbanas apoyadas con infraestructura, equipo productivo, animales de especie menor y asistencia técnica</t>
    </r>
    <r>
      <rPr>
        <i/>
        <sz val="10"/>
        <color indexed="30"/>
        <rFont val="Soberana Sans"/>
      </rPr>
      <t xml:space="preserve">
</t>
    </r>
  </si>
  <si>
    <t>(Número de mujeres y personas de la tercera edad en condiciones de pobreza de las zonas rurales, periurbanas y urbanas apoyadas/Número de mujeres y personas de la tercera edad en condiciones de pobreza de las zonas rurales, periurbanas y urbanas)*100</t>
  </si>
  <si>
    <t>D Incentivos otorgados para la realización de proyectos integrales de desarrollo productivo en zonas áridas y semiáridas</t>
  </si>
  <si>
    <r>
      <t xml:space="preserve">Porcentaje de variación de municipios de zonas áridas y semiáridas con proyectos integrales ejecutados </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</si>
  <si>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</si>
  <si>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E Servicios profesionales de extensión e innovación rural proporcionados a productores de zonas rurales y periurbanas</t>
  </si>
  <si>
    <r>
      <t>Porcentaje de productores que aplican las capacidades promovidas por los servicios de extensión e innovación rural para incrementar la producción de alimentos.</t>
    </r>
    <r>
      <rPr>
        <i/>
        <sz val="10"/>
        <color indexed="30"/>
        <rFont val="Soberana Sans"/>
      </rPr>
      <t xml:space="preserve">
</t>
    </r>
  </si>
  <si>
    <t>(No. de productores que aplican las capacidades promovidas por los servicios de extensión e innovación rural para incrementar la producción de alimentos) / (Total de productores beneficiados con servicios de extensión e innovación rural)*100</t>
  </si>
  <si>
    <t>F Esquemas de aseguramiento contratados para atender afectaciones provocadas por los desastres naturales en productores agropecuarios, acuícolas y pesqueros</t>
  </si>
  <si>
    <r>
      <t>índice de siniestralidad</t>
    </r>
    <r>
      <rPr>
        <i/>
        <sz val="10"/>
        <color indexed="30"/>
        <rFont val="Soberana Sans"/>
      </rPr>
      <t xml:space="preserve">
</t>
    </r>
  </si>
  <si>
    <t>(monto de indemnisaciones pagadas contra desatres naturales/ total de primas pagadas) * 100</t>
  </si>
  <si>
    <t>Estratégico-Economía-Anual</t>
  </si>
  <si>
    <r>
      <t xml:space="preserve">Potenciación de los incentivos económicos (Federal y Estatal) ante la ocurrencia de desastres naturales </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</si>
  <si>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</si>
  <si>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t>G Incentivos económicos otorgados a unidades de producción familiar en localidades rurales de alta y muy alta marginación, para la adquisición de servicios de asistencia técnica, infraestructura y equipo.</t>
  </si>
  <si>
    <r>
      <t>Porcentaje de unidades de producción familiar en localidades rurales de alta y muy alta marginación apoyadas con infraestructura y equipo productivo</t>
    </r>
    <r>
      <rPr>
        <i/>
        <sz val="10"/>
        <color indexed="30"/>
        <rFont val="Soberana Sans"/>
      </rPr>
      <t xml:space="preserve">
</t>
    </r>
  </si>
  <si>
    <t>(Número de unidades de producción familiar en localidades rurales de alta y muy alta marginación que adquieren infraestructura y equipo productivo/ Número total de unidades de producción familiar en localidades rurales de alta y muy alta marginación que representan la población objetivo del Proyecto Estratégico de Seguridad Alimentaria)* 100</t>
  </si>
  <si>
    <r>
      <t>Porcentaje de unidades de producción familiar en localidades rurales de alta y muy alta marginación que aplican las capacidades promovidas por servicios de asistencia técnica y capacitación.</t>
    </r>
    <r>
      <rPr>
        <i/>
        <sz val="10"/>
        <color indexed="30"/>
        <rFont val="Soberana Sans"/>
      </rPr>
      <t xml:space="preserve">
</t>
    </r>
  </si>
  <si>
    <t>(Número de unidades de producción familiar en localidades rurales de alta y muy alta marginación que aplican capacidades promovidas por servicios de asistencia técnica y capacitación/ Número total de unidades de producción familiar en localidades rurales de alta y muy alta marginación que recibieron servicios de asistencia técnica y capacitación en el ejercicio fiscal coriente)*100</t>
  </si>
  <si>
    <t>H Coinversiones realizadas con las Organizaciones de la Sociedad Civil (OSC) para proyectos que mejoran la disponibilidad de alimentos en localidades rurales de alta y muy alta marginación.</t>
  </si>
  <si>
    <r>
      <t>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t>
    </r>
    <r>
      <rPr>
        <i/>
        <sz val="10"/>
        <color indexed="30"/>
        <rFont val="Soberana Sans"/>
      </rPr>
      <t xml:space="preserve">
</t>
    </r>
  </si>
  <si>
    <t>[(Monto total invertido por Organizaciones de la Sociedad Civil en proyectos que mejoran la disponibilidad de alimentos en localidades rurales de alta y muy alta marginación) / (Monto total coinvertido en proyectos que mejoran la disponibilidad de alimentos en localidades rurales de alta y muy alta marginación)]*100</t>
  </si>
  <si>
    <t>Gestión-Economía-Anual</t>
  </si>
  <si>
    <t>I Incentivos otorgados a población rural de zonas marginadas y localidades de alta y muy alta marginación en infraestructura, equipamiento productivo y desarrollo de capacidades para incrementar la producción agropecuaria y acuícola.</t>
  </si>
  <si>
    <r>
      <t>Porcentaje de unidades económicas (UE) en localidades de alta y muy alta marginación con bienes de capital incrementados y asistencia técnica recibida</t>
    </r>
    <r>
      <rPr>
        <i/>
        <sz val="10"/>
        <color indexed="30"/>
        <rFont val="Soberana Sans"/>
      </rPr>
      <t xml:space="preserve">
</t>
    </r>
  </si>
  <si>
    <t>(Número de Unidades Económicas de localidades de alta y muy alta marginación apoyadas con infraestructura y equipamiento y asistencia técnica /Número de U.E. de localidades de alta y muy alta marginación)*100</t>
  </si>
  <si>
    <t>J Incentivos otorgados para la realización de obras y prácticas para el aprovechamiento sustentable de suelo y agua</t>
  </si>
  <si>
    <r>
      <t>Porcentaje de variación de la capacidad de almacenamiento de agua</t>
    </r>
    <r>
      <rPr>
        <i/>
        <sz val="10"/>
        <color indexed="30"/>
        <rFont val="Soberana Sans"/>
      </rPr>
      <t xml:space="preserve">
</t>
    </r>
  </si>
  <si>
    <t xml:space="preserve">[((Metros cúbicos de capacidad instalada para almacenamiento anual del agua en el año tn)/(Metros cúbicos de capacidad instalada para almacenamiento de agua en el año t0))]*100]-100 ** en donde tn= año en curso y t0= año base (2013)    </t>
  </si>
  <si>
    <r>
      <t>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</si>
  <si>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(2013)</t>
  </si>
  <si>
    <t>A 1 Implementación de las acciones de verificación a las organizaciones sociales apoyadas</t>
  </si>
  <si>
    <r>
      <t>Porcentaje de visitas o acciones de verificación y seguimiento realizadas a las Organizaciones Sociales Apoyadas.</t>
    </r>
    <r>
      <rPr>
        <i/>
        <sz val="10"/>
        <color indexed="30"/>
        <rFont val="Soberana Sans"/>
      </rPr>
      <t xml:space="preserve">
</t>
    </r>
  </si>
  <si>
    <t>(Número de visitas o acciones de verificación realizadas / Número total de Organizaciones sociales apoyadas)*100.</t>
  </si>
  <si>
    <t>B 2 Revisión de Agendas de trabajo que plantearon acciones y/o estrategias para la reactivación del campo mexicano.</t>
  </si>
  <si>
    <r>
      <t>Porcentaje de agendas de trabajo que plantearon acciones y/o estrategias para la reactivación del campo.</t>
    </r>
    <r>
      <rPr>
        <i/>
        <sz val="10"/>
        <color indexed="30"/>
        <rFont val="Soberana Sans"/>
      </rPr>
      <t xml:space="preserve">
</t>
    </r>
  </si>
  <si>
    <t>(Número de organizaciones apoyadas que realizaron eventos donde plantearon acciones y/o estrategias para la reactivación del campo / Número total de organizaciones apoyadas) *100.</t>
  </si>
  <si>
    <t>C 3 Publicación de convocatorias para la recepción de solicitudes de incentivos económicos del componente Agricultura Familiar Periurbana y de Traspatio.</t>
  </si>
  <si>
    <r>
      <t>Porcentaje de convocatorias publicadas antes del 1 de julio.</t>
    </r>
    <r>
      <rPr>
        <i/>
        <sz val="10"/>
        <color indexed="30"/>
        <rFont val="Soberana Sans"/>
      </rPr>
      <t xml:space="preserve">
</t>
    </r>
  </si>
  <si>
    <t>(Número de convocatorias publicadas antes del 1 de julio/ Número total de convocatorias a publicar por las Delegaciones de la SAGARPA en las 32 Entidades Federativas)*100</t>
  </si>
  <si>
    <t>D 4 Ejeccion de proyectos integrales de desarrollo productivo en zonas áridas y semiáridas</t>
  </si>
  <si>
    <t>E 5 Implementación de Proyectos Integrales de Innovación y Extensión (PIIEX)</t>
  </si>
  <si>
    <r>
      <t>Porcentaje de productores  beneficiarios con Proyectos Integrales de Innovación y Extensión (PIIEX)</t>
    </r>
    <r>
      <rPr>
        <i/>
        <sz val="10"/>
        <color indexed="30"/>
        <rFont val="Soberana Sans"/>
      </rPr>
      <t xml:space="preserve">
</t>
    </r>
  </si>
  <si>
    <t>(Porcentaje de productores beneficiarios con Proyectos Integrales de Innovación y Extensión (PIIEX) / Total de productores programados)*100</t>
  </si>
  <si>
    <t>E 6 Instalacion de Comisiones Estatales del Componente de Extensión e Innovación Productiva en las 32 entidades federativas.</t>
  </si>
  <si>
    <r>
      <t>Porcentaje de Comisiones Estatales del Componente de Extensión e Innovación Productiva instaladas</t>
    </r>
    <r>
      <rPr>
        <i/>
        <sz val="10"/>
        <color indexed="30"/>
        <rFont val="Soberana Sans"/>
      </rPr>
      <t xml:space="preserve">
</t>
    </r>
  </si>
  <si>
    <t>(Número de Comisiones Estatales del Componente de Extensión e Innovación Productiva instaladas / Total de Comisiones Estatales del Componente de Extensión e Innovación Productiva programadas)*100</t>
  </si>
  <si>
    <t>E 7 Prestación de servicios profesionales de extensión e innovación en Entidades Federativas</t>
  </si>
  <si>
    <r>
      <t>Porcentaje de productores atendidos con servicios profesionales de extensión e innovación mediante el Extensionismo en Entidades Federativas.</t>
    </r>
    <r>
      <rPr>
        <i/>
        <sz val="10"/>
        <color indexed="30"/>
        <rFont val="Soberana Sans"/>
      </rPr>
      <t xml:space="preserve">
</t>
    </r>
  </si>
  <si>
    <t>(Porcentaje de productores atendidos con servicios profesionales de extensión e innovación mediante el Extensionismo en Entidades Federativas y el Servicio Social Gratificado / Total de productores programados)*100</t>
  </si>
  <si>
    <t>F 8 Contratación de Pólizas para asegurar activos productivos ante la ocurrencia de desastres naturales</t>
  </si>
  <si>
    <r>
      <t>Porcentaje de unidades animal aseguradas ante la ocurrencia de desastres naturales</t>
    </r>
    <r>
      <rPr>
        <i/>
        <sz val="10"/>
        <color indexed="30"/>
        <rFont val="Soberana Sans"/>
      </rPr>
      <t xml:space="preserve">
</t>
    </r>
  </si>
  <si>
    <t>(Unidades animal elegible asegurada contra desastres naturales /total de unidades animal elegible)*100</t>
  </si>
  <si>
    <r>
      <t>Porcentaje de superficie elegible asegurada ante la ocurrencia de desastres naturales</t>
    </r>
    <r>
      <rPr>
        <i/>
        <sz val="10"/>
        <color indexed="30"/>
        <rFont val="Soberana Sans"/>
      </rPr>
      <t xml:space="preserve">
</t>
    </r>
  </si>
  <si>
    <t>(Superficie elegible asegurada contra desastres naturales /total de superficie elegible)*100</t>
  </si>
  <si>
    <t>G 9 Publicación de convocatorias para selección de Agencias de Desarrollo Rural del Componente Proyecto Estratégico de Seguridad Alimentaria</t>
  </si>
  <si>
    <r>
      <t>Porcentaje de convocatorias para selección de Agencias de Desarrollo Rural publicadas antes del 1 de mayo</t>
    </r>
    <r>
      <rPr>
        <i/>
        <sz val="10"/>
        <color indexed="30"/>
        <rFont val="Soberana Sans"/>
      </rPr>
      <t xml:space="preserve">
</t>
    </r>
  </si>
  <si>
    <t>(Número de convocatorias para selección de Agencias de Desarrollo Rural publicadas antes del 1 de mayo/ Número total de convocatorias para selección de Agencias de Desarrollo Rural publicadas en las Entidades Federativas de cobertura del componente)*100</t>
  </si>
  <si>
    <t>H 10 Autorización de solicitudes postuladas por Organizaciones de la Sociedad Civil susceptibles de apoyo de acuerdo con los criterios de calificación y la disponibilidad de recursos</t>
  </si>
  <si>
    <r>
      <t>Porcentaje de solicitudes postuladas por Organizaciones de la Sociedad Civil autorizadas</t>
    </r>
    <r>
      <rPr>
        <i/>
        <sz val="10"/>
        <color indexed="30"/>
        <rFont val="Soberana Sans"/>
      </rPr>
      <t xml:space="preserve">
</t>
    </r>
  </si>
  <si>
    <t>(Número total de solicitudes postuladas por Organizaciones de la Sociedad Civil autorizadas por el comité de evaluación y seguimiento/ Número total de solicitudes postuladas por Organizaciones de la Sociedad Civil recibidas en ventanilla)*100</t>
  </si>
  <si>
    <t>H 11 Supervisión de obras y prácticas para el aprovechamiento sustentable de suelo y agua</t>
  </si>
  <si>
    <r>
      <t>Porcentaje de entidades supervisadas en el proceso operativo</t>
    </r>
    <r>
      <rPr>
        <i/>
        <sz val="10"/>
        <color indexed="30"/>
        <rFont val="Soberana Sans"/>
      </rPr>
      <t xml:space="preserve">
</t>
    </r>
  </si>
  <si>
    <t xml:space="preserve">((Número de entidades supervisadas en el proceso operativo realizadas) / (Número de entidades participantes en la operación del componente))*100   </t>
  </si>
  <si>
    <t>I 12 Seguimiento a los días de rezago en la publicación de la convocatoria del Componente Desarrollo Integral de Cadenas de Valor por la Instancia ejecutora, a partír del 1 de julio al 30 de noviembre.</t>
  </si>
  <si>
    <r>
      <t>Proporción de días de rezago en la publicación de la convocatoria por la Instancia ejecutora, a partír del 1 de julio.</t>
    </r>
    <r>
      <rPr>
        <i/>
        <sz val="10"/>
        <color indexed="30"/>
        <rFont val="Soberana Sans"/>
      </rPr>
      <t xml:space="preserve">
</t>
    </r>
  </si>
  <si>
    <t>(Número de días transcurridos en la publicación de la convocatoria despues del 1 de julio/ Número de días transcurridos entre período del 1o. julio al 30 de noviembre)*100</t>
  </si>
  <si>
    <r>
      <t xml:space="preserve">Porcentaje de la población en pobreza extrema que se ubica en zonas rurales marginadas y periurbanas con carencia alimentaria.  
</t>
    </r>
    <r>
      <rPr>
        <sz val="10"/>
        <rFont val="Soberana Sans"/>
        <family val="2"/>
      </rPr>
      <t>Sin Información,Sin Justificación</t>
    </r>
  </si>
  <si>
    <r>
      <t xml:space="preserve">Rendimiento de maíz en áreas de temporal
</t>
    </r>
    <r>
      <rPr>
        <sz val="10"/>
        <rFont val="Soberana Sans"/>
        <family val="2"/>
      </rPr>
      <t>Sin Información,Sin Justificación</t>
    </r>
  </si>
  <si>
    <r>
      <t xml:space="preserve">Porcentaje de unidades económicas rurales atendidas que producen alimentos
</t>
    </r>
    <r>
      <rPr>
        <sz val="10"/>
        <rFont val="Soberana Sans"/>
        <family val="2"/>
      </rPr>
      <t>Sin Información,Sin Justificación</t>
    </r>
  </si>
  <si>
    <r>
      <t xml:space="preserve">Porcentaje de Organizaciones rurales apoyadas con plan de trabajo
</t>
    </r>
    <r>
      <rPr>
        <sz val="10"/>
        <rFont val="Soberana Sans"/>
        <family val="2"/>
      </rPr>
      <t>Sin Información,Sin Justificación</t>
    </r>
  </si>
  <si>
    <r>
      <t xml:space="preserve">Porcentaje de Organizaciones rurales apoyadas que realizaron eventos donde plantearon acciones y/o estrategias para la reactivación del campo 
</t>
    </r>
    <r>
      <rPr>
        <sz val="10"/>
        <rFont val="Soberana Sans"/>
        <family val="2"/>
      </rPr>
      <t>Sin Información,Sin Justificación</t>
    </r>
  </si>
  <si>
    <r>
      <t xml:space="preserve">Porcentaje de mujeres y personas de la tercera edad en condiciones de pobreza de las zonas rurales, periurbanas y urbanas apoyadas con infraestructura, equipo productivo, animales de especie menor y asistencia técnica
</t>
    </r>
    <r>
      <rPr>
        <sz val="10"/>
        <rFont val="Soberana Sans"/>
        <family val="2"/>
      </rPr>
      <t>Sin Información,Sin Justificación</t>
    </r>
  </si>
  <si>
    <r>
      <t xml:space="preserve">Porcentaje de variación de municipios de zonas áridas y semiáridas con proyectos integrales ejecutados 
</t>
    </r>
    <r>
      <rPr>
        <sz val="10"/>
        <rFont val="Soberana Sans"/>
        <family val="2"/>
      </rPr>
      <t>Sin Información,Sin Justificación</t>
    </r>
  </si>
  <si>
    <r>
      <t xml:space="preserve">Porcentaje de productores que aplican las capacidades promovidas por los servicios de extensión e innovación rural para incrementar la producción de alimentos.
</t>
    </r>
    <r>
      <rPr>
        <sz val="10"/>
        <rFont val="Soberana Sans"/>
        <family val="2"/>
      </rPr>
      <t>Sin Información,Sin Justificación</t>
    </r>
  </si>
  <si>
    <r>
      <t xml:space="preserve">índice de siniestralidad
</t>
    </r>
    <r>
      <rPr>
        <sz val="10"/>
        <rFont val="Soberana Sans"/>
        <family val="2"/>
      </rPr>
      <t>Sin Información,Sin Justificación</t>
    </r>
  </si>
  <si>
    <r>
      <t xml:space="preserve">Potenciación de los incentivos económicos (Federal y Estatal) ante la ocurrencia de desastres naturales 
</t>
    </r>
    <r>
      <rPr>
        <sz val="10"/>
        <rFont val="Soberana Sans"/>
        <family val="2"/>
      </rPr>
      <t>Sin Información,Sin Justificación</t>
    </r>
  </si>
  <si>
    <r>
      <t xml:space="preserve">Porcentaje de unidades de producción familiar en localidades rurales de alta y muy alta marginación apoyadas con infraestructura y equipo productivo
</t>
    </r>
    <r>
      <rPr>
        <sz val="10"/>
        <rFont val="Soberana Sans"/>
        <family val="2"/>
      </rPr>
      <t>Sin Información,Sin Justificación</t>
    </r>
  </si>
  <si>
    <r>
      <t xml:space="preserve">Porcentaje de unidades de producción familiar en localidades rurales de alta y muy alta marginación que aplican las capacidades promovidas por servicios de asistencia técnica y capacitación.
</t>
    </r>
    <r>
      <rPr>
        <sz val="10"/>
        <rFont val="Soberana Sans"/>
        <family val="2"/>
      </rPr>
      <t>Sin Información,Sin Justificación</t>
    </r>
  </si>
  <si>
    <r>
      <t xml:space="preserve">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
</t>
    </r>
    <r>
      <rPr>
        <sz val="10"/>
        <rFont val="Soberana Sans"/>
        <family val="2"/>
      </rPr>
      <t>Sin Información,Sin Justificación</t>
    </r>
  </si>
  <si>
    <r>
      <t xml:space="preserve">Porcentaje de unidades económicas (UE) en localidades de alta y muy alta marginación con bienes de capital incrementados y asistencia técnica recibida
</t>
    </r>
    <r>
      <rPr>
        <sz val="10"/>
        <rFont val="Soberana Sans"/>
        <family val="2"/>
      </rPr>
      <t>Sin Información,Sin Justificación</t>
    </r>
  </si>
  <si>
    <r>
      <t xml:space="preserve">Porcentaje de variación de la capacidad de almacenamiento de agua
</t>
    </r>
    <r>
      <rPr>
        <sz val="10"/>
        <rFont val="Soberana Sans"/>
        <family val="2"/>
      </rPr>
      <t>Sin Información,Sin Justificación</t>
    </r>
  </si>
  <si>
    <r>
      <t xml:space="preserve">Porcentaje de variación de la superficie agropecuaria incorporada al aprovechamiento sustentable.
</t>
    </r>
    <r>
      <rPr>
        <sz val="10"/>
        <rFont val="Soberana Sans"/>
        <family val="2"/>
      </rPr>
      <t>Sin Información,Sin Justificación</t>
    </r>
  </si>
  <si>
    <r>
      <t xml:space="preserve">Porcentaje de visitas o acciones de verificación y seguimiento realizadas a las Organizaciones Sociales Apoyadas.
</t>
    </r>
    <r>
      <rPr>
        <sz val="10"/>
        <rFont val="Soberana Sans"/>
        <family val="2"/>
      </rPr>
      <t>Sin Información,Sin Justificación</t>
    </r>
  </si>
  <si>
    <r>
      <t xml:space="preserve">Porcentaje de agendas de trabajo que plantearon acciones y/o estrategias para la reactivación del campo.
</t>
    </r>
    <r>
      <rPr>
        <sz val="10"/>
        <rFont val="Soberana Sans"/>
        <family val="2"/>
      </rPr>
      <t>Sin Información,Sin Justificación</t>
    </r>
  </si>
  <si>
    <r>
      <t xml:space="preserve">Porcentaje de convocatorias publicadas antes del 1 de julio.
</t>
    </r>
    <r>
      <rPr>
        <sz val="10"/>
        <rFont val="Soberana Sans"/>
        <family val="2"/>
      </rPr>
      <t xml:space="preserve"> Causa : Por la afectaciones presupuestarias que ha sufrido el componente, hubo retraso en la designación de montos presupuestarios y metas programáticas a instancias ejecutoras que son las que deben emitir las convocatorias, en tal sentido las convocatorias programadas para el primer trimestre se publicarán en el segundo trimestre. Efecto: Se genera un desfase en la operación que puede ocasionar el subejercicio de recursos Otros Motivos:</t>
    </r>
  </si>
  <si>
    <r>
      <t xml:space="preserve">Porcentaje de productores  beneficiarios con Proyectos Integrales de Innovación y Extensión (PIIEX)
</t>
    </r>
    <r>
      <rPr>
        <sz val="10"/>
        <rFont val="Soberana Sans"/>
        <family val="2"/>
      </rPr>
      <t>Sin Información,Sin Justificación</t>
    </r>
  </si>
  <si>
    <r>
      <t xml:space="preserve">Porcentaje de Comisiones Estatales del Componente de Extensión e Innovación Productiva instaladas
</t>
    </r>
    <r>
      <rPr>
        <sz val="10"/>
        <rFont val="Soberana Sans"/>
        <family val="2"/>
      </rPr>
      <t>Sin Información,Sin Justificación</t>
    </r>
  </si>
  <si>
    <r>
      <t xml:space="preserve">Porcentaje de productores atendidos con servicios profesionales de extensión e innovación mediante el Extensionismo en Entidades Federativas.
</t>
    </r>
    <r>
      <rPr>
        <sz val="10"/>
        <rFont val="Soberana Sans"/>
        <family val="2"/>
      </rPr>
      <t>Sin Información,Sin Justificación</t>
    </r>
  </si>
  <si>
    <r>
      <t xml:space="preserve">Porcentaje de unidades animal aseguradas ante la ocurrencia de desastres naturales
</t>
    </r>
    <r>
      <rPr>
        <sz val="10"/>
        <rFont val="Soberana Sans"/>
        <family val="2"/>
      </rPr>
      <t>Sin Información,Sin Justificación</t>
    </r>
  </si>
  <si>
    <r>
      <t xml:space="preserve">Porcentaje de superficie elegible asegurada ante la ocurrencia de desastres naturales
</t>
    </r>
    <r>
      <rPr>
        <sz val="10"/>
        <rFont val="Soberana Sans"/>
        <family val="2"/>
      </rPr>
      <t>Sin Información,Sin Justificación</t>
    </r>
  </si>
  <si>
    <r>
      <t xml:space="preserve">Porcentaje de convocatorias para selección de Agencias de Desarrollo Rural publicadas antes del 1 de mayo
</t>
    </r>
    <r>
      <rPr>
        <sz val="10"/>
        <rFont val="Soberana Sans"/>
        <family val="2"/>
      </rPr>
      <t xml:space="preserve"> Causa : De las 24 Entidades Federativas dónde opera el PESA, 4 programaron publicar convocatorias para seleccionar ADR: Chihuahua, Durango, Guerrero, Hidalgo, Estado de México, Michoacán, Morelos, Nayarit, Oaxaca, Puebla, Tabasco, Tlaxcala, Zacatecas y Veracruz. Trece estados publicaron convocatorias en los meses de febrero y marzo, con excepción de Tlaxcala, ya que las ADR que ofrecieron sus servicios en ésta entidad federativa, fueron evaluadas satisfactoriamente en su desempeño y no se requirió seleccionar equipos técnicos que sustituyeran a quienes estaban trabajando. Efecto: La operación del PESA iniciará oportunamente con el trabajo de promoción, organización comunitaria, planeación participativa y gestión de proyectos. Otros Motivos:</t>
    </r>
  </si>
  <si>
    <r>
      <t xml:space="preserve">Porcentaje de solicitudes postuladas por Organizaciones de la Sociedad Civil autorizadas
</t>
    </r>
    <r>
      <rPr>
        <sz val="10"/>
        <rFont val="Soberana Sans"/>
        <family val="2"/>
      </rPr>
      <t xml:space="preserve"> Causa : El motivo de reducción presupuesta implicó retraso en los proceso, mismo que afectará las metas del componente, donde actualmente se encuentra el proceso de dictaminación de las 186 solicitudes de apoyo postuladas. Efecto: Retraso en la operación del componente. Otros Motivos:</t>
    </r>
  </si>
  <si>
    <r>
      <t xml:space="preserve">Porcentaje de entidades supervisadas en el proceso operativo
</t>
    </r>
    <r>
      <rPr>
        <sz val="10"/>
        <rFont val="Soberana Sans"/>
        <family val="2"/>
      </rPr>
      <t>Sin Información,Sin Justificación</t>
    </r>
  </si>
  <si>
    <r>
      <t xml:space="preserve">Proporción de días de rezago en la publicación de la convocatoria por la Instancia ejecutora, a partír del 1 de julio.
</t>
    </r>
    <r>
      <rPr>
        <sz val="10"/>
        <rFont val="Soberana Sans"/>
        <family val="2"/>
      </rPr>
      <t xml:space="preserve"> Causa : Se cumplió la meta, ya que la convocatoria del componente se publicó en tiempo y forma sin días de rezago. Efecto: Se agiliza el proceso de otorgamiento de apoyos del componente a los pequeños productores ubicados en localidades de alta y muy alta marginación.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</si>
  <si>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</si>
  <si>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</si>
  <si>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</si>
  <si>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en la producción agrícola de las unidades productivas</t>
  </si>
  <si>
    <r>
      <t>Indice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</si>
  <si>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</si>
  <si>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</si>
  <si>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 xml:space="preserve">Índice del valor de la producción agrícola </t>
    </r>
    <r>
      <rPr>
        <i/>
        <sz val="10"/>
        <color indexed="30"/>
        <rFont val="Soberana Sans"/>
      </rPr>
      <t xml:space="preserve">
</t>
    </r>
  </si>
  <si>
    <t>(Valor de la producción agrícola en el año tn/ Valor de la producción agrícola en el año t0)*100</t>
  </si>
  <si>
    <t>A Superficie apoyada con incentivos económicos para la aplicación de paquetes tecnológicos en la producción de maíz y frijol</t>
  </si>
  <si>
    <r>
      <t>Tasa de variación de la superficie apoyada con incentivos económicos para la aplicación de paquetes tecnológicos</t>
    </r>
    <r>
      <rPr>
        <i/>
        <sz val="10"/>
        <color indexed="30"/>
        <rFont val="Soberana Sans"/>
      </rPr>
      <t xml:space="preserve">
</t>
    </r>
  </si>
  <si>
    <t>((Superficie apoyada con incentivos para la aplicación de paquetes tecnológicos en el período tn/Superficie apoyada con incentivos para la aplicación de paquetes tecnológicos en el período tn-1)-1))*100</t>
  </si>
  <si>
    <t>Hectárea</t>
  </si>
  <si>
    <t>B Incentivos Económicos entregados a productores para prácticas agrícolas sustentables, aprovechamiento, generación y uso de energías renovables, eficiencia energética, y generacion y aprovechamiento de biomasa para bioenergéticos.</t>
  </si>
  <si>
    <r>
      <t>Porcentaje de emisiones de gases de efecto invernadero evitadas.</t>
    </r>
    <r>
      <rPr>
        <i/>
        <sz val="10"/>
        <color indexed="30"/>
        <rFont val="Soberana Sans"/>
      </rPr>
      <t xml:space="preserve">
</t>
    </r>
  </si>
  <si>
    <t>(Emisiones de gases de efecto invernadero evitadas/emisiones de gases de efecto invernadero programadas a evitar)*100</t>
  </si>
  <si>
    <t>C Incentivos económicos otorgados por hectárea a los productores agrícolas para inducir el uso de insumos que incidan en la productividad</t>
  </si>
  <si>
    <r>
      <t>Porcentaje de hectáreas apoyadas con Agroincentivos</t>
    </r>
    <r>
      <rPr>
        <i/>
        <sz val="10"/>
        <color indexed="30"/>
        <rFont val="Soberana Sans"/>
      </rPr>
      <t xml:space="preserve">
</t>
    </r>
  </si>
  <si>
    <t>(Hectáres agrícola apoyadas con AGROINSUMOS / hectáreas agrícolas programadas a apoyar con AGROINSUMOS al año 2018)*100</t>
  </si>
  <si>
    <t>D Incentivos económicos otorgados a las unidades economicas agrícolas para incorporar superficie agrícola a la producción bajo cubierta (PROCURA)</t>
  </si>
  <si>
    <r>
      <t>Tasa de variación de la superficie incorporada a la producción bajo cubierta</t>
    </r>
    <r>
      <rPr>
        <i/>
        <sz val="10"/>
        <color indexed="30"/>
        <rFont val="Soberana Sans"/>
      </rPr>
      <t xml:space="preserve">
</t>
    </r>
  </si>
  <si>
    <t>((Superficie agrícola incorporada a la producción bajo cubierta en el año tn+i/Superficie agrícola incorporada en el año t0)-1)*100</t>
  </si>
  <si>
    <t>E Incentivos económicos otorgados por hectárea a los productores para la reconversión de superficie agropecuaria</t>
  </si>
  <si>
    <r>
      <t>Porcentaje de hectáreas reconvertidas</t>
    </r>
    <r>
      <rPr>
        <i/>
        <sz val="10"/>
        <color indexed="30"/>
        <rFont val="Soberana Sans"/>
      </rPr>
      <t xml:space="preserve">
</t>
    </r>
  </si>
  <si>
    <t>(Hectáreas reconvertida en el año tn/Hectáreas programadas a reconvertir en el año 2018)*100</t>
  </si>
  <si>
    <t>F Incentivos económicos entregados a las unidades economicas agricolas para integrar modelos de asociatividad que generen economías de escala y mayor valor agregado (AGROCLÚSTER)</t>
  </si>
  <si>
    <r>
      <t>Porcentaje de Agroclúster apoyados</t>
    </r>
    <r>
      <rPr>
        <i/>
        <sz val="10"/>
        <color indexed="30"/>
        <rFont val="Soberana Sans"/>
      </rPr>
      <t xml:space="preserve">
</t>
    </r>
  </si>
  <si>
    <t>((Número de Agroclúster apoyados en el año tn / Número de  Agroclúster programados a apoyar en el año tn+3 )*100)</t>
  </si>
  <si>
    <t>G Incentivos economicos otorgados a los Comités Sistema Producto para mejorar su operación(profesionalización)</t>
  </si>
  <si>
    <r>
      <t>Porcentaje de Comités Sistema Producto agrícolas profesionalizados</t>
    </r>
    <r>
      <rPr>
        <i/>
        <sz val="10"/>
        <color indexed="30"/>
        <rFont val="Soberana Sans"/>
      </rPr>
      <t xml:space="preserve">
</t>
    </r>
  </si>
  <si>
    <t>(Comités Sistema Producto agrícolas profesionalizados / Total de Comités Sistemas Producto  integrados)*100</t>
  </si>
  <si>
    <t>Comités Sistema Producto agrícolas integrados </t>
  </si>
  <si>
    <t>H Incentivos económicos otorgados a los Productores de café para mejorar la productividad de sus cafetales (PROCAFE)</t>
  </si>
  <si>
    <r>
      <t>Tasa de variación de productores beneficiados  con pagos de incentivos económicos respecto al año base</t>
    </r>
    <r>
      <rPr>
        <i/>
        <sz val="10"/>
        <color indexed="30"/>
        <rFont val="Soberana Sans"/>
      </rPr>
      <t xml:space="preserve">
</t>
    </r>
  </si>
  <si>
    <t>((Total productores beneficiados con pagos de incentivos económicos en el año tn / Total productores beneficiados con pagos de incentivos económicos en el año t0)-1)*100</t>
  </si>
  <si>
    <t>I Incentivos económicos otorgados a las unidades económicas agrícolas para proyectos estratégicos integrales agrícolas (AGROPRODUCCIÓN INTEGRAL)</t>
  </si>
  <si>
    <r>
      <t>Tasa de variación de Proyectos estratégicos integrales instrumentados</t>
    </r>
    <r>
      <rPr>
        <i/>
        <sz val="10"/>
        <color indexed="30"/>
        <rFont val="Soberana Sans"/>
      </rPr>
      <t xml:space="preserve">
</t>
    </r>
  </si>
  <si>
    <t>((Proyectos estratégicos integrales instrumentados en el año tn+i/Proyectos estratégicos instrumentados en el año t0)-1)*100</t>
  </si>
  <si>
    <t>J Incentivos económicos entregados a los productores agrícolas para el establecimiento de sistemas de riego tecnificado en sus parcelas</t>
  </si>
  <si>
    <r>
      <t>Porcentaje de superficie tecnificada con respecto a la superficie con infraestructura hidroagrícola</t>
    </r>
    <r>
      <rPr>
        <i/>
        <sz val="10"/>
        <color indexed="30"/>
        <rFont val="Soberana Sans"/>
      </rPr>
      <t xml:space="preserve">
</t>
    </r>
  </si>
  <si>
    <t>(Superficie tecnificada realizada en el año tn / superficie con infraestructura hidroagrícolaen el año to)*100</t>
  </si>
  <si>
    <t>hectárea</t>
  </si>
  <si>
    <t>K Incentivos económicos dispersados por el componente PROAGRO productivo a productores agrícolas de la población objetivo.</t>
  </si>
  <si>
    <r>
      <t>Porcentaje de incentivos económicos dispersados a los beneficiarios de PROAGRO Productivo en el año calendario.</t>
    </r>
    <r>
      <rPr>
        <i/>
        <sz val="10"/>
        <color indexed="30"/>
        <rFont val="Soberana Sans"/>
      </rPr>
      <t xml:space="preserve">
</t>
    </r>
  </si>
  <si>
    <t xml:space="preserve">(Incentivos económicos dispersados a los beneficiarios en el año calendario tn / total de incentivos económicos presupuestados para el año calendario tn) * 100                                                                                                                                                              </t>
  </si>
  <si>
    <r>
      <t>Porcentaje de predios agrícolas incentivados por el PROAGRO Productivo</t>
    </r>
    <r>
      <rPr>
        <i/>
        <sz val="10"/>
        <color indexed="30"/>
        <rFont val="Soberana Sans"/>
      </rPr>
      <t xml:space="preserve">
</t>
    </r>
  </si>
  <si>
    <t>(Número total de   predios agrícolas incentivados / Total de  predios agrícolas que son población objetivo) * 100</t>
  </si>
  <si>
    <r>
      <t>Porcentaje de beneficiarios satisfechos por el componente PROAGRO Productivo</t>
    </r>
    <r>
      <rPr>
        <i/>
        <sz val="10"/>
        <color indexed="30"/>
        <rFont val="Soberana Sans"/>
      </rPr>
      <t xml:space="preserve">
</t>
    </r>
  </si>
  <si>
    <t>(Número de beneficiarios satisfechos/ Total de beneficiarios encuestados) * 100</t>
  </si>
  <si>
    <t>Gestión-Calidad-Trimestral</t>
  </si>
  <si>
    <t>A 1 Dictaminación de solicitudes apoyadas con incentivos para la aplicación de paquetes tecnológicos para la producción de maíz y frijol</t>
  </si>
  <si>
    <r>
      <t>Tasa de variación porcentual de las  solicitudes apoyadas con incentivos para la aplicación de paquetes tecnológicos</t>
    </r>
    <r>
      <rPr>
        <i/>
        <sz val="10"/>
        <color indexed="30"/>
        <rFont val="Soberana Sans"/>
      </rPr>
      <t xml:space="preserve">
</t>
    </r>
  </si>
  <si>
    <t>((Número de solicitudes apoyadas con incentivos para la aplicación de paquetes tecnológicos en el período tn/Número de solicitudes apoyadas con incentivos para la aplicación de paquetes tecnológicos en el período tn-1)-1))*100</t>
  </si>
  <si>
    <t>B 2 Gestión de proyectos para prácticas agrícolas sustentables, aprovechamiento, generación y uso de energías renovables, eficiencia energética, y generacion y aprovechamiento de biomasa para bioenergéticos.</t>
  </si>
  <si>
    <r>
      <t>Porcentaje de proyectos apoyados para prácticas agrícolas sustentables, aprovechamiento, generación y uso de energías renovables, eficiencia energética, y generación y aprovechamiento de biomasa para bioenergéticos.</t>
    </r>
    <r>
      <rPr>
        <i/>
        <sz val="10"/>
        <color indexed="30"/>
        <rFont val="Soberana Sans"/>
      </rPr>
      <t xml:space="preserve">
</t>
    </r>
  </si>
  <si>
    <t>(Número de proyectos apoyados para prácticas agrícolas sustentables, aprovechamiento, generación y uso de energías renovables, eficiencia energética, y generación y aprovechamiento de biomasa para bioenergéticos/Número de proyectos programados)*100</t>
  </si>
  <si>
    <t>C 3 Gestión de apoyos económicos por hectárea a los productores para el uso de insumos</t>
  </si>
  <si>
    <r>
      <t>Porcentaje de hectáreas apoyadas con agroincentivos</t>
    </r>
    <r>
      <rPr>
        <i/>
        <sz val="10"/>
        <color indexed="30"/>
        <rFont val="Soberana Sans"/>
      </rPr>
      <t xml:space="preserve">
</t>
    </r>
  </si>
  <si>
    <t xml:space="preserve">((Hectáres agrícola apoyadas /Hectáreas  agrícola programada al año 2018)*100  </t>
  </si>
  <si>
    <t>C 4 Autorización de solicitudes apoyadas con Agroincentivos</t>
  </si>
  <si>
    <r>
      <t>Porcentaje de solicitudes apoyadas con Agroincentivos</t>
    </r>
    <r>
      <rPr>
        <i/>
        <sz val="10"/>
        <color indexed="30"/>
        <rFont val="Soberana Sans"/>
      </rPr>
      <t xml:space="preserve">
</t>
    </r>
  </si>
  <si>
    <t>(Número de solicitudes apoyadas / Número total de solicitudes  programadas anualmente) * 100</t>
  </si>
  <si>
    <t>D 5 Autorización de incentivos económicos a las unidades economicas agrícolas para incorporar superficie agrícola a la producción bajo cubierta (PROCURA)</t>
  </si>
  <si>
    <r>
      <t xml:space="preserve">Porcentaje de proyectos beneficiados para la producción bajo cubierta, respecto de los autorizados </t>
    </r>
    <r>
      <rPr>
        <i/>
        <sz val="10"/>
        <color indexed="30"/>
        <rFont val="Soberana Sans"/>
      </rPr>
      <t xml:space="preserve">
</t>
    </r>
  </si>
  <si>
    <t>(Proyectos pagados para la producción bajo cubierta en el año t0+i/Proyectos autorizados para la producción bajo cubierta en el año t0)*100</t>
  </si>
  <si>
    <t>E 6 Autorización de solicitudes para reconversión</t>
  </si>
  <si>
    <r>
      <t>Porcentaje de solicitudes atendidas para reconversión</t>
    </r>
    <r>
      <rPr>
        <i/>
        <sz val="10"/>
        <color indexed="30"/>
        <rFont val="Soberana Sans"/>
      </rPr>
      <t xml:space="preserve">
</t>
    </r>
  </si>
  <si>
    <t>(Número de solicitudes apoyadas / Número total de solicitudes programados anualmente) * 100</t>
  </si>
  <si>
    <t>F 7 Suscripción de los instrumentos juridícos para el otorgamiento de los incentivos para los modelos de asociatividad (AGROCLÚSTER)</t>
  </si>
  <si>
    <r>
      <t>Porcentaje de instrumentos jurídicos suscritos para AGROCLUSTER</t>
    </r>
    <r>
      <rPr>
        <i/>
        <sz val="10"/>
        <color indexed="30"/>
        <rFont val="Soberana Sans"/>
      </rPr>
      <t xml:space="preserve">
</t>
    </r>
  </si>
  <si>
    <t>(Número de instrumentos jurídicos suscritos / Número total de instrumentos jurídicos programados) * 100</t>
  </si>
  <si>
    <t>G 8 Profesionalización, comunicación, equipamiento y gastos inherentes a la ejecución del Plan de Trabajo (SISPROA) Comités Sistemas Producto</t>
  </si>
  <si>
    <r>
      <t>Porcentaje de Comites Sistemas Producto agrícolas que recibieron apoyos económicos para la profesionalización, comunicación, equipamiento y gastos inherentes a la Ejecución del Plan de Trabajo</t>
    </r>
    <r>
      <rPr>
        <i/>
        <sz val="10"/>
        <color indexed="30"/>
        <rFont val="Soberana Sans"/>
      </rPr>
      <t xml:space="preserve">
</t>
    </r>
  </si>
  <si>
    <t>(Número de Comités Sistemas Producto agricolas que recibieron apoyos económicos para  la profesionalización, comunicación, equipamiento y Gastos Inherentes a la Ejecución del Plan de Trabajo/ Número total de Comites Sistemas Producto agrícolas apoyados)* 100</t>
  </si>
  <si>
    <t>H 9 Otorgamiento del incentivo planta de café arábiga a los productores de café para mejorar la productividad de sus cafetales.</t>
  </si>
  <si>
    <r>
      <t>Tasa de variación de productores beneficiados con entrega de planta de café arábiga respecto al año base</t>
    </r>
    <r>
      <rPr>
        <i/>
        <sz val="10"/>
        <color indexed="30"/>
        <rFont val="Soberana Sans"/>
      </rPr>
      <t xml:space="preserve">
</t>
    </r>
  </si>
  <si>
    <t>((Total productores beneficiados con entrega de planta de café arabiga en el año tn)/ Total productores beneficiados con entrega de planta de café arábiga en el  año t0) -1)*100</t>
  </si>
  <si>
    <t>I 10 Suscripción de los instrumentos jurídicos para el otorgamiento incentivos de proyectos estratégicos integrales agrícolas (AGROPRODUCCIÓN INTEGRAL)</t>
  </si>
  <si>
    <r>
      <t xml:space="preserve">Porcentaje de instrumentos jurídicos suscritos para la Agroproducción Integral </t>
    </r>
    <r>
      <rPr>
        <i/>
        <sz val="10"/>
        <color indexed="30"/>
        <rFont val="Soberana Sans"/>
      </rPr>
      <t xml:space="preserve">
</t>
    </r>
  </si>
  <si>
    <t>(Número de instrumentos jurídicos suscritos con los beneficiarios de proyectos estratégicos integrales / Número total de instrumentos jurídicos programados) * 100</t>
  </si>
  <si>
    <t>J 11 Otorgamiento oportuno de apoyos para proyectos de tecnificación de riego</t>
  </si>
  <si>
    <r>
      <t>Porcentaje de recursos ejercidos en proyectos de riego tecnificado con respecto a los recursos asignados por el componente</t>
    </r>
    <r>
      <rPr>
        <i/>
        <sz val="10"/>
        <color indexed="30"/>
        <rFont val="Soberana Sans"/>
      </rPr>
      <t xml:space="preserve">
</t>
    </r>
  </si>
  <si>
    <t>(Total de recursos ejercidos  por el componente en el año tn / Total de recursos asignados al componente en el año tn)*100</t>
  </si>
  <si>
    <t>K 12 Autorización de predios apoyados por el Componente PROAGRO Productivo.</t>
  </si>
  <si>
    <r>
      <t>Porcentaje de predios acreditados</t>
    </r>
    <r>
      <rPr>
        <i/>
        <sz val="10"/>
        <color indexed="30"/>
        <rFont val="Soberana Sans"/>
      </rPr>
      <t xml:space="preserve">
</t>
    </r>
  </si>
  <si>
    <t>(Número total de  predios acreditados / total predios  incentivados) * 100</t>
  </si>
  <si>
    <r>
      <t>Porcentaje de predios incentivados supervisados</t>
    </r>
    <r>
      <rPr>
        <i/>
        <sz val="10"/>
        <color indexed="30"/>
        <rFont val="Soberana Sans"/>
      </rPr>
      <t xml:space="preserve">
</t>
    </r>
  </si>
  <si>
    <t>(Número total de predios incentivados supervisados / Total de predios incentivados obtenidos en la muestra a supervisar) * 100</t>
  </si>
  <si>
    <r>
      <t>Porcentaje de beneficiarios encuestados</t>
    </r>
    <r>
      <rPr>
        <i/>
        <sz val="10"/>
        <color indexed="30"/>
        <rFont val="Soberana Sans"/>
      </rPr>
      <t xml:space="preserve">
</t>
    </r>
  </si>
  <si>
    <t>(Número total de beneficiarios encuestados /  Total de beneficiarios programados a  encuestar) * 100</t>
  </si>
  <si>
    <r>
      <t xml:space="preserve">Indice de productividad de la población ocupada en la Rama Agrícola
</t>
    </r>
    <r>
      <rPr>
        <sz val="10"/>
        <rFont val="Soberana Sans"/>
        <family val="2"/>
      </rPr>
      <t>Sin Información,Sin Justificación</t>
    </r>
  </si>
  <si>
    <r>
      <t xml:space="preserve">Índice del valor de la producción agrícola 
</t>
    </r>
    <r>
      <rPr>
        <sz val="10"/>
        <rFont val="Soberana Sans"/>
        <family val="2"/>
      </rPr>
      <t>Sin Información,Sin Justificación</t>
    </r>
  </si>
  <si>
    <r>
      <t xml:space="preserve">Tasa de variación de la superficie apoyada con incentivos económicos para la aplicación de paquetes tecnológicos
</t>
    </r>
    <r>
      <rPr>
        <sz val="10"/>
        <rFont val="Soberana Sans"/>
        <family val="2"/>
      </rPr>
      <t>Sin Información,Sin Justificación</t>
    </r>
  </si>
  <si>
    <r>
      <t xml:space="preserve">Porcentaje de emisiones de gases de efecto invernadero evitadas.
</t>
    </r>
    <r>
      <rPr>
        <sz val="10"/>
        <rFont val="Soberana Sans"/>
        <family val="2"/>
      </rPr>
      <t>Sin Información,Sin Justificación</t>
    </r>
  </si>
  <si>
    <r>
      <t xml:space="preserve">Porcentaje de hectáreas apoyadas con Agroincentivos
</t>
    </r>
    <r>
      <rPr>
        <sz val="10"/>
        <rFont val="Soberana Sans"/>
        <family val="2"/>
      </rPr>
      <t>Sin Información,Sin Justificación</t>
    </r>
  </si>
  <si>
    <r>
      <t xml:space="preserve">Tasa de variación de la superficie incorporada a la producción bajo cubierta
</t>
    </r>
    <r>
      <rPr>
        <sz val="10"/>
        <rFont val="Soberana Sans"/>
        <family val="2"/>
      </rPr>
      <t>Sin Información,Sin Justificación</t>
    </r>
  </si>
  <si>
    <r>
      <t xml:space="preserve">Porcentaje de hectáreas reconvertidas
</t>
    </r>
    <r>
      <rPr>
        <sz val="10"/>
        <rFont val="Soberana Sans"/>
        <family val="2"/>
      </rPr>
      <t>Sin Información,Sin Justificación</t>
    </r>
  </si>
  <si>
    <r>
      <t xml:space="preserve">Porcentaje de Agroclúster apoyados
</t>
    </r>
    <r>
      <rPr>
        <sz val="10"/>
        <rFont val="Soberana Sans"/>
        <family val="2"/>
      </rPr>
      <t>Sin Información,Sin Justificación</t>
    </r>
  </si>
  <si>
    <r>
      <t xml:space="preserve">Porcentaje de Comités Sistema Producto agrícolas profesionalizados
</t>
    </r>
    <r>
      <rPr>
        <sz val="10"/>
        <rFont val="Soberana Sans"/>
        <family val="2"/>
      </rPr>
      <t>Sin Información,Sin Justificación</t>
    </r>
  </si>
  <si>
    <r>
      <t xml:space="preserve">Tasa de variación de productores beneficiados  con pagos de incentivos económicos respecto al año base
</t>
    </r>
    <r>
      <rPr>
        <sz val="10"/>
        <rFont val="Soberana Sans"/>
        <family val="2"/>
      </rPr>
      <t>Sin Información,Sin Justificación</t>
    </r>
  </si>
  <si>
    <r>
      <t xml:space="preserve">Tasa de variación de Proyectos estratégicos integrales instrumentados
</t>
    </r>
    <r>
      <rPr>
        <sz val="10"/>
        <rFont val="Soberana Sans"/>
        <family val="2"/>
      </rPr>
      <t>Sin Información,Sin Justificación</t>
    </r>
  </si>
  <si>
    <r>
      <t xml:space="preserve">Porcentaje de superficie tecnificada con respecto a la superficie con infraestructura hidroagrícola
</t>
    </r>
    <r>
      <rPr>
        <sz val="10"/>
        <rFont val="Soberana Sans"/>
        <family val="2"/>
      </rPr>
      <t>Sin Información,Sin Justificación</t>
    </r>
  </si>
  <si>
    <r>
      <t xml:space="preserve">Porcentaje de incentivos económicos dispersados a los beneficiarios de PROAGRO Productivo en el año calendario.
</t>
    </r>
    <r>
      <rPr>
        <sz val="10"/>
        <rFont val="Soberana Sans"/>
        <family val="2"/>
      </rPr>
      <t xml:space="preserve"> Causa : El presupuesto original de $13,896,713,108.00 sufrió modificaciones presupuestales del orden de los $491,000,000.18, autorizados por la SHCP, quedando un presupuesto modificado para incentivos de $13,405,713,107.82 . Con respecto al presupuesto modificado se tiene un avance del 18.41%.                                                      La diferencia de 0.44% ($33,648,699.79), se debe a que la fecha de corte es al 26 de marzo del 2015 y no al cierre del mes de marzo, precisando que la entrega de los incentivos se encuentra en proceso, de conformidad a las reglas de operación y calendarios de apertura y cierre de ventanillas del componente.  Efecto: Debido a que no se ha cerrado el mes de marzo y, en consecuencia, el primer trimestre del año, este avance aún podría incrementarse. No obstante, se comenta que la entrega de los incentivos por un monto de $33,648,699.79, está en proceso y dentro del plazo normativo. Otros Motivos:</t>
    </r>
  </si>
  <si>
    <r>
      <t xml:space="preserve">Porcentaje de predios agrícolas incentivados por el PROAGRO Productivo
</t>
    </r>
    <r>
      <rPr>
        <sz val="10"/>
        <rFont val="Soberana Sans"/>
        <family val="2"/>
      </rPr>
      <t xml:space="preserve"> Causa : A la fecha se tiene un avance de la meta del 14.60% que corresponde a 474,853 predios. La fecha de corte es al 26 de marzo del 2015. La entrega de los incentivos se encuentra en operación, de conformidad a las reglas de operación y calendarios de apertura y cierre de ventanillas del Componente. Efecto: Debido a que no se ha cerrado el mes de marzo y en consecuencia el primer trimestre del año, este avance aun podría incrementarse.  Otros Motivos:</t>
    </r>
  </si>
  <si>
    <r>
      <t xml:space="preserve">Porcentaje de beneficiarios satisfechos por el componente PROAGRO Productivo
</t>
    </r>
    <r>
      <rPr>
        <sz val="10"/>
        <rFont val="Soberana Sans"/>
        <family val="2"/>
      </rPr>
      <t xml:space="preserve"> Causa :  Se reprogramó para el mes de abril de 2015,  el inicio de la aplicación de las encuestas y en consecuencia, la opinión de los productores sobre el servicio que otorga el PROAGRO Productivo. Efecto: Los resultados de la opinión  de los productores sobre el servicio que otorga el PROAGRO Productivo, se informarán en los resultados acumulados para el segundo trimestre del 2015. Otros Motivos:</t>
    </r>
  </si>
  <si>
    <r>
      <t xml:space="preserve">Tasa de variación porcentual de las  solicitudes apoyadas con incentivos para la aplicación de paquetes tecnológicos
</t>
    </r>
    <r>
      <rPr>
        <sz val="10"/>
        <rFont val="Soberana Sans"/>
        <family val="2"/>
      </rPr>
      <t>Sin Información,Sin Justificación</t>
    </r>
  </si>
  <si>
    <r>
      <t xml:space="preserve">Porcentaje de proyectos apoyados para prácticas agrícolas sustentables, aprovechamiento, generación y uso de energías renovables, eficiencia energética, y generación y aprovechamiento de biomasa para bioenergéticos.
</t>
    </r>
    <r>
      <rPr>
        <sz val="10"/>
        <rFont val="Soberana Sans"/>
        <family val="2"/>
      </rPr>
      <t>Sin Información,Sin Justificación</t>
    </r>
  </si>
  <si>
    <r>
      <t xml:space="preserve">Porcentaje de hectáreas apoyadas con agroincentivos
</t>
    </r>
    <r>
      <rPr>
        <sz val="10"/>
        <rFont val="Soberana Sans"/>
        <family val="2"/>
      </rPr>
      <t>Sin Información,Sin Justificación</t>
    </r>
  </si>
  <si>
    <r>
      <t xml:space="preserve">Porcentaje de solicitudes apoyadas con Agroincentivos
</t>
    </r>
    <r>
      <rPr>
        <sz val="10"/>
        <rFont val="Soberana Sans"/>
        <family val="2"/>
      </rPr>
      <t>Sin Información,Sin Justificación</t>
    </r>
  </si>
  <si>
    <r>
      <t xml:space="preserve">Porcentaje de proyectos beneficiados para la producción bajo cubierta, respecto de los autorizados 
</t>
    </r>
    <r>
      <rPr>
        <sz val="10"/>
        <rFont val="Soberana Sans"/>
        <family val="2"/>
      </rPr>
      <t>Sin Información,Sin Justificación</t>
    </r>
  </si>
  <si>
    <r>
      <t xml:space="preserve">Porcentaje de solicitudes atendidas para reconversión
</t>
    </r>
    <r>
      <rPr>
        <sz val="10"/>
        <rFont val="Soberana Sans"/>
        <family val="2"/>
      </rPr>
      <t>Sin Información,Sin Justificación</t>
    </r>
  </si>
  <si>
    <r>
      <t xml:space="preserve">Porcentaje de instrumentos jurídicos suscritos para AGROCLUSTER
</t>
    </r>
    <r>
      <rPr>
        <sz val="10"/>
        <rFont val="Soberana Sans"/>
        <family val="2"/>
      </rPr>
      <t>Sin Información,Sin Justificación</t>
    </r>
  </si>
  <si>
    <r>
      <t xml:space="preserve">Porcentaje de Comites Sistemas Producto agrícolas que recibieron apoyos económicos para la profesionalización, comunicación, equipamiento y gastos inherentes a la Ejecución del Plan de Trabajo
</t>
    </r>
    <r>
      <rPr>
        <sz val="10"/>
        <rFont val="Soberana Sans"/>
        <family val="2"/>
      </rPr>
      <t>Sin Información,Sin Justificación</t>
    </r>
  </si>
  <si>
    <r>
      <t xml:space="preserve">Tasa de variación de productores beneficiados con entrega de planta de café arábiga respecto al año base
</t>
    </r>
    <r>
      <rPr>
        <sz val="10"/>
        <rFont val="Soberana Sans"/>
        <family val="2"/>
      </rPr>
      <t>Sin Información,Sin Justificación</t>
    </r>
  </si>
  <si>
    <r>
      <t xml:space="preserve">Porcentaje de instrumentos jurídicos suscritos para la Agroproducción Integral 
</t>
    </r>
    <r>
      <rPr>
        <sz val="10"/>
        <rFont val="Soberana Sans"/>
        <family val="2"/>
      </rPr>
      <t>Sin Información,Sin Justificación</t>
    </r>
  </si>
  <si>
    <r>
      <t xml:space="preserve">Porcentaje de recursos ejercidos en proyectos de riego tecnificado con respecto a los recursos asignados por el componente
</t>
    </r>
    <r>
      <rPr>
        <sz val="10"/>
        <rFont val="Soberana Sans"/>
        <family val="2"/>
      </rPr>
      <t>Sin Información,Sin Justificación</t>
    </r>
  </si>
  <si>
    <r>
      <t xml:space="preserve">Porcentaje de predios acreditados
</t>
    </r>
    <r>
      <rPr>
        <sz val="10"/>
        <rFont val="Soberana Sans"/>
        <family val="2"/>
      </rPr>
      <t xml:space="preserve"> Causa : Al 26 de marzo se tiene un avance de la meta del 11.32% que corresponde a la acreditación de 368,107 predios. La acreditación por parte de los productores se encuentra en proceso. De conformidad a las reglas de operación y calendarios de apertura y cierre de ventanillas del Componente. Efecto: Debido a que no se ha cerrado el mes de marzo y en consecuencia el primer trimestre del año, este avance aun podría incrementarse.  Otros Motivos:</t>
    </r>
  </si>
  <si>
    <r>
      <t xml:space="preserve">Porcentaje de predios incentivados supervisados
</t>
    </r>
    <r>
      <rPr>
        <sz val="10"/>
        <rFont val="Soberana Sans"/>
        <family val="2"/>
      </rPr>
      <t xml:space="preserve"> Causa : Se identificaron a través de imagenes satelitales un total de 559 predios sujetos a verificación directa de campo por parte de las delegaciones de SAGARPA  ( Baja California, Campeche, Guanajuato, Jalisco, Nuevo León, Nayarit, Quintana Roo, San Luis Potosí, Sonora, Sinaloa, Oaxaca, Tabasco, y Veracruz), las cuales se encuentras en proceso.    La diferencia 1.15% (301 predios) con respecto a la meta, se debe a que la fecha de corte es al 26 de marzo del 2015 y no al cierre del mes de marzo, precisando que la entrega de los incentivos se encuentra en operación. De conformidad a las reglas de operación y calendarios de apertura y cierre de ventanillas del Componente.  Efecto: De confirmarse la no siembra o la siembra parcial de los 559 predios sujetos a verificación directa de campo, se procederia a la instauración del Procedimiento Administrativo de Cancelación de dichos predios del directorio de PROAGRO Productivo.  Debido a que no se ha cerrado el mes de marzo y en consecuencia el primer trimestre del año, este avance aun podria incrementarse.  Otros Motivos:</t>
    </r>
  </si>
  <si>
    <r>
      <t xml:space="preserve">Porcentaje de beneficiarios encuestados
</t>
    </r>
    <r>
      <rPr>
        <sz val="10"/>
        <rFont val="Soberana Sans"/>
        <family val="2"/>
      </rPr>
      <t xml:space="preserve"> Causa : El inicio de la aplicación de las encuestas a los beneficiarios se reprogramó para el mes de abril de 2015. Efecto: Los resultados de la encuesta se informarán en los resultados acumulados para el segundo trimestre del 2015.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</si>
  <si>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</si>
  <si>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</si>
  <si>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</si>
  <si>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</si>
  <si>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r>
      <t>Productividad laboral en el subsector pecuario</t>
    </r>
    <r>
      <rPr>
        <i/>
        <sz val="10"/>
        <color indexed="30"/>
        <rFont val="Soberana Sans"/>
      </rPr>
      <t xml:space="preserve">
</t>
    </r>
  </si>
  <si>
    <t>Promedio anual del Producto Interno Bruto Pecuario (en miles de pesos de 2008) / Número anual de Puestos Ocupados  en el Subsector</t>
  </si>
  <si>
    <t>miles de pesos de 2008</t>
  </si>
  <si>
    <t>Productores pecuarios mejoran su base productiva para la producción de los principales alimentos para consumo humano</t>
  </si>
  <si>
    <r>
      <t>Porcentaje de unidades de producción pecuaria que recibieron apoyos para ampliar o mejorar su base productiva</t>
    </r>
    <r>
      <rPr>
        <i/>
        <sz val="10"/>
        <color indexed="30"/>
        <rFont val="Soberana Sans"/>
      </rPr>
      <t xml:space="preserve">
</t>
    </r>
  </si>
  <si>
    <t>((Sumatoria del numero de unidades de producción pecuaria que recibió apoyos del total de los componentes del Programa de Fomento Ganadero en el año  tn / Sumatoria del total de las unidades de producción que solicitaron apoyos en el año tn))*100</t>
  </si>
  <si>
    <t>A Incentivos económicos, identificadores y servicios técnicos entregados a las unidades de producción pecuaria del PROGAN productivo</t>
  </si>
  <si>
    <r>
      <t>Porcentaje de  Unidades de Producción Pecuaria apoyadas con identificadores</t>
    </r>
    <r>
      <rPr>
        <i/>
        <sz val="10"/>
        <color indexed="30"/>
        <rFont val="Soberana Sans"/>
      </rPr>
      <t xml:space="preserve">
</t>
    </r>
  </si>
  <si>
    <t xml:space="preserve">(Número de unidades de producción pecuaria del PROGAN Productivo apoyadas con identificadores / Universo de unidades de producción pecuaria del PROGAN Productivo) * 100 </t>
  </si>
  <si>
    <r>
      <t>Porcentaje de Unidades de Producción Pecuaria apoyadas con servicios técnicos</t>
    </r>
    <r>
      <rPr>
        <i/>
        <sz val="10"/>
        <color indexed="30"/>
        <rFont val="Soberana Sans"/>
      </rPr>
      <t xml:space="preserve">
</t>
    </r>
  </si>
  <si>
    <t xml:space="preserve">(Número de unidades de producción pecuaria del PROGAN Productivo apoyadas con servicios técnicos/ Universo de unidades de producción pecuaria del PROGAN Productivo) * 100 </t>
  </si>
  <si>
    <r>
      <t>Porcentaje de Unidades de Producción Pecuaria apoyadas con incentivos económicos</t>
    </r>
    <r>
      <rPr>
        <i/>
        <sz val="10"/>
        <color indexed="30"/>
        <rFont val="Soberana Sans"/>
      </rPr>
      <t xml:space="preserve">
</t>
    </r>
  </si>
  <si>
    <t xml:space="preserve">(Número de unidades de producción pecuaria del PROGAN Productivo apoyadas con incentivos económicos / Universo de unidades de producción pecuaria del PROGAN Productivo) * 100 </t>
  </si>
  <si>
    <t>B Incentivos economicos entregados a los Comités Sistema Producto Pecuarios.</t>
  </si>
  <si>
    <r>
      <t xml:space="preserve">Porcentaje de comités  sistemas producto pecuarios apoyados con incentivos económicos </t>
    </r>
    <r>
      <rPr>
        <i/>
        <sz val="10"/>
        <color indexed="30"/>
        <rFont val="Soberana Sans"/>
      </rPr>
      <t xml:space="preserve">
</t>
    </r>
  </si>
  <si>
    <t>(Número de Comités Sistema Productos  apoyados con incentivos económicos / Número de Comités Sistema Producto constituidos) * 100</t>
  </si>
  <si>
    <t>C Incentivos económicos entregados a las unidades de producción pecuaria para la perforación y equipamiento de pozos ganaderos</t>
  </si>
  <si>
    <r>
      <t xml:space="preserve">Porcentaje de pozos ganaderos apoyados con incentivos económicos para la perforación y equipamiento de pozos ganaderos  </t>
    </r>
    <r>
      <rPr>
        <i/>
        <sz val="10"/>
        <color indexed="30"/>
        <rFont val="Soberana Sans"/>
      </rPr>
      <t xml:space="preserve">
</t>
    </r>
  </si>
  <si>
    <t xml:space="preserve">(Número de pozos ganaderos apoyados con incentivos económicos para la perforación y equipamiento de pozos ganaderos / Número total de títulos de aguas nacionales subterráneas de uso pecuario autorizadas por la Comisión Nacional del Agua en los últimos cinco años) * 100      </t>
  </si>
  <si>
    <t>D Incentivos económicos entregados a las Unidades de Producción Pecuaria que cuentan con Vientres Porcinos.</t>
  </si>
  <si>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i/>
        <sz val="10"/>
        <color indexed="30"/>
        <rFont val="Soberana Sans"/>
      </rPr>
      <t xml:space="preserve">
</t>
    </r>
  </si>
  <si>
    <t>(Número de Unidades de Producción Pecuaria con vientres porcinos apoyadas con incentivos económicos / Universo de Unidades de Producción Pecuaria que cuentan con vientres porcinos  registrados en el  Padrón Ganadero Nacional)* 100</t>
  </si>
  <si>
    <t>E Incentivos económicos entregados a las unidades de producción pecuaria para la adquisición de semovientes de las diferentes especies</t>
  </si>
  <si>
    <r>
      <t xml:space="preserve">Porcentaje de unidades de producción pecuarias apoyadas con incentivos económicos para la adquisición y retención de semovientes </t>
    </r>
    <r>
      <rPr>
        <i/>
        <sz val="10"/>
        <color indexed="30"/>
        <rFont val="Soberana Sans"/>
      </rPr>
      <t xml:space="preserve">
</t>
    </r>
  </si>
  <si>
    <t>(Número de unidades de producción pecuaria apoyadas con incentivos económicos para la adquisición y retención de semovientes  / Número total de unidades de producción que solicitaron el incentivo) * 100</t>
  </si>
  <si>
    <t>F Incentivos económicos entregados a las unidades de producción pecuarias, para la adquisición de activos para la bioseguridad.</t>
  </si>
  <si>
    <r>
      <t>Porcentaje de solicitudes para la adquisición de activos productivos de bioseguridad pecuaria dictaminadas positivas</t>
    </r>
    <r>
      <rPr>
        <i/>
        <sz val="10"/>
        <color indexed="30"/>
        <rFont val="Soberana Sans"/>
      </rPr>
      <t xml:space="preserve">
</t>
    </r>
  </si>
  <si>
    <t>(Solicitudes para la adquisición de activos productivos de bioseguridad pecuaria dictaminadas positivas/universo de solicitudes recibidas para la adquisición de activos productivos de bioseguridad pecuaria)*100</t>
  </si>
  <si>
    <t>G Incentivos económicos entregados a las unidades de producción pecuaria para la adquisición de activos productivos</t>
  </si>
  <si>
    <r>
      <t>Porcentaje de Unidades de Producción Pecuaria apoyadas con Activos Productivos</t>
    </r>
    <r>
      <rPr>
        <i/>
        <sz val="10"/>
        <color indexed="30"/>
        <rFont val="Soberana Sans"/>
      </rPr>
      <t xml:space="preserve">
</t>
    </r>
  </si>
  <si>
    <t>(Número de unidades de producción pecuaria apoyadas con activos productivos en el año tn/ Número total de unidades de producción pecuaria registradas en el Padrón Ganadero Nacional que solicitaron apoyos para activos productivos en el año t0) * 100</t>
  </si>
  <si>
    <t>H Incentivos económicos, entregados a las unidades económicas pecuarias para la postproducción.</t>
  </si>
  <si>
    <r>
      <t>Porcentaje de unidades económicas pecuarias apoyadas con Incentivos económicos  para la postproducción</t>
    </r>
    <r>
      <rPr>
        <i/>
        <sz val="10"/>
        <color indexed="30"/>
        <rFont val="Soberana Sans"/>
      </rPr>
      <t xml:space="preserve">
</t>
    </r>
  </si>
  <si>
    <t>(Número de unidades económicas pecuaria apoyadas con incentivos económicos  para la postproducción / Número total de unidades económicas pecuarias registradas en el Padrón Ganadero Nacional en los estratos medio y bajo) * 100</t>
  </si>
  <si>
    <t>A 1 Dictaminación positiva de solicitudes del PROGAN Productivo</t>
  </si>
  <si>
    <r>
      <t>Porcentaje de solicitudes del PROGAN Productivo dictaminadas positivas</t>
    </r>
    <r>
      <rPr>
        <i/>
        <sz val="10"/>
        <color indexed="30"/>
        <rFont val="Soberana Sans"/>
      </rPr>
      <t xml:space="preserve">
</t>
    </r>
  </si>
  <si>
    <t>(Solicitudes del PROGAN Productivo dictaminadas positivas / Universo de solicitudes del PROGAN) *100</t>
  </si>
  <si>
    <t>B 2 Autorización del Plan Anual de Fortalecimiento de los Comités Nacionales Sistemas Producto Pecuarios</t>
  </si>
  <si>
    <r>
      <t>Porcentaje de Planes Anuales de Fortalecimiento autorizados</t>
    </r>
    <r>
      <rPr>
        <i/>
        <sz val="10"/>
        <color indexed="30"/>
        <rFont val="Soberana Sans"/>
      </rPr>
      <t xml:space="preserve">
</t>
    </r>
  </si>
  <si>
    <t>(Número de Planes Anuales de Fortalecimiento autorizados/  total de Planes Anuales de Fortalecimiento recibidos) * 100</t>
  </si>
  <si>
    <t>C 3 Dictaminación positiva de solicitudes para la perforacion y equipamiento de pozos ganaderos.</t>
  </si>
  <si>
    <r>
      <t xml:space="preserve">Porcentaje de solicitudes dictaminadas positivas para la perforación y equipamiento de pozos ganaderos </t>
    </r>
    <r>
      <rPr>
        <i/>
        <sz val="10"/>
        <color indexed="30"/>
        <rFont val="Soberana Sans"/>
      </rPr>
      <t xml:space="preserve">
</t>
    </r>
  </si>
  <si>
    <t>(Solicitudes para la perforación y equipamiento de pozos ganaderos dictaminadas positivas / Universo de solicitudes recibidas para la perforación y equipamiento de pozos ganaderos) *100</t>
  </si>
  <si>
    <t>D 4 Dictaminación de las solicitudes del Componente Programa Porcino para el otorgamiento de incentivos económicos</t>
  </si>
  <si>
    <r>
      <t>Porcentaje de Unidades de Producción Pecuaria que cuentan con vientres porcinos apoyadas, con respecto al universo de unidades de producción pecuaria con vientres porcinos solicitantes</t>
    </r>
    <r>
      <rPr>
        <i/>
        <sz val="10"/>
        <color indexed="30"/>
        <rFont val="Soberana Sans"/>
      </rPr>
      <t xml:space="preserve">
</t>
    </r>
  </si>
  <si>
    <t xml:space="preserve">(Solicitudes del Programa Porcino dictaminadas positivas/ Universo de solicitudes recibidas del Programa Porcino) *100   </t>
  </si>
  <si>
    <t>E 5 Dictaminación de las solicitudes para la adquisición y retención de semovientes de las diferentes especies pecuarias</t>
  </si>
  <si>
    <r>
      <t>Porcentaje de solicitudes para la adquisición y retención de semovientes dictaminadas positivas</t>
    </r>
    <r>
      <rPr>
        <i/>
        <sz val="10"/>
        <color indexed="30"/>
        <rFont val="Soberana Sans"/>
      </rPr>
      <t xml:space="preserve">
</t>
    </r>
  </si>
  <si>
    <t>(Solicitudes para la adquisición y retención de semovientes dictaminadas positivas / Universo de solicitudes recibidas para la adquisición y retención de semovientes) *100</t>
  </si>
  <si>
    <t>F 6 Dictaminación de solicitudes para la adquisición de activos productivos de bioseguridad pecuaria.</t>
  </si>
  <si>
    <t>G 7 Asignación de recursos federales a las Instancias Ejecutoras para la adquisición de activos productivos pecuarios.</t>
  </si>
  <si>
    <r>
      <t>Porcentaje de Instancias Ejecutoras con asignación de recursos federales para la adquisición de activos productivos pecuarios</t>
    </r>
    <r>
      <rPr>
        <i/>
        <sz val="10"/>
        <color indexed="30"/>
        <rFont val="Soberana Sans"/>
      </rPr>
      <t xml:space="preserve">
</t>
    </r>
  </si>
  <si>
    <t>(Instancias  Ejecutoras con Recursos Federales Asignados / universo de Instancias Ejecutoras del componente) *100</t>
  </si>
  <si>
    <t>H 8 Dictaminación de solicitudes para la adquisición de activos productivos de postproducción pecuaria.</t>
  </si>
  <si>
    <r>
      <t>Porcentaje de solicitudes para la adquisición de activos productivos de postproducción pecuaria dictaminadas positivas</t>
    </r>
    <r>
      <rPr>
        <i/>
        <sz val="10"/>
        <color indexed="30"/>
        <rFont val="Soberana Sans"/>
      </rPr>
      <t xml:space="preserve">
</t>
    </r>
  </si>
  <si>
    <t xml:space="preserve">(Solicitudes para la adquisición de activos productivos de postproducción pecuaria dictaminadas positivas / Universo de solicitudes recibidas para la adquisición de activos productivos de postproducción pecuaria) *100   </t>
  </si>
  <si>
    <r>
      <t xml:space="preserve">Productividad laboral en el subsector pecuario
</t>
    </r>
    <r>
      <rPr>
        <sz val="10"/>
        <rFont val="Soberana Sans"/>
        <family val="2"/>
      </rPr>
      <t>Sin Información,Sin Justificación</t>
    </r>
  </si>
  <si>
    <r>
      <t xml:space="preserve">Porcentaje de unidades de producción pecuaria que recibieron apoyos para ampliar o mejorar su base productiva
</t>
    </r>
    <r>
      <rPr>
        <sz val="10"/>
        <rFont val="Soberana Sans"/>
        <family val="2"/>
      </rPr>
      <t>Sin Información,Sin Justificación</t>
    </r>
  </si>
  <si>
    <r>
      <t xml:space="preserve">Porcentaje de  Unidades de Producción Pecuaria apoyadas con identificadores
</t>
    </r>
    <r>
      <rPr>
        <sz val="10"/>
        <rFont val="Soberana Sans"/>
        <family val="2"/>
      </rPr>
      <t>Sin Información,Sin Justificación</t>
    </r>
  </si>
  <si>
    <r>
      <t xml:space="preserve">Porcentaje de Unidades de Producción Pecuaria apoyadas con servicios técnicos
</t>
    </r>
    <r>
      <rPr>
        <sz val="10"/>
        <rFont val="Soberana Sans"/>
        <family val="2"/>
      </rPr>
      <t>Sin Información,Sin Justificación</t>
    </r>
  </si>
  <si>
    <r>
      <t xml:space="preserve">Porcentaje de Unidades de Producción Pecuaria apoyadas con incentivos económicos
</t>
    </r>
    <r>
      <rPr>
        <sz val="10"/>
        <rFont val="Soberana Sans"/>
        <family val="2"/>
      </rPr>
      <t>Sin Información,Sin Justificación</t>
    </r>
  </si>
  <si>
    <r>
      <t xml:space="preserve">Porcentaje de comités  sistemas producto pecuarios apoyados con incentivos económicos 
</t>
    </r>
    <r>
      <rPr>
        <sz val="10"/>
        <rFont val="Soberana Sans"/>
        <family val="2"/>
      </rPr>
      <t>Sin Información,Sin Justificación</t>
    </r>
  </si>
  <si>
    <r>
      <t xml:space="preserve">Porcentaje de pozos ganaderos apoyados con incentivos económicos para la perforación y equipamiento de pozos ganaderos  
</t>
    </r>
    <r>
      <rPr>
        <sz val="10"/>
        <rFont val="Soberana Sans"/>
        <family val="2"/>
      </rPr>
      <t>Sin Información,Sin Justificación</t>
    </r>
  </si>
  <si>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sz val="10"/>
        <rFont val="Soberana Sans"/>
        <family val="2"/>
      </rPr>
      <t>Sin Información,Sin Justificación</t>
    </r>
  </si>
  <si>
    <r>
      <t xml:space="preserve">Porcentaje de unidades de producción pecuarias apoyadas con incentivos económicos para la adquisición y retención de semovientes 
</t>
    </r>
    <r>
      <rPr>
        <sz val="10"/>
        <rFont val="Soberana Sans"/>
        <family val="2"/>
      </rPr>
      <t>Sin Información,Sin Justificación</t>
    </r>
  </si>
  <si>
    <r>
      <t xml:space="preserve">Porcentaje de solicitudes para la adquisición de activos productivos de bioseguridad pecuaria dictaminadas positivas
</t>
    </r>
    <r>
      <rPr>
        <sz val="10"/>
        <rFont val="Soberana Sans"/>
        <family val="2"/>
      </rPr>
      <t>Sin Información,Sin Justificación</t>
    </r>
  </si>
  <si>
    <r>
      <t xml:space="preserve">Porcentaje de Unidades de Producción Pecuaria apoyadas con Activos Productivos
</t>
    </r>
    <r>
      <rPr>
        <sz val="10"/>
        <rFont val="Soberana Sans"/>
        <family val="2"/>
      </rPr>
      <t>Sin Información,Sin Justificación</t>
    </r>
  </si>
  <si>
    <r>
      <t xml:space="preserve">Porcentaje de unidades económicas pecuarias apoyadas con Incentivos económicos  para la postproducción
</t>
    </r>
    <r>
      <rPr>
        <sz val="10"/>
        <rFont val="Soberana Sans"/>
        <family val="2"/>
      </rPr>
      <t>Sin Información,Sin Justificación</t>
    </r>
  </si>
  <si>
    <r>
      <t xml:space="preserve">Porcentaje de solicitudes del PROGAN Productivo dictaminadas positivas
</t>
    </r>
    <r>
      <rPr>
        <sz val="10"/>
        <rFont val="Soberana Sans"/>
        <family val="2"/>
      </rPr>
      <t xml:space="preserve"> Causa : Debido a los ajustes en el presupuesto autorizado para el PROGAN Productivo en 2015, por instrucciones del Coordinador General de Ganadería se adelantó el proceso de dictaminación de solicitudes. Efecto: El avance en la dictaminación de solicitudes permitirá adelantar la generación y pago de actas de los beneficiarios del PROGAN Productivo, a partir del segundo trimestre del año de acuerdo a la suficiencia presupuestal. Otros Motivos:</t>
    </r>
  </si>
  <si>
    <r>
      <t xml:space="preserve">Porcentaje de Planes Anuales de Fortalecimiento autorizados
</t>
    </r>
    <r>
      <rPr>
        <sz val="10"/>
        <rFont val="Soberana Sans"/>
        <family val="2"/>
      </rPr>
      <t>Sin Información,Sin Justificación</t>
    </r>
  </si>
  <si>
    <r>
      <t xml:space="preserve">Porcentaje de solicitudes dictaminadas positivas para la perforación y equipamiento de pozos ganaderos 
</t>
    </r>
    <r>
      <rPr>
        <sz val="10"/>
        <rFont val="Soberana Sans"/>
        <family val="2"/>
      </rPr>
      <t xml:space="preserve"> Causa : De acuerdo a Reglas de Operación en este primer trimestre se esta en proceso la recepcion de solicitudes. Efecto: Aun no se dictaminan solicitudes. Otros Motivos:</t>
    </r>
  </si>
  <si>
    <r>
      <t xml:space="preserve">Porcentaje de Unidades de Producción Pecuaria que cuentan con vientres porcinos apoyadas, con respecto al universo de unidades de producción pecuaria con vientres porcinos solicitantes
</t>
    </r>
    <r>
      <rPr>
        <sz val="10"/>
        <rFont val="Soberana Sans"/>
        <family val="2"/>
      </rPr>
      <t xml:space="preserve"> Causa : La convocatoria esta en curso para nuevos beneficiarios y no se programó meta al periodo. Efecto: Aun no se dan apoyos a Unidades de Producción Pecuaria. Otros Motivos:</t>
    </r>
  </si>
  <si>
    <r>
      <t xml:space="preserve">Porcentaje de solicitudes para la adquisición y retención de semovientes dictaminadas positivas
</t>
    </r>
    <r>
      <rPr>
        <sz val="10"/>
        <rFont val="Soberana Sans"/>
        <family val="2"/>
      </rPr>
      <t xml:space="preserve"> Causa : Para el primer trimestre no se tiene programado avance Efecto:  Otros Motivos:</t>
    </r>
  </si>
  <si>
    <r>
      <t xml:space="preserve">Porcentaje de solicitudes para la adquisición de activos productivos de bioseguridad pecuaria dictaminadas positivas
</t>
    </r>
    <r>
      <rPr>
        <sz val="10"/>
        <rFont val="Soberana Sans"/>
        <family val="2"/>
      </rPr>
      <t xml:space="preserve"> Causa : De acuerdo a Reglas de Operación en este primer trimestre se esta en proceso la recepcion de solicitudes, por lo que no se programó meta al periodo. Efecto: Aun no se dictaminan solicitudes. Otros Motivos:</t>
    </r>
  </si>
  <si>
    <r>
      <t xml:space="preserve">Porcentaje de Instancias Ejecutoras con asignación de recursos federales para la adquisición de activos productivos pecuarios
</t>
    </r>
    <r>
      <rPr>
        <sz val="10"/>
        <rFont val="Soberana Sans"/>
        <family val="2"/>
      </rPr>
      <t xml:space="preserve"> Causa : Para el primer trimestre no se tiene programado avance. Efecto:  Otros Motivos:</t>
    </r>
  </si>
  <si>
    <r>
      <t xml:space="preserve">Porcentaje de solicitudes para la adquisición de activos productivos de postproducción pecuaria dictaminadas positivas
</t>
    </r>
    <r>
      <rPr>
        <sz val="10"/>
        <rFont val="Soberana Sans"/>
        <family val="2"/>
      </rPr>
      <t xml:space="preserve"> Causa : De acuerdo a Reglas de Operación en este primer trimestre se esta en proceso la recepcion de solicitudes, por lo que no se programó meta al periodo. Efecto: Aun no se dictaminan solicitudes. Otros Motivos:</t>
    </r>
  </si>
  <si>
    <t>S261</t>
  </si>
  <si>
    <t>Programa de Fomento a la Productividad Pesquera y Acuícola</t>
  </si>
  <si>
    <t>Contribuir a impulsar la productividad en el sector agroalimentario mediante inversión en capital físico, humano y tecnológico que garantice la seguridad alimentaria mediante la disponibilidad pesquera y acuícola.</t>
  </si>
  <si>
    <r>
      <t>Disponibilidad de productos pesqueros y acuícolas</t>
    </r>
    <r>
      <rPr>
        <i/>
        <sz val="10"/>
        <color indexed="30"/>
        <rFont val="Soberana Sans"/>
      </rPr>
      <t xml:space="preserve">
</t>
    </r>
  </si>
  <si>
    <t>Producción pesquera y acuícola + importaciones - exportaciones en el año tn</t>
  </si>
  <si>
    <t>Tonelada</t>
  </si>
  <si>
    <t>Unidades económicas pesqueras y acuícolas incrementan la producción pesquera y acuícola.</t>
  </si>
  <si>
    <r>
      <t>Tasa de variación promedio de la producción Pesquera y Acuícola</t>
    </r>
    <r>
      <rPr>
        <i/>
        <sz val="10"/>
        <color indexed="30"/>
        <rFont val="Soberana Sans"/>
      </rPr>
      <t xml:space="preserve">
</t>
    </r>
  </si>
  <si>
    <t xml:space="preserve">(((Producción pesquera y acuícola registrada en el año t1 / Producción pesquera y acuícola registrada en el año t0)^1/ 6)-1)*100     </t>
  </si>
  <si>
    <t>A Incentivos económicos a unidades económicas acuícolas y pesqueras afectadas por periodos de baja producción entregados</t>
  </si>
  <si>
    <r>
      <t>Porcentaje de unidades económicas acuícolas y pesqueras que reciben incentivos directos para la eficiencia productiva</t>
    </r>
    <r>
      <rPr>
        <i/>
        <sz val="10"/>
        <color indexed="30"/>
        <rFont val="Soberana Sans"/>
      </rPr>
      <t xml:space="preserve">
</t>
    </r>
  </si>
  <si>
    <t>(Número de unidades económicas acuícolas y pesqueras que recibieron incentivos por baja producción / Número de unidades económicas pesqueras y acuícolas afectadas con baja producción programados)*100</t>
  </si>
  <si>
    <t>B Incentivos económicos para unidades económicas que desarrollen proyectos de acuacultura rural, acuacultura en aguas interiores, maricultura y embalses, entregados</t>
  </si>
  <si>
    <r>
      <t>Porcentaje de unidades económicas acuícolas incentivadas que contribuyen al desarrollo estratégico de la acuacultura.</t>
    </r>
    <r>
      <rPr>
        <i/>
        <sz val="10"/>
        <color indexed="30"/>
        <rFont val="Soberana Sans"/>
      </rPr>
      <t xml:space="preserve">
</t>
    </r>
  </si>
  <si>
    <t>(Número de unidades económicas incentivadas que contribuyen al desarrollo estratégico de la acuacultura/ Número total de unidades económicas acuicolas programadas a apoyar) * 100</t>
  </si>
  <si>
    <t>C Incentivos para el ordenamiento pesquero y acuícola que contribuyan al aprovechamiento sustentable de los recursos, destinados.</t>
  </si>
  <si>
    <r>
      <t>Porcentaje de la producción de pesquerías obtenida sujeta a proyectos de ordenamiento que contribuyen a su aprovechamiento sustentable.</t>
    </r>
    <r>
      <rPr>
        <i/>
        <sz val="10"/>
        <color indexed="30"/>
        <rFont val="Soberana Sans"/>
      </rPr>
      <t xml:space="preserve">
</t>
    </r>
  </si>
  <si>
    <t>(Producción de pesquerías obtenida sujeta a proyectos de ordenamiento que contribuyen a su aprovechamiento sustentable/Producción pesquera total)*100</t>
  </si>
  <si>
    <r>
      <t>Porcentaje de Unidades de Producción acuícola registradas sujetas a proyectos de ordenamiento acuícola.</t>
    </r>
    <r>
      <rPr>
        <i/>
        <sz val="10"/>
        <color indexed="30"/>
        <rFont val="Soberana Sans"/>
      </rPr>
      <t xml:space="preserve">
</t>
    </r>
  </si>
  <si>
    <t>(Número de unidades de produccion acuícola registradas sujetas a proyectos de ordenamiento acuícola/ Número total de unidades de produccion acuicola) * 100</t>
  </si>
  <si>
    <r>
      <t>Porcentaje del esfuerzo pesquero disminuido en pesquerías aprovechadas al máximo sustentable.</t>
    </r>
    <r>
      <rPr>
        <i/>
        <sz val="10"/>
        <color indexed="30"/>
        <rFont val="Soberana Sans"/>
      </rPr>
      <t xml:space="preserve">
</t>
    </r>
  </si>
  <si>
    <t>(Embarcaciones retiradas voluntariamente en el año t1 / Embarcaciones con título para la pesquería objetivo en el año t0) * 100</t>
  </si>
  <si>
    <t>D Incentivos para fortalecer el cumplimiento y observancia normativa destinados.</t>
  </si>
  <si>
    <r>
      <t>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</si>
  <si>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</si>
  <si>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E Incentivos económicos para la capitalización de las unidades económicas pesqueras y acuícolas entregados</t>
  </si>
  <si>
    <r>
      <t>Porcentaje de unidades económicas pesqueras y acuícolas apoyadas con activos incrementados.</t>
    </r>
    <r>
      <rPr>
        <i/>
        <sz val="10"/>
        <color indexed="30"/>
        <rFont val="Soberana Sans"/>
      </rPr>
      <t xml:space="preserve">
</t>
    </r>
  </si>
  <si>
    <t>(Número de unidades económicas acuícolas y pesqueros apoyadas con activos incrementados / Número total de unidades económicas acuícolas y pesqueras programadas a apoyar) * 100</t>
  </si>
  <si>
    <r>
      <t>Porcentaje de consumo de diesel marino con respecto al año anterior</t>
    </r>
    <r>
      <rPr>
        <i/>
        <sz val="10"/>
        <color indexed="30"/>
        <rFont val="Soberana Sans"/>
      </rPr>
      <t xml:space="preserve">
</t>
    </r>
  </si>
  <si>
    <t>(litros de diesel marino consumidos t0/ litros de diesel marino consumidos t1)*100</t>
  </si>
  <si>
    <r>
      <t>Porcentaje de pescadores apoyados para la adquisición de  gasolina ribereña</t>
    </r>
    <r>
      <rPr>
        <i/>
        <sz val="10"/>
        <color indexed="30"/>
        <rFont val="Soberana Sans"/>
      </rPr>
      <t xml:space="preserve">
</t>
    </r>
  </si>
  <si>
    <t>(Numero de pescadores apoyados /número de pescadores programados a apoyar)*100</t>
  </si>
  <si>
    <t>F Incentivos económicos a productores pesqueros y acuícolas para su integración productiva y comercial entregados</t>
  </si>
  <si>
    <r>
      <t>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</si>
  <si>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</si>
  <si>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</si>
  <si>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</si>
  <si>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G Incentivos económicos para la promoción del consumo de pescados y mariscos destinados</t>
  </si>
  <si>
    <r>
      <t>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</si>
  <si>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</si>
  <si>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Otorgamiento de Constancias de becas para capacitación de pescadores y acuacultores</t>
  </si>
  <si>
    <r>
      <t>Porcentaje de Constancias de becas de capacitación otorgadas a los acuacultores y pescadores</t>
    </r>
    <r>
      <rPr>
        <i/>
        <sz val="10"/>
        <color indexed="30"/>
        <rFont val="Soberana Sans"/>
      </rPr>
      <t xml:space="preserve">
</t>
    </r>
  </si>
  <si>
    <t>(Número de acuacultores y pescadores que recibieron constancia de becas de capacitación / Número de acuacultores y pescadores inscritos en el curso)*100</t>
  </si>
  <si>
    <t>B 2 Dictaminación de solicitudes de apoyo para el desarrollo estratégico de la acuacultura</t>
  </si>
  <si>
    <r>
      <t>Porcentaje de solicitudes dictaminadas para el desarrollo estratégico de la acuacultura</t>
    </r>
    <r>
      <rPr>
        <i/>
        <sz val="10"/>
        <color indexed="30"/>
        <rFont val="Soberana Sans"/>
      </rPr>
      <t xml:space="preserve">
</t>
    </r>
  </si>
  <si>
    <t>(Número de solicitudes dictaminadas/ Número total de solicitudes recibidas) * 100</t>
  </si>
  <si>
    <t>C 3 Elaboración de proyectos que contribuyen al ordenamiento pesquero y/o Intrumentos de política publica para el aprovechamiento sustentable de los recursos pesqueros.</t>
  </si>
  <si>
    <r>
      <t>Porcentaje de proyectos desarollados que contribuyen al ordenamiento pesquero y/o instrumentos de política pública.</t>
    </r>
    <r>
      <rPr>
        <i/>
        <sz val="10"/>
        <color indexed="30"/>
        <rFont val="Soberana Sans"/>
      </rPr>
      <t xml:space="preserve">
</t>
    </r>
  </si>
  <si>
    <t>(Numero de proyectos desarrollados que contribuyen al ordenamiento pesquero y/o instrumentos de política pública / número de proyectos de ordenamiento pesquero programados)*100</t>
  </si>
  <si>
    <t>C 4 Elaboración de proyectos que contribuyen al ordenamiento acuícola y/o instrumentos de política pública.</t>
  </si>
  <si>
    <r>
      <t>Porcentaje de proyectos que contribuyen al ordenamiento acuícola y/o instrumentos de política pública.</t>
    </r>
    <r>
      <rPr>
        <i/>
        <sz val="10"/>
        <color indexed="30"/>
        <rFont val="Soberana Sans"/>
      </rPr>
      <t xml:space="preserve">
</t>
    </r>
  </si>
  <si>
    <t>(Numero de proyectos que contribuyen al ordenamiento acuícola y/o instrumentos de política pública / Número de proyectos de ordenamiento acuícola programados)*100</t>
  </si>
  <si>
    <t>C 5 Dictaminación de solicitudes de apoyo para el retiro de embarcaciones.</t>
  </si>
  <si>
    <r>
      <t>Porcentaje de solicitudes de apoyo dictaminadas para el retiro de embarcaciones</t>
    </r>
    <r>
      <rPr>
        <i/>
        <sz val="10"/>
        <color indexed="30"/>
        <rFont val="Soberana Sans"/>
      </rPr>
      <t xml:space="preserve">
</t>
    </r>
  </si>
  <si>
    <t>(Solicitudes de apoyo dictaminadas para el retiro de embarcaciones / Solicitudes de apoyo ingresadas)*100</t>
  </si>
  <si>
    <t>D 6 Implementación de acciones de vigilancia para fortalecer el cumplimiento y observancia normativa</t>
  </si>
  <si>
    <r>
      <t>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</si>
  <si>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</si>
  <si>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E 7 Destrucción de equipos sustituidos</t>
  </si>
  <si>
    <r>
      <t>Porcentaje de equipos sustituidos destruidos</t>
    </r>
    <r>
      <rPr>
        <i/>
        <sz val="10"/>
        <color indexed="30"/>
        <rFont val="Soberana Sans"/>
      </rPr>
      <t xml:space="preserve">
</t>
    </r>
  </si>
  <si>
    <t>(Número de equipos sustituidos destruidos/ Número total de equipos sustituidos)*100</t>
  </si>
  <si>
    <t>E 8 Suscripción de instrumentos jurídicos efectuados para la ejecución de obras y estudios y modernizacin de embarcaciones mayores</t>
  </si>
  <si>
    <r>
      <t>Porcentaje de instrumentos jurídicos suscritos para la ejecución de obras y estudios y modernizacin de embarcaciones mayores</t>
    </r>
    <r>
      <rPr>
        <i/>
        <sz val="10"/>
        <color indexed="30"/>
        <rFont val="Soberana Sans"/>
      </rPr>
      <t xml:space="preserve">
</t>
    </r>
  </si>
  <si>
    <t>E 9 Elaboración del calculo de las cuotas energéticas de diesel marino y gasolina ribereña</t>
  </si>
  <si>
    <r>
      <t>Porcentaje de cuotas calculadas de diesel marino y gasolina ribereña</t>
    </r>
    <r>
      <rPr>
        <i/>
        <sz val="10"/>
        <color indexed="30"/>
        <rFont val="Soberana Sans"/>
      </rPr>
      <t xml:space="preserve">
</t>
    </r>
  </si>
  <si>
    <t>(Número de cuotas calculadas/número de cuotas programadas a calcular)*100</t>
  </si>
  <si>
    <t>F 10 Dictaminación Programas Anuales de Trabajo</t>
  </si>
  <si>
    <r>
      <t>Porcentaje de Programas Anuales de Trabajo dictaminados en fecha programada.</t>
    </r>
    <r>
      <rPr>
        <i/>
        <sz val="10"/>
        <color indexed="30"/>
        <rFont val="Soberana Sans"/>
      </rPr>
      <t xml:space="preserve">
</t>
    </r>
  </si>
  <si>
    <t>(Número de Programas Anuales de Trabajo dictaminados/ Número total de Programas Anuales de Trabajo programados a dictaminar de acuerdo con el calendario de actividades) x 100</t>
  </si>
  <si>
    <t>G 11 Elaboración de Estudios de consumo</t>
  </si>
  <si>
    <r>
      <t>Porcentaje de estudios realizados para conocer la frecuencia de consumo de productos acuícolas y pesqueros</t>
    </r>
    <r>
      <rPr>
        <i/>
        <sz val="10"/>
        <color indexed="30"/>
        <rFont val="Soberana Sans"/>
      </rPr>
      <t xml:space="preserve">
</t>
    </r>
  </si>
  <si>
    <t>(Número de estudios realizados/ Número de estudios programados)*100</t>
  </si>
  <si>
    <r>
      <t xml:space="preserve">Disponibilidad de productos pesqueros y acuícolas
</t>
    </r>
    <r>
      <rPr>
        <sz val="10"/>
        <rFont val="Soberana Sans"/>
        <family val="2"/>
      </rPr>
      <t>Sin Información,Sin Justificación</t>
    </r>
  </si>
  <si>
    <r>
      <t xml:space="preserve">Tasa de variación promedio de la producción Pesquera y Acuícola
</t>
    </r>
    <r>
      <rPr>
        <sz val="10"/>
        <rFont val="Soberana Sans"/>
        <family val="2"/>
      </rPr>
      <t>Sin Información,Sin Justificación</t>
    </r>
  </si>
  <si>
    <r>
      <t xml:space="preserve">Porcentaje de unidades económicas acuícolas y pesqueras que reciben incentivos directos para la eficiencia productiva
</t>
    </r>
    <r>
      <rPr>
        <sz val="10"/>
        <rFont val="Soberana Sans"/>
        <family val="2"/>
      </rPr>
      <t xml:space="preserve"> Causa : Al periodo no se programó avance. Efecto:  Otros Motivos:</t>
    </r>
  </si>
  <si>
    <r>
      <t xml:space="preserve">Porcentaje de unidades económicas acuícolas incentivadas que contribuyen al desarrollo estratégico de la acuacultura.
</t>
    </r>
    <r>
      <rPr>
        <sz val="10"/>
        <rFont val="Soberana Sans"/>
        <family val="2"/>
      </rPr>
      <t xml:space="preserve"> Causa : Al perido no se programó avance. Efecto:  Otros Motivos:</t>
    </r>
  </si>
  <si>
    <r>
      <t xml:space="preserve">Porcentaje de la producción de pesquerías obtenida sujeta a proyectos de ordenamiento que contribuyen a su aprovechamiento sustentable.
</t>
    </r>
    <r>
      <rPr>
        <sz val="10"/>
        <rFont val="Soberana Sans"/>
        <family val="2"/>
      </rPr>
      <t>Sin Información,Sin Justificación</t>
    </r>
  </si>
  <si>
    <r>
      <t xml:space="preserve">Porcentaje de Unidades de Producción acuícola registradas sujetas a proyectos de ordenamiento acuícola.
</t>
    </r>
    <r>
      <rPr>
        <sz val="10"/>
        <rFont val="Soberana Sans"/>
        <family val="2"/>
      </rPr>
      <t>Sin Información,Sin Justificación</t>
    </r>
  </si>
  <si>
    <r>
      <t xml:space="preserve">Porcentaje del esfuerzo pesquero disminuido en pesquerías aprovechadas al máximo sustentable.
</t>
    </r>
    <r>
      <rPr>
        <sz val="10"/>
        <rFont val="Soberana Sans"/>
        <family val="2"/>
      </rPr>
      <t>Sin Información,Sin Justificación</t>
    </r>
  </si>
  <si>
    <r>
      <t xml:space="preserve">Porcentaje de días de veda cubiertos con acciones de vigilancia realizadas en colaboración con el sector productivo, con respecto al año anterior.
</t>
    </r>
    <r>
      <rPr>
        <sz val="10"/>
        <rFont val="Soberana Sans"/>
        <family val="2"/>
      </rPr>
      <t>Sin Información,Sin Justificación</t>
    </r>
  </si>
  <si>
    <r>
      <t xml:space="preserve">Porcentaje de unidades económicas pesqueras y acuícolas apoyadas con activos incrementados.
</t>
    </r>
    <r>
      <rPr>
        <sz val="10"/>
        <rFont val="Soberana Sans"/>
        <family val="2"/>
      </rPr>
      <t xml:space="preserve"> Causa : La meta anual 2015 es acumulada (2013-2015), por tal motivo en el periodo a marzo, se reporta el cierre 2013-2014. Efecto: Se tiene programado avance para el segundo trimestre de 2015. Otros Motivos:</t>
    </r>
  </si>
  <si>
    <r>
      <t xml:space="preserve">Porcentaje de consumo de diesel marino con respecto al año anterior
</t>
    </r>
    <r>
      <rPr>
        <sz val="10"/>
        <rFont val="Soberana Sans"/>
        <family val="2"/>
      </rPr>
      <t>Sin Información,Sin Justificación</t>
    </r>
  </si>
  <si>
    <r>
      <t xml:space="preserve">Porcentaje de pescadores apoyados para la adquisición de  gasolina ribereña
</t>
    </r>
    <r>
      <rPr>
        <sz val="10"/>
        <rFont val="Soberana Sans"/>
        <family val="2"/>
      </rPr>
      <t>Sin Información,Sin Justificación</t>
    </r>
  </si>
  <si>
    <r>
      <t xml:space="preserve">Tasa de variación del número de acciones que promueven la comercialización de productos pesqueros y acuícolas de los Comités Sistema Producto
</t>
    </r>
    <r>
      <rPr>
        <sz val="10"/>
        <rFont val="Soberana Sans"/>
        <family val="2"/>
      </rPr>
      <t xml:space="preserve"> Causa : Al perido no se programó avance. Efecto:  Otros Motivos:</t>
    </r>
  </si>
  <si>
    <r>
      <t xml:space="preserve">Diferencia porcentual del precio promedio de los productos pesqueros y acuícolas por presentación
</t>
    </r>
    <r>
      <rPr>
        <sz val="10"/>
        <rFont val="Soberana Sans"/>
        <family val="2"/>
      </rPr>
      <t xml:space="preserve"> Causa : Al perido no se programó avance. Efecto:  Otros Motivos:</t>
    </r>
  </si>
  <si>
    <r>
      <t xml:space="preserve">Porcentaje de personas que consumen pescados y mariscos de 2-3 veces por semana
</t>
    </r>
    <r>
      <rPr>
        <sz val="10"/>
        <rFont val="Soberana Sans"/>
        <family val="2"/>
      </rPr>
      <t>Sin Información,Sin Justificación</t>
    </r>
  </si>
  <si>
    <r>
      <t xml:space="preserve">Porcentaje de Constancias de becas de capacitación otorgadas a los acuacultores y pescadores
</t>
    </r>
    <r>
      <rPr>
        <sz val="10"/>
        <rFont val="Soberana Sans"/>
        <family val="2"/>
      </rPr>
      <t>Sin Información,Sin Justificación</t>
    </r>
  </si>
  <si>
    <r>
      <t xml:space="preserve">Porcentaje de solicitudes dictaminadas para el desarrollo estratégico de la acuacultura
</t>
    </r>
    <r>
      <rPr>
        <sz val="10"/>
        <rFont val="Soberana Sans"/>
        <family val="2"/>
      </rPr>
      <t xml:space="preserve"> Causa : No se programó avance al periodo. Efecto:  Otros Motivos:</t>
    </r>
  </si>
  <si>
    <r>
      <t xml:space="preserve">Porcentaje de proyectos desarollados que contribuyen al ordenamiento pesquero y/o instrumentos de política pública.
</t>
    </r>
    <r>
      <rPr>
        <sz val="10"/>
        <rFont val="Soberana Sans"/>
        <family val="2"/>
      </rPr>
      <t xml:space="preserve"> Causa : La meta se superó debido al interés del sector en participar en la implementación de acciones que contribuyan al ordenamiento pesquero. Efecto: Establecer medidas de ordenación que permitan el aprovechamiento sustentable de las pesquerías, mejorar la asignación de derechos de pesca, un manejo efectivo sobre los pescadores por zona de influencia y disponer de padrones reales a través de la implementación de Intrumentos de Política Pública en materia pesquera. Otros Motivos:</t>
    </r>
  </si>
  <si>
    <r>
      <t xml:space="preserve">Porcentaje de proyectos que contribuyen al ordenamiento acuícola y/o instrumentos de política pública.
</t>
    </r>
    <r>
      <rPr>
        <sz val="10"/>
        <rFont val="Soberana Sans"/>
        <family val="2"/>
      </rPr>
      <t xml:space="preserve"> Causa : Al perido no se programó avance Efecto:  Otros Motivos:</t>
    </r>
  </si>
  <si>
    <r>
      <t xml:space="preserve">Porcentaje de solicitudes de apoyo dictaminadas para el retiro de embarcaciones
</t>
    </r>
    <r>
      <rPr>
        <sz val="10"/>
        <rFont val="Soberana Sans"/>
        <family val="2"/>
      </rPr>
      <t xml:space="preserve"> Causa : Al periodo no se programó avance. Efecto:  Otros Motivos:</t>
    </r>
  </si>
  <si>
    <r>
      <t xml:space="preserve">Porcentaje de acciones de vigilancia implementadas para fortalecer el cumplimiento y observancia normativa.
</t>
    </r>
    <r>
      <rPr>
        <sz val="10"/>
        <rFont val="Soberana Sans"/>
        <family val="2"/>
      </rPr>
      <t xml:space="preserve"> Causa : Al periodo no se programó avance. Efecto:  Otros Motivos:</t>
    </r>
  </si>
  <si>
    <r>
      <t xml:space="preserve">Porcentaje de equipos sustituidos destruidos
</t>
    </r>
    <r>
      <rPr>
        <sz val="10"/>
        <rFont val="Soberana Sans"/>
        <family val="2"/>
      </rPr>
      <t>Sin Información,Sin Justificación</t>
    </r>
  </si>
  <si>
    <r>
      <t xml:space="preserve">Porcentaje de instrumentos jurídicos suscritos para la ejecución de obras y estudios y modernizacin de embarcaciones mayores
</t>
    </r>
    <r>
      <rPr>
        <sz val="10"/>
        <rFont val="Soberana Sans"/>
        <family val="2"/>
      </rPr>
      <t xml:space="preserve"> Causa : Al periodo no se programó avance. Efecto:  Otros Motivos:</t>
    </r>
  </si>
  <si>
    <r>
      <t xml:space="preserve">Porcentaje de cuotas calculadas de diesel marino y gasolina ribereña
</t>
    </r>
    <r>
      <rPr>
        <sz val="10"/>
        <rFont val="Soberana Sans"/>
        <family val="2"/>
      </rPr>
      <t>Sin Información,Sin Justificación</t>
    </r>
  </si>
  <si>
    <r>
      <t xml:space="preserve">Porcentaje de Programas Anuales de Trabajo dictaminados en fecha programada.
</t>
    </r>
    <r>
      <rPr>
        <sz val="10"/>
        <rFont val="Soberana Sans"/>
        <family val="2"/>
      </rPr>
      <t xml:space="preserve"> Causa : Al perido no se programó avance Efecto:  Otros Motivos:</t>
    </r>
  </si>
  <si>
    <r>
      <t xml:space="preserve">Porcentaje de estudios realizados para conocer la frecuencia de consumo de productos acuícolas y pesqueros
</t>
    </r>
    <r>
      <rPr>
        <sz val="10"/>
        <rFont val="Soberana Sans"/>
        <family val="2"/>
      </rPr>
      <t>Sin Información,Sin Justificación</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</si>
  <si>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</si>
  <si>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</si>
  <si>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</si>
  <si>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</si>
  <si>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Variación del ingreso bruto de los productores agropecuarios con incentivos a la comercialización, proveniente de sus actividades económicas.</t>
    </r>
    <r>
      <rPr>
        <i/>
        <sz val="10"/>
        <color indexed="30"/>
        <rFont val="Soberana Sans"/>
      </rPr>
      <t xml:space="preserve">
</t>
    </r>
  </si>
  <si>
    <t>((Ingreso bruto de los productores agropecuarios con incentivos a la comercialización / Ingreso bruto de los productores agropecuarios sin incentivos)-1) *100</t>
  </si>
  <si>
    <t>producción con cobertura/producción comercializable elegible total  La producción elegible se refiere a los siguientes cultivos: maíz, sorgo, trigo, algodón y soya, sujeta de ser comercializada</t>
  </si>
  <si>
    <r>
      <t>Porcentaje de crecimiento de ventas a través de eventos Comerciales Nacionales e Internacionales</t>
    </r>
    <r>
      <rPr>
        <i/>
        <sz val="10"/>
        <color indexed="30"/>
        <rFont val="Soberana Sans"/>
      </rPr>
      <t xml:space="preserve">
</t>
    </r>
  </si>
  <si>
    <t>(monto promedio de ventas y/o contratos generados por participante derivados de la participación en eventos comerciales nacionales e internacionales en el año tn /monto promedio de ventas y/o contratos generados por participante derivados de la participación en eventos comerciales nacionales e internacionales en el año t0) -1) *100</t>
  </si>
  <si>
    <t>Productores agropecuarios y pesqueros comercializan su producción con certidumbre en los mercados (ordenamiento del mercado con transacciones comerciales certeras)</t>
  </si>
  <si>
    <r>
      <t>Porcentaje del volumen de productos elegibles con Incentivos a la Comercialización con respecto al total producido</t>
    </r>
    <r>
      <rPr>
        <i/>
        <sz val="10"/>
        <color indexed="30"/>
        <rFont val="Soberana Sans"/>
      </rPr>
      <t xml:space="preserve">
</t>
    </r>
  </si>
  <si>
    <t>(Sumatoria total del volumen de productos elegibles con Incentivos a la Comercialización / Total de volumen producido de cultivos elegibles)*100</t>
  </si>
  <si>
    <r>
      <t>Porcentaje de productores agropecuarios con incentivos a la comercialización con respecto de la población objetivo</t>
    </r>
    <r>
      <rPr>
        <i/>
        <sz val="10"/>
        <color indexed="30"/>
        <rFont val="Soberana Sans"/>
      </rPr>
      <t xml:space="preserve">
</t>
    </r>
  </si>
  <si>
    <t>(Número de productores agropecuarios con incentivos a la comercialización / población objetivo)*100</t>
  </si>
  <si>
    <r>
      <t>Porcentaje de Productores y Organizaciones del Sector Agroalimentario con necesidades de incentivos a la Promoción Comercial y Fomento a las Exportaciones que logran tener certidumbre en los mercados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</si>
  <si>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tener certidumbre en los mercados /población objetivo del incentivo )*100</t>
  </si>
  <si>
    <t>A Incentivos a la Comercialización, entregados a los productores agropecuarios para almacenaje, fletes y costos financieros, certificación de beneficio y calidad, inducción productiva, administración de riesgos de mercado, problemas específicos de comercialización, e infraestructura comercial.</t>
  </si>
  <si>
    <r>
      <t xml:space="preserve">Porcentaje del volumen comercializado de productos elegibles con incentivos a la inducción productiva (por ciclo agrícola y cultivo) con respecto al total producido.      </t>
    </r>
    <r>
      <rPr>
        <i/>
        <sz val="10"/>
        <color indexed="30"/>
        <rFont val="Soberana Sans"/>
      </rPr>
      <t xml:space="preserve">
</t>
    </r>
  </si>
  <si>
    <t>(Sumatoria del volumen de productos elegibles con inducción productiva por ciclo agrícola y cultivo / Total de volumen producido de productos elegibles por ciclo agrícola y cultivo)*100</t>
  </si>
  <si>
    <r>
      <t>Porcentaje del volumen comercializado de productos elegibles con incentivos para almacenaje, fletes y costos financieros (por ciclo agrícola y cultivo) con respecto al total producido.</t>
    </r>
    <r>
      <rPr>
        <i/>
        <sz val="10"/>
        <color indexed="30"/>
        <rFont val="Soberana Sans"/>
      </rPr>
      <t xml:space="preserve">
</t>
    </r>
  </si>
  <si>
    <t>(Sumatoria del volumen de productos elegibles con incentivos para almacenaje, fletes y costos financieros por ciclo agrícola y cultivo / Total de volumen producido de productos elegibles por ciclo agrícola y cultivo)*100</t>
  </si>
  <si>
    <r>
      <t xml:space="preserve">Porcentaje del volumen comercializado de productos elegibles con incentivos para la administración de riesgos de mercado (por ciclo agrícola y cultivo) con respecto al total producido.   </t>
    </r>
    <r>
      <rPr>
        <i/>
        <sz val="10"/>
        <color indexed="30"/>
        <rFont val="Soberana Sans"/>
      </rPr>
      <t xml:space="preserve">
</t>
    </r>
  </si>
  <si>
    <t>(Sumatoria del volumen de cultivos agropecuarios elegibles con incentivos para la administración de riesgos de mercado por ciclo agrícola y producto / Total de volumen producido de cultivos elegibles por ciclo agrícola y cultivo)*100</t>
  </si>
  <si>
    <r>
      <t xml:space="preserve">Porcentaje de Centros de Acopio de Granos y Oleaginosas apoyados con incentivos a la Certificación del beneficio y calidad.      </t>
    </r>
    <r>
      <rPr>
        <i/>
        <sz val="10"/>
        <color indexed="30"/>
        <rFont val="Soberana Sans"/>
      </rPr>
      <t xml:space="preserve">
</t>
    </r>
  </si>
  <si>
    <t>(Sumatoria de Centros de Acopio apoyados para la certificación del beneficio y la calidad de Granos y Oleaginosas por ciclo agrícola / Total de Centros de Acopio registrados)*100</t>
  </si>
  <si>
    <r>
      <t xml:space="preserve">Porcentaje de Centros de Acopio de Granos y Oleaginosas apoyados con incentivos a la modernización de la infraestructura comercial.        </t>
    </r>
    <r>
      <rPr>
        <i/>
        <sz val="10"/>
        <color indexed="30"/>
        <rFont val="Soberana Sans"/>
      </rPr>
      <t xml:space="preserve">
</t>
    </r>
  </si>
  <si>
    <t>(Sumatoria de Centros de Acopio apoyados con incentivos a la modernización de la infraestructura comercial / Total de Centros de Acopio registrados)*100</t>
  </si>
  <si>
    <r>
      <t>Porcentaje del volumen comercializado de productos elegibles apoyado con Incentivos a problemas específicos de comercialización (por ciclo agrícola y producto) con respecto al total producido.</t>
    </r>
    <r>
      <rPr>
        <i/>
        <sz val="10"/>
        <color indexed="30"/>
        <rFont val="Soberana Sans"/>
      </rPr>
      <t xml:space="preserve">
</t>
    </r>
  </si>
  <si>
    <t>(Sumatoria del volumen de productos elegibles apoyado con Incentivos a problemas específicos de comercialización por ciclo agrícola y cultivo / Total de volumen producido de productos elegibles por ciclo agrícola y cultivo)*100</t>
  </si>
  <si>
    <r>
      <t>Porcentaje de productores agropecuarios con incentivos a la capacitación e información comercial con respecto a la población objetivo.</t>
    </r>
    <r>
      <rPr>
        <i/>
        <sz val="10"/>
        <color indexed="30"/>
        <rFont val="Soberana Sans"/>
      </rPr>
      <t xml:space="preserve">
</t>
    </r>
  </si>
  <si>
    <t>(Número de productores agropecuarios con incentivos a la capacitación e información comercial promovidos por el componente / Población Objetivo)*100</t>
  </si>
  <si>
    <r>
      <t xml:space="preserve">Porcentaje del volumen comercializado de productos elegibles con Incentivos al Proceso de Certificación y Cultura de la Calidad (por ciclo agrícola y producto) con respecto al total producido. </t>
    </r>
    <r>
      <rPr>
        <i/>
        <sz val="10"/>
        <color indexed="30"/>
        <rFont val="Soberana Sans"/>
      </rPr>
      <t xml:space="preserve">
</t>
    </r>
  </si>
  <si>
    <t xml:space="preserve">(Sumatoria del volumen de productos elegibles con Incentivos al Proceso de Certificación y Cultura de la Calidad por ciclo agrícola y cultivo / Total de volumen producido de productos elegibles por ciclo agrícola y cultivo)*100.  </t>
  </si>
  <si>
    <t>B Incentivos otorgados a productores para proyectos de promoción comercial, eventos y misiones comerciales; desarrollo de capacidades y vinculaciones de comercio directo.</t>
  </si>
  <si>
    <r>
      <t>Tasa de variación de productores del sector agroalimentario y pesquero que logran enlaces comerciales para la venta de sus productos.</t>
    </r>
    <r>
      <rPr>
        <i/>
        <sz val="10"/>
        <color indexed="30"/>
        <rFont val="Soberana Sans"/>
      </rPr>
      <t xml:space="preserve">
</t>
    </r>
  </si>
  <si>
    <t>(Número total productores del sector agroalimentario y pesquero que logran enlaces comerciales para la venta de sus productos en el año tn /Número total de productores del sector agroalimentario y pesquero que logran enlaces comerciales para la venta de sus productos en el año tn-1) -1) * 100</t>
  </si>
  <si>
    <r>
      <t>Porcentaje de los incentivos para la promoción comercial otorgados en proyectos de promoción comercial mediante convenios de concertación para el desarrollo comercial.</t>
    </r>
    <r>
      <rPr>
        <i/>
        <sz val="10"/>
        <color indexed="30"/>
        <rFont val="Soberana Sans"/>
      </rPr>
      <t xml:space="preserve">
</t>
    </r>
  </si>
  <si>
    <t>(Número de proyectos de promoción comercial que recibieron incentivos mediante convenios de concertación para el desarrollo comercial / número total de  proyectos que solicitaron los incentivos para el desarrollo comercial) * 100</t>
  </si>
  <si>
    <r>
      <t xml:space="preserve">Porcentaje de crecimiento de productores del sector agroalimentario que recibieron capacitación a través de proyectos de promoción comercial para desarrollar sus capacidad comercializadora.   </t>
    </r>
    <r>
      <rPr>
        <i/>
        <sz val="10"/>
        <color indexed="30"/>
        <rFont val="Soberana Sans"/>
      </rPr>
      <t xml:space="preserve">
</t>
    </r>
  </si>
  <si>
    <t>(Número de productores del sector agroalimentario capacitados a través de proyectos de promoción comercial para el desarrollo de su capacidad comercial en el año tn / número de productores del sector agroalimentario capacitados a través de proyectos de promoción comercial para el desarrollo de su capacidad comercial en el año tn-1) - 1 * 100</t>
  </si>
  <si>
    <r>
      <t xml:space="preserve">Porcentaje de productores del sector agroalimentario  que reciben incentivo mediante seminarios, talleres y Valor agregado para sus productos para desarrollar su capacidad comercializadora.  </t>
    </r>
    <r>
      <rPr>
        <i/>
        <sz val="10"/>
        <color indexed="30"/>
        <rFont val="Soberana Sans"/>
      </rPr>
      <t xml:space="preserve">
</t>
    </r>
  </si>
  <si>
    <t>(Número de productores del sector agroalimentario incentivados mediante seminarios, talleres y Valor agregado para sus productos para desarrollar su capacidad comercializadora.   /  número total de la población objetivo) * 100</t>
  </si>
  <si>
    <t>A 1 Información Comercial otorgada a productores agropecuarios, compradores y otros agentes económicos sobre aspectos de producción, comercialización y precios de productos agropecuarios (entre otras variables)</t>
  </si>
  <si>
    <r>
      <t>Porcentaje de expedientes supervisados para acceder a los incentivos a la comercialización con respecto al total dictaminados.</t>
    </r>
    <r>
      <rPr>
        <i/>
        <sz val="10"/>
        <color indexed="30"/>
        <rFont val="Soberana Sans"/>
      </rPr>
      <t xml:space="preserve">
</t>
    </r>
  </si>
  <si>
    <t>(Número total de expedientes supervisados / número total de expedientes dictaminados)*100</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</si>
  <si>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</si>
  <si>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</si>
  <si>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r>
      <t>Porcentaje de los Centros de Acopio de Granos y Oleaginosas  dictaminados favorablemente con respecto al total de los Centros de Acopio que solicitan  la certificación</t>
    </r>
    <r>
      <rPr>
        <i/>
        <sz val="10"/>
        <color indexed="30"/>
        <rFont val="Soberana Sans"/>
      </rPr>
      <t xml:space="preserve">
</t>
    </r>
  </si>
  <si>
    <t>(Sumatoria de los Centros de Acopio de Granos y  Oleaginosas dictaminados favorablemente / Total de Centros de Acopio que solicitaron la certificación)*100</t>
  </si>
  <si>
    <r>
      <t>Porcentaje de los proyectos dictaminados favorablemente para acceder a los incentivos a la modernización de la infraestructura comercial con respecto a los recibidos.</t>
    </r>
    <r>
      <rPr>
        <i/>
        <sz val="10"/>
        <color indexed="30"/>
        <rFont val="Soberana Sans"/>
      </rPr>
      <t xml:space="preserve">
</t>
    </r>
  </si>
  <si>
    <t>(Número total de proyectos dictaminados favorablemente / número total de proyectos recibidos)*100</t>
  </si>
  <si>
    <r>
      <t>Porcentaje de publicaciones efectuadas de revistas, los boletines y reportes de mercado sobre aspectos de producción, comercialización y precios de productos agropecuarios (entre otras variables) con respecto a las programadas.</t>
    </r>
    <r>
      <rPr>
        <i/>
        <sz val="10"/>
        <color indexed="30"/>
        <rFont val="Soberana Sans"/>
      </rPr>
      <t xml:space="preserve">
</t>
    </r>
  </si>
  <si>
    <t>(Número total de publicaciones de revistas, los boletines y reportes de mercado efectuadas / Número total de publicaciones de revistas, los boletines y reportes de mercado programadas)*100</t>
  </si>
  <si>
    <r>
      <t>Porcentaje de beneficiarios que recibieron el pago en el plazo máximo establecido en la normatividad por ciclo y cultivo con respecto al total de productores que solicitaron el incentivo.</t>
    </r>
    <r>
      <rPr>
        <i/>
        <sz val="10"/>
        <color indexed="30"/>
        <rFont val="Soberana Sans"/>
      </rPr>
      <t xml:space="preserve">
</t>
    </r>
  </si>
  <si>
    <t>(Numero de beneficiarios con el pago recibido en el plazo máximo por ciclo y cultivo/numero total de solicitantes)*100</t>
  </si>
  <si>
    <t>B 2 Medición realizada de la satisfacción de los productores del sector agroalimentario y pesquero con los apoyos otorgados.</t>
  </si>
  <si>
    <r>
      <t>Porcentaje de crecimiento de unidades productivas que obtuvieron la certificación de calidad, sanidad o inocuidad a través de proyectos de promoción comercial.</t>
    </r>
    <r>
      <rPr>
        <i/>
        <sz val="10"/>
        <color indexed="30"/>
        <rFont val="Soberana Sans"/>
      </rPr>
      <t xml:space="preserve">
</t>
    </r>
  </si>
  <si>
    <t>(Número de unidades productivas certificadas en calidad, sanidad o inocuidad a través de proyectos de promoción comercial en el año tn /  número de unidades productivas certificadas en calidad, sanidad o inocuidad a través de proyectos de promoción comercial en el año tn-1) - 1 * 100</t>
  </si>
  <si>
    <r>
      <t>Porcentaje de los beneficiarios del sector agroalimentario satisfechos con los apoyos otorgados.</t>
    </r>
    <r>
      <rPr>
        <i/>
        <sz val="10"/>
        <color indexed="30"/>
        <rFont val="Soberana Sans"/>
      </rPr>
      <t xml:space="preserve">
</t>
    </r>
  </si>
  <si>
    <t>(Número de beneficiarios del sector agroalimentario satisfechos con los apoyos otorgados / número de beneficiarios del sector agroalimentario encuestados) * 100</t>
  </si>
  <si>
    <r>
      <t xml:space="preserve">Porcentaje de las convocatorias publicadas para incentivos del Programa de eventos comerciales nacionales e internacionales. </t>
    </r>
    <r>
      <rPr>
        <i/>
        <sz val="10"/>
        <color indexed="30"/>
        <rFont val="Soberana Sans"/>
      </rPr>
      <t xml:space="preserve">
</t>
    </r>
  </si>
  <si>
    <t>(Número de convocatorias publicadas / número de convocatorias programadas) * 100</t>
  </si>
  <si>
    <r>
      <t xml:space="preserve">Variación del ingreso bruto de los productores agropecuarios con incentivos a la comercialización, proveniente de sus actividades económicas.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</si>
  <si>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</si>
  <si>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crecimiento de ventas a través de eventos Comerciales Nacionales e Internacionales
</t>
    </r>
    <r>
      <rPr>
        <sz val="10"/>
        <rFont val="Soberana Sans"/>
        <family val="2"/>
      </rPr>
      <t>Sin Información,Sin Justificación</t>
    </r>
  </si>
  <si>
    <r>
      <t xml:space="preserve">Porcentaje del volumen de productos elegibles con Incentivos a la Comercialización con respecto al total producido
</t>
    </r>
    <r>
      <rPr>
        <sz val="10"/>
        <rFont val="Soberana Sans"/>
        <family val="2"/>
      </rPr>
      <t>Sin Información,Sin Justificación</t>
    </r>
  </si>
  <si>
    <r>
      <t xml:space="preserve">Porcentaje de productores agropecuarios con incentivos a la comercialización con respecto de la población objetivo
</t>
    </r>
    <r>
      <rPr>
        <sz val="10"/>
        <rFont val="Soberana Sans"/>
        <family val="2"/>
      </rPr>
      <t>Sin Información,Sin Justificación</t>
    </r>
  </si>
  <si>
    <r>
      <t xml:space="preserve">Porcentaje de Productores y Organizaciones del Sector Agroalimentario con necesidades de incentivos a la Promoción Comercial y Fomento a las Exportaciones que logran tener certidumbre en los mercados con respecto a la población objetivo.
</t>
    </r>
    <r>
      <rPr>
        <sz val="10"/>
        <rFont val="Soberana Sans"/>
        <family val="2"/>
      </rPr>
      <t>Sin Información,Sin Justificación</t>
    </r>
  </si>
  <si>
    <r>
      <t xml:space="preserve">Porcentaje del volumen comercializado de productos elegibles con incentivos a la inducción productiva (por ciclo agrícola y cultivo) con respecto al total producido.      
</t>
    </r>
    <r>
      <rPr>
        <sz val="10"/>
        <rFont val="Soberana Sans"/>
        <family val="2"/>
      </rPr>
      <t xml:space="preserve"> Causa : Con el propósito de disminuir los excedentes comercializables y fortalecer cultivos deficitarios alternativos con demanda potencial, así como para descongestionar la sobreoferta de productos elegibles durante los meses de las cosechas, se ha impulsado la inducción de Cártamo, Girasol, Maíz y Trigo, reflejando un 102% de avance en relación a la meta planeada.                                                                                                                                                                  Efecto: Las operaciones efectuadas representaron un impacto presupuestal para ASERCA, de 182.5 millones de pesos, atendiéndose 2,008 solicitudes y productores beneficiarios de 5 estados de la República Mexicana.  Con estas acciones, se ha coadyuvado al fortalecimiento de la cadena productiva y comercial agroalimentaria y al impulso de un campo más productivo y competitivo, brindando con ello mayor certidumbre al ingreso de los productores.                                                                                                                                                                                                                                   Otros Motivos:</t>
    </r>
  </si>
  <si>
    <r>
      <t xml:space="preserve">Porcentaje del volumen comercializado de productos elegibles con incentivos para almacenaje, fletes y costos financieros (por ciclo agrícola y cultivo) con respecto al total producido.
</t>
    </r>
    <r>
      <rPr>
        <sz val="10"/>
        <rFont val="Soberana Sans"/>
        <family val="2"/>
      </rPr>
      <t xml:space="preserve"> Causa : Con la finalidad de cubrir el costo de retirar del mercado de manera temporal excedentes de sorgo para su comercialización en otro momento y facilitar su desplazamiento vía marítima hacia otros destinos nacionales que tradicionalmente son importadores de grano o al mercado exterior. Efecto: Las operaciones efectuadas representaron un impacto presupuestal para ASERCA, de 3.2 millones de pesos. Con estas acciones, se ha coadyuvado al fortalecimiento de la cadena productiva y comercial agroalimentaria y al impulso de un campo más productivo y competitivo, brindando con ello mayor certidumbre al ingreso de los productores. Otros Motivos:</t>
    </r>
  </si>
  <si>
    <r>
      <t xml:space="preserve">Porcentaje del volumen comercializado de productos elegibles con incentivos para la administración de riesgos de mercado (por ciclo agrícola y cultivo) con respecto al total producido.   
</t>
    </r>
    <r>
      <rPr>
        <sz val="10"/>
        <rFont val="Soberana Sans"/>
        <family val="2"/>
      </rPr>
      <t xml:space="preserve"> Causa : Con el propósito de proteger el ingreso esperado de los productores y el costo de compra de los productos agropecuarios, se continuó con los pagos a los incentivos del Primavera-Verano 2014.   Por otro lado, entre el 9 de febrero y el 27 de marzo, se aperturaron ventanillas para incentivar el Maíz, Sorgo, Soya y  Trigo (Cristalino y Panificable) del Otoño-Invierno 2014/2015, solicitando a los productores para que acudan a las oficinas correspondientes a la entidad federativa de producción de ASERCA, a las Oficinas del Fideicomiso Instituídos con Relación a la Agricultura (FIRA), así como a las de la Financiera Nacional (FND)  a efectuar la validación de sus predios y realizar los trámites. Derivado de la alta participación de los interesados, se rebazó la meta en un un 276% con relación a la meta planeada, situación que se espera se normalice en los siguientes trimestres.                                                                                                                                                                                                                                                                                                                                                                    Efecto: Las operaciones efectuadas representaron un impacto presupuestal para ASERCA de 1,739.2 millones de pesos, y una erogación de 686.0 millones de pesos para los participantes, colocandose en la bolsa de Chicago (CME) y Nueva York (ICE), 111,579 contratos de opciones sobre futuros, de los cuales 47,835 correspondieron a opciones ¿call¿ y 63,744 a opciones ¿put¿, lo que permitió cubrir un volumen total de 8.3 millones de toneladas de productos agropecuarios (arroz, cebada forrajera, maíz, sorgo y trigo). Otros Motivos:</t>
    </r>
  </si>
  <si>
    <r>
      <t xml:space="preserve">Porcentaje de Centros de Acopio de Granos y Oleaginosas apoyados con incentivos a la Certificación del beneficio y calidad.      
</t>
    </r>
    <r>
      <rPr>
        <sz val="10"/>
        <rFont val="Soberana Sans"/>
        <family val="2"/>
      </rPr>
      <t>Sin Información,Sin Justificación</t>
    </r>
  </si>
  <si>
    <r>
      <t xml:space="preserve">Porcentaje de Centros de Acopio de Granos y Oleaginosas apoyados con incentivos a la modernización de la infraestructura comercial.        
</t>
    </r>
    <r>
      <rPr>
        <sz val="10"/>
        <rFont val="Soberana Sans"/>
        <family val="2"/>
      </rPr>
      <t>Sin Información,Sin Justificación</t>
    </r>
  </si>
  <si>
    <r>
      <t xml:space="preserve">Porcentaje del volumen comercializado de productos elegibles apoyado con Incentivos a problemas específicos de comercialización (por ciclo agrícola y producto) con respecto al total producido.
</t>
    </r>
    <r>
      <rPr>
        <sz val="10"/>
        <rFont val="Soberana Sans"/>
        <family val="2"/>
      </rPr>
      <t xml:space="preserve"> Causa : Con el propósito de proteger el ingreso ante la afectación en el precio que enfrenta el productor y/o comercializador en la compraventa de las cosechas nacionales de los productos elegibles, así como los costos derivados de eventuales problemas de mercado durante dicho proceso, ASERCA instrumentó los Incentivos a problemas Específicos de Comercialización, reflejando un avance del 174% en relación a la meta planeada. Efecto: Las operaciones efectuadas representaron un impacto presupuestal para ASERCA, de 2,208.4 millones de pesos, atendiéndose 17,204 solicitudes y 55,496 productores beneficiarios.  Con la instrumentación de estos Incentivos, se ha brindado certidumbre a los productores y compradores de granos y oleaginosas para que continúen en su actividad, impulsando la economía en las entidades y localidades con cosechas excedentarias.                                                                                                                                                                                                                   Otros Motivos:</t>
    </r>
  </si>
  <si>
    <r>
      <t xml:space="preserve">Porcentaje de productores agropecuarios con incentivos a la capacitación e información comercial con respecto a la población objetivo.
</t>
    </r>
    <r>
      <rPr>
        <sz val="10"/>
        <rFont val="Soberana Sans"/>
        <family val="2"/>
      </rPr>
      <t>Sin Información,Sin Justificación</t>
    </r>
  </si>
  <si>
    <r>
      <t xml:space="preserve">Porcentaje del volumen comercializado de productos elegibles con Incentivos al Proceso de Certificación y Cultura de la Calidad (por ciclo agrícola y producto) con respecto al total producido. 
</t>
    </r>
    <r>
      <rPr>
        <sz val="10"/>
        <rFont val="Soberana Sans"/>
        <family val="2"/>
      </rPr>
      <t xml:space="preserve"> Causa : Con el propósito de fomentar la cultura de la calidad en todos los eslabones de la cadena productiva, como mecanismo para facilitar la diferenciación y el posicionamiento del producto en los mercados y la obtención de mejores ingresos de los productores, se ha promovido los incentivos al proceso de certificación de calidad, reflejándose un avance del 0.26% al 1er trimestre. Efecto: Las operaciones efectuadas representaron un impacto presupuestal para ASERCA de 5.2 millones de pesos, atendiéndose 178 solicitudes de productores beneficiarios.                                                                                                                                                                                                                                                                                                  Otros Motivos:</t>
    </r>
  </si>
  <si>
    <r>
      <t xml:space="preserve">Tasa de variación de productores del sector agroalimentario y pesquero que logran enlaces comerciales para la venta de sus productos.
</t>
    </r>
    <r>
      <rPr>
        <sz val="10"/>
        <rFont val="Soberana Sans"/>
        <family val="2"/>
      </rPr>
      <t xml:space="preserve"> Causa : En el mes de marzo se canceló la participación en el evento Viva Fresh en el que se tenía contemplado la participación de 5 productores, debido a que el Comité Organizador de dicho evento no tenía espacio disponible para la participación de ASERCA;  de igual manera en el evento Restaurants Canada se contó con la participación de un menor número de productores que el que se tenía contemplado inicialmente, al pasar de 25 a 15 productores, lo anterior derivado de que el Comité Organizador del evento redujo el espacio para la participación de ASERCA.        Efecto: La participación de productores del sector agroalimentario en el Programa de Eventos Comerciales Nacionales e Internacionales para el perido que se reporta fue menor que el programado inicialmente, sin embargo la meta establecida se cumplirá en el último trimestre del año. Otros Motivos:</t>
    </r>
  </si>
  <si>
    <r>
      <t xml:space="preserve">Porcentaje de los incentivos para la promoción comercial otorgados en proyectos de promoción comercial mediante convenios de concertación para el desarrollo comercial.
</t>
    </r>
    <r>
      <rPr>
        <sz val="10"/>
        <rFont val="Soberana Sans"/>
        <family val="2"/>
      </rPr>
      <t>Sin Información,Sin Justificación</t>
    </r>
  </si>
  <si>
    <r>
      <t xml:space="preserve">Porcentaje de crecimiento de productores del sector agroalimentario que recibieron capacitación a través de proyectos de promoción comercial para desarrollar sus capacidad comercializadora.   
</t>
    </r>
    <r>
      <rPr>
        <sz val="10"/>
        <rFont val="Soberana Sans"/>
        <family val="2"/>
      </rPr>
      <t>Sin Información,Sin Justificación</t>
    </r>
  </si>
  <si>
    <r>
      <t xml:space="preserve">Porcentaje de productores del sector agroalimentario  que reciben incentivo mediante seminarios, talleres y Valor agregado para sus productos para desarrollar su capacidad comercializadora.  
</t>
    </r>
    <r>
      <rPr>
        <sz val="10"/>
        <rFont val="Soberana Sans"/>
        <family val="2"/>
      </rPr>
      <t>Sin Información,Sin Justificación</t>
    </r>
  </si>
  <si>
    <r>
      <t xml:space="preserve">Porcentaje de expedientes supervisados para acceder a los incentivos a la comercialización con respecto al total dictaminados.
</t>
    </r>
    <r>
      <rPr>
        <sz val="10"/>
        <rFont val="Soberana Sans"/>
        <family val="2"/>
      </rPr>
      <t xml:space="preserve"> Causa : Derivado de la alta participación registrada en el primer trimestre de 2015, en especial a los esquemas de agricultura por contrato y administración de riesgos de precios, se rebasó la meta en un 139% con relación a la meta planeada. Efecto: Se logró beneficiar directa e indirectamente a 103,209 productores y 48,956 compradores, en 27 estados de la Republica Mexicana y la Región Lagunera. Otros Motivos:</t>
    </r>
  </si>
  <si>
    <r>
      <t xml:space="preserve">Porcentaje de las solicitudes dictaminadas favorablemente para acceder a los incentivos a la comercialización con respecto al total recibidas.
</t>
    </r>
    <r>
      <rPr>
        <sz val="10"/>
        <rFont val="Soberana Sans"/>
        <family val="2"/>
      </rPr>
      <t xml:space="preserve"> Causa : Se cumplió con la meta planeada, dictaminandose favorablemente el 100% de las solicitudes recibidas. Efecto: Se logró beneficiar directa e indirectamente a 103,209 productores y 48,956 compradores, en 27 estados de la República Mexicana y la Región Lagunera. Otros Motivos:</t>
    </r>
  </si>
  <si>
    <r>
      <t xml:space="preserve">Porcentaje de los Centros de Acopio de Granos y Oleaginosas  dictaminados favorablemente con respecto al total de los Centros de Acopio que solicitan  la certificación
</t>
    </r>
    <r>
      <rPr>
        <sz val="10"/>
        <rFont val="Soberana Sans"/>
        <family val="2"/>
      </rPr>
      <t xml:space="preserve"> Causa : Al 31 de marzo no se reporta solicitudes de certificación. Efecto: No existe diferencia Otros Motivos:</t>
    </r>
  </si>
  <si>
    <r>
      <t xml:space="preserve">Porcentaje de los proyectos dictaminados favorablemente para acceder a los incentivos a la modernización de la infraestructura comercial con respecto a los recibidos.
</t>
    </r>
    <r>
      <rPr>
        <sz val="10"/>
        <rFont val="Soberana Sans"/>
        <family val="2"/>
      </rPr>
      <t xml:space="preserve"> Causa : El 25 de febrero de 2015, se publicó el Aviso para dar a conocer los incentivos a la ampliación y modernización de la infraestructura comercial. Al 31 de marzo no se reporta proyectos presentados, no existiendo solicitudes de inscripción. Efecto: No existe diferencia. Otros Motivos:</t>
    </r>
  </si>
  <si>
    <r>
      <t xml:space="preserve">Porcentaje de publicaciones efectuadas de revistas, los boletines y reportes de mercado sobre aspectos de producción, comercialización y precios de productos agropecuarios (entre otras variables) con respecto a las programadas.
</t>
    </r>
    <r>
      <rPr>
        <sz val="10"/>
        <rFont val="Soberana Sans"/>
        <family val="2"/>
      </rPr>
      <t xml:space="preserve"> Causa : Al mes de marzo, se editaron 3 revistas cuyos artículos centrales buscan atender temas de actualidad sobre actividades involucradas con el Sector a nivel nacional e internacional. Adicionalmente se publicaron 29 Boletines y 1,054 Reportes de Mercado, representando un avance del 103% en relación a la meta planeada. Efecto: El incremento en las publicaciones, está contribuyendo para que los productores, comercializadores y otros actores del sector tengan acceso a una cantidad mayor de información sobre las condiciones económicas y productivas, así como del comportamiento de los mercados. Otros Motivos:</t>
    </r>
  </si>
  <si>
    <r>
      <t xml:space="preserve">Porcentaje de beneficiarios que recibieron el pago en el plazo máximo establecido en la normatividad por ciclo y cultivo con respecto al total de productores que solicitaron el incentivo.
</t>
    </r>
    <r>
      <rPr>
        <sz val="10"/>
        <rFont val="Soberana Sans"/>
        <family val="2"/>
      </rPr>
      <t xml:space="preserve"> Causa : Derivado de la alta participación en los esquemas de agricultura por contrato, especialmente en Administración de Risesgos de Precios, se rebasó la meta en un 170% en relación a la meta planeada. Efecto: Al 31 de marzo de 2015, con los Incentivos a la Comercialización se beneficiaron directa e indirectamente a 103,209 productores, incluidos en las solicitudes presentadas en ventanillas y plazos definidos para el efecto, superando la meta establecida. Otros Motivos:</t>
    </r>
  </si>
  <si>
    <r>
      <t xml:space="preserve">Porcentaje de crecimiento de unidades productivas que obtuvieron la certificación de calidad, sanidad o inocuidad a través de proyectos de promoción comercial.
</t>
    </r>
    <r>
      <rPr>
        <sz val="10"/>
        <rFont val="Soberana Sans"/>
        <family val="2"/>
      </rPr>
      <t>Sin Información,Sin Justificación</t>
    </r>
  </si>
  <si>
    <r>
      <t xml:space="preserve">Porcentaje de los beneficiarios del sector agroalimentario satisfechos con los apoyos otorgados.
</t>
    </r>
    <r>
      <rPr>
        <sz val="10"/>
        <rFont val="Soberana Sans"/>
        <family val="2"/>
      </rPr>
      <t xml:space="preserve"> Causa : Los resultados obtenidos por la participación en los eventos Comerciales Nacionales e Internacionales, la atención a las necesidades y oportunidades en el mercado y a las demandas de productores, así como los servicios proporcionados por el personal de ASERCA, derivó en un número mayor de productores satisfechos con el Programa.  Efecto: Crecimiento en el número de productores interesados en solicitar la participación en el Programa,  aumento en la confianza del productor en el programa y mayor difusión del programa. Otros Motivos:</t>
    </r>
  </si>
  <si>
    <r>
      <t xml:space="preserve">Porcentaje de las convocatorias publicadas para incentivos del Programa de eventos comerciales nacionales e internacionales. 
</t>
    </r>
    <r>
      <rPr>
        <sz val="10"/>
        <rFont val="Soberana Sans"/>
        <family val="2"/>
      </rPr>
      <t>Sin Información,Sin Justificación</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</si>
  <si>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</si>
  <si>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</si>
  <si>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</si>
  <si>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</si>
  <si>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</si>
  <si>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t>Estados, territorios y unidades de producción agropecuarias, acuícolas y pesqueras, donde se previenen y combaten plagas y enfermedades que afectan la agricultura, ganadería, acuacultura y pesca conservan, mejoran el estatus sanitario o implementan sistemas de reducción de riesgos de contaminación.</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</si>
  <si>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</si>
  <si>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</si>
  <si>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Porcentaje de superficie libre de moscas de la fruta conservada</t>
    </r>
    <r>
      <rPr>
        <i/>
        <sz val="10"/>
        <color indexed="30"/>
        <rFont val="Soberana Sans"/>
      </rPr>
      <t xml:space="preserve">
</t>
    </r>
  </si>
  <si>
    <t>(Superficie libre de moscas de la fruta conservada en el año t / Superficie libre de moscas de la fruta reconocida al año t) *100</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</si>
  <si>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</si>
  <si>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</si>
  <si>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</si>
  <si>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reconocida al año t)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</si>
  <si>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</si>
  <si>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</si>
  <si>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t>A Carne producida bajo sistemas de inocuidad a través del incentivo económico a los productores que sacrifiquen su ganado en establecimientos Tipo Inspección Federal</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</si>
  <si>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</si>
  <si>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</si>
  <si>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r>
      <t xml:space="preserve">Porcentaje de carne producida con incentivo en establecimientos TIF </t>
    </r>
    <r>
      <rPr>
        <i/>
        <sz val="10"/>
        <color indexed="30"/>
        <rFont val="Soberana Sans"/>
      </rPr>
      <t xml:space="preserve">
</t>
    </r>
  </si>
  <si>
    <t>(Kilos de carne producida en establecimientos Tipo Inspección Federal con incentivo/Kilos de carne que se produce en los establecimientos Tipo Inspección Federal)* 100</t>
  </si>
  <si>
    <t>B Unidades de producción y procesamiento primario atendidas para la implementación de medidas que minimicen y prevengan la presencia de contaminantes</t>
  </si>
  <si>
    <r>
      <t>Tasa de variación anual de unidades productivas atendidas a través de los organismos auxiliares para la implementación de los sistemas de reducción de riesgos de contaminación y las buenas prácticas.</t>
    </r>
    <r>
      <rPr>
        <i/>
        <sz val="10"/>
        <color indexed="30"/>
        <rFont val="Soberana Sans"/>
      </rPr>
      <t xml:space="preserve">
</t>
    </r>
  </si>
  <si>
    <t>((Número de unidades de producción primaria atendidas en el año tn / Número de unidades de producción primaria atendidas en año tn-1) -1) *100.</t>
  </si>
  <si>
    <t>C Medidas sanitarias, acuícolas y pesqueras implementadas a través de proyectos de campañas fitozoosanitarias, acuícolas y pesqueras y proyectos de vigilancia epidemiológica</t>
  </si>
  <si>
    <r>
      <t>Porcentaje de proyectos de vigilancia epidemiológica fito y zoosanitaria ejecutados conforme al Programa de Trabajo</t>
    </r>
    <r>
      <rPr>
        <i/>
        <sz val="10"/>
        <color indexed="30"/>
        <rFont val="Soberana Sans"/>
      </rPr>
      <t xml:space="preserve">
</t>
    </r>
  </si>
  <si>
    <t>(Número de proyectos de vigilancia epidemiológica fito y zoosanitaria ejecutados conforme al programa de trabajo  / Número de proyectos validados ) * 100</t>
  </si>
  <si>
    <r>
      <t>Porcentaje de proyectos de campañas fito - zoosanitarias y acuícolas y pesqueras ejecutados conforme al Programa de Trabajo</t>
    </r>
    <r>
      <rPr>
        <i/>
        <sz val="10"/>
        <color indexed="30"/>
        <rFont val="Soberana Sans"/>
      </rPr>
      <t xml:space="preserve">
</t>
    </r>
  </si>
  <si>
    <t>(Número de proyectos de campañas fito - zoosanitarias y acuícolas y pesqueras ejecutados conforme al programa de trabajo / Número de proyectos validados ) * 100</t>
  </si>
  <si>
    <t>D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</si>
  <si>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</si>
  <si>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a los que se les aplica  medidas cuarentenarias / Número de cargamentos de alto riesgo sanitario detectados ) * 100</t>
  </si>
  <si>
    <t>A 1 Autorización del incentivo a productores para el sacrifico de ganado en establecimientos Tipo Inspección Federal que favorecen la inocuidad</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</si>
  <si>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</si>
  <si>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</si>
  <si>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2 Validación de programas de trabajo de inocuidad agroalimentaria, acuícola y pesquera</t>
  </si>
  <si>
    <r>
      <t>Porcentaje de programas de trabajo de inocuidad agroalimentaria validados durante el primer trimestre del ejercicio</t>
    </r>
    <r>
      <rPr>
        <i/>
        <sz val="10"/>
        <color indexed="30"/>
        <rFont val="Soberana Sans"/>
      </rPr>
      <t xml:space="preserve">
</t>
    </r>
  </si>
  <si>
    <t>(Número de programas de trabajo de inocuidad agroalimentaria validados  dentro del primer trimestre del ejercicio / Número de programas de trabajo de inocuidad agroalimentaria a validar ) *100</t>
  </si>
  <si>
    <t>C 3 Validación de programas de trabajo de campañas fitozoosanitarias, acuícolas y pesqueras en plagas reglamentadas y enfermedades de importancia económica presentes en el país.</t>
  </si>
  <si>
    <r>
      <t>Porcentaje de programas de trabajo de campañas fitozoosanitarias, acuícolas y pesqueras validados durante el primer trimestre del ejercicio</t>
    </r>
    <r>
      <rPr>
        <i/>
        <sz val="10"/>
        <color indexed="30"/>
        <rFont val="Soberana Sans"/>
      </rPr>
      <t xml:space="preserve">
</t>
    </r>
  </si>
  <si>
    <t>(Número de programas de trabajo de campañas fitozoosanitarias, acuícolas y pesquera validados  / Número de programas de trabajo de campañas fitozoosanitarias, acuícolas y pesquera a validar ) *100</t>
  </si>
  <si>
    <t>C 4 Validación de programas de trabajo de vigilancia epidemiológica fitozoosanitaria, acuícolas y pesquera en plagas y enfermedades exóticas.</t>
  </si>
  <si>
    <r>
      <t>Porcentaje de programas de trabajo de vigilancia epidemiológica fitozoosanitaria, acuícolas y pesquera validados durante el primer trimestre del ejercicio</t>
    </r>
    <r>
      <rPr>
        <i/>
        <sz val="10"/>
        <color indexed="30"/>
        <rFont val="Soberana Sans"/>
      </rPr>
      <t xml:space="preserve">
</t>
    </r>
  </si>
  <si>
    <t>(Número de programas de trabajo de vigilancia epidemiológica fitozoosanitaria, acuícolas y pesquera validados / Número de programas de  vigilancia epidemiológica fitozoosanitaria, acuícolas y pesquera a validar ) *100</t>
  </si>
  <si>
    <t>D 5 Instrucción de medidas cuarentenarias de retorno o destrucción a embarques agropecuarios</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</si>
  <si>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</si>
  <si>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instruído )*100</t>
  </si>
  <si>
    <r>
      <t>Porcentaje de cargamentos de alto riesgo sanitario destruídos</t>
    </r>
    <r>
      <rPr>
        <i/>
        <sz val="10"/>
        <color indexed="30"/>
        <rFont val="Soberana Sans"/>
      </rPr>
      <t xml:space="preserve">
</t>
    </r>
  </si>
  <si>
    <t>(Número de cargamentos de alto riesgo sanitario destruidos / Número de cargamentos de alto riesgo sanitario con destrucción instruída )*100</t>
  </si>
  <si>
    <r>
      <t xml:space="preserve">Porcentaje del territorio nacional conservado libre de la mosca de la fruta.
</t>
    </r>
    <r>
      <rPr>
        <sz val="10"/>
        <rFont val="Soberana Sans"/>
        <family val="2"/>
      </rPr>
      <t>Sin Información,Sin Justificación</t>
    </r>
  </si>
  <si>
    <r>
      <t xml:space="preserve">Porcentaje de unidades de producción acuícola atendidas con acciones de sanidad
</t>
    </r>
    <r>
      <rPr>
        <sz val="10"/>
        <rFont val="Soberana Sans"/>
        <family val="2"/>
      </rPr>
      <t>Sin Información,Sin Justificación</t>
    </r>
  </si>
  <si>
    <r>
      <t xml:space="preserve">Porcentaje de superficie libre de moscas de la fruta conservada
</t>
    </r>
    <r>
      <rPr>
        <sz val="10"/>
        <rFont val="Soberana Sans"/>
        <family val="2"/>
      </rPr>
      <t>Sin Información,Sin Justificación</t>
    </r>
  </si>
  <si>
    <r>
      <t xml:space="preserve">Porcentaje de estados o regiones que mejoran su estatus fitozoosanitario y acuícola en plagas y enfermedades reglamentadas y de interés económico
</t>
    </r>
    <r>
      <rPr>
        <sz val="10"/>
        <rFont val="Soberana Sans"/>
        <family val="2"/>
      </rPr>
      <t>Sin Información,Sin Justificación</t>
    </r>
  </si>
  <si>
    <r>
      <t xml:space="preserve">Porcentaje de Estados conservados como libres de Fiebre Porcina Clásica y enfermedad de Newcastle presentación velogénica
</t>
    </r>
    <r>
      <rPr>
        <sz val="10"/>
        <rFont val="Soberana Sans"/>
        <family val="2"/>
      </rPr>
      <t>Sin Información,Sin Justificación</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</si>
  <si>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Sin Información,Sin Justificación</t>
    </r>
  </si>
  <si>
    <r>
      <t xml:space="preserve">Porcentaje de cabezas de ganado apoyadas para ser sacrificadas en establecimientos TIF
</t>
    </r>
    <r>
      <rPr>
        <sz val="10"/>
        <rFont val="Soberana Sans"/>
        <family val="2"/>
      </rPr>
      <t>Sin Información,Sin Justificación</t>
    </r>
  </si>
  <si>
    <r>
      <t xml:space="preserve">Porcentaje de carne producida con incentivo en establecimientos TIF 
</t>
    </r>
    <r>
      <rPr>
        <sz val="10"/>
        <rFont val="Soberana Sans"/>
        <family val="2"/>
      </rPr>
      <t>Sin Información,Sin Justificación</t>
    </r>
  </si>
  <si>
    <r>
      <t xml:space="preserve">Tasa de variación anual de unidades productivas atendidas a través de los organismos auxiliares para la implementación de los sistemas de reducción de riesgos de contaminación y las buenas prácticas.
</t>
    </r>
    <r>
      <rPr>
        <sz val="10"/>
        <rFont val="Soberana Sans"/>
        <family val="2"/>
      </rPr>
      <t>Sin Información,Sin Justificación</t>
    </r>
  </si>
  <si>
    <r>
      <t xml:space="preserve">Porcentaje de proyectos de vigilancia epidemiológica fito y zoosanitaria ejecutados conforme al Programa de Trabajo
</t>
    </r>
    <r>
      <rPr>
        <sz val="10"/>
        <rFont val="Soberana Sans"/>
        <family val="2"/>
      </rPr>
      <t>Sin Información,Sin Justificación</t>
    </r>
  </si>
  <si>
    <r>
      <t xml:space="preserve">Porcentaje de proyectos de campañas fito - zoosanitarias y acuícolas y pesqueras ejecutados conforme al Programa de Trabajo
</t>
    </r>
    <r>
      <rPr>
        <sz val="10"/>
        <rFont val="Soberana Sans"/>
        <family val="2"/>
      </rPr>
      <t>Sin Información,Sin Justificación</t>
    </r>
  </si>
  <si>
    <r>
      <t xml:space="preserve">Porcentaje de cargamentos de alto riesgo sanitario que transitan por los Puntos de Verificación e Inspección a los que se les aplica medidas cuarentenarias
</t>
    </r>
    <r>
      <rPr>
        <sz val="10"/>
        <rFont val="Soberana Sans"/>
        <family val="2"/>
      </rPr>
      <t>Sin Información,Sin Justificación</t>
    </r>
  </si>
  <si>
    <r>
      <t xml:space="preserve">Porcentaje de productores  apoyados para el sacrificio de ganado en establecimientos Tipo Inspección Federal
</t>
    </r>
    <r>
      <rPr>
        <sz val="10"/>
        <rFont val="Soberana Sans"/>
        <family val="2"/>
      </rPr>
      <t xml:space="preserve"> Causa : No se programó avance para el periodo Efecto: No se programó avance para el periodo Otros Motivos:</t>
    </r>
  </si>
  <si>
    <r>
      <t xml:space="preserve">Porcentaje de programas de trabajo de inocuidad agroalimentaria validados durante el primer trimestre del ejercicio
</t>
    </r>
    <r>
      <rPr>
        <sz val="10"/>
        <rFont val="Soberana Sans"/>
        <family val="2"/>
      </rPr>
      <t xml:space="preserve"> Causa : Se cumple la meta Efecto: Se cumple la meta Otros Motivos:</t>
    </r>
  </si>
  <si>
    <r>
      <t xml:space="preserve">Porcentaje de programas de trabajo de campañas fitozoosanitarias, acuícolas y pesqueras validados durante el primer trimestre del ejercicio
</t>
    </r>
    <r>
      <rPr>
        <sz val="10"/>
        <rFont val="Soberana Sans"/>
        <family val="2"/>
      </rPr>
      <t xml:space="preserve"> Causa : La meta esta ligeramente por debajo de lo programado debido a que  el Comité Estatal de Sanidad Acuícola del Estado de Morelos, A.C., se encuentra en proceso de regularización para la renovación del registro oficial que lo habilitaría como coadyuvante del SENASICA y consecuentemente se pueda dar la validación al Programa de Trabajo para el presente ejercicio. Efecto: Sin efectos cuantificables ya que alcanzar la estabilidad técnica, administrativa y organizativa del Comité Estatal de Sanidad Acuícola del Estado de Morelos, A.C.,  conllevará a la atención eficiente y ordenada del sector en materia sanitaria. Otros Motivos:</t>
    </r>
  </si>
  <si>
    <r>
      <t xml:space="preserve">Porcentaje de programas de trabajo de vigilancia epidemiológica fitozoosanitaria, acuícolas y pesquera validados durante el primer trimestre del ejercicio
</t>
    </r>
    <r>
      <rPr>
        <sz val="10"/>
        <rFont val="Soberana Sans"/>
        <family val="2"/>
      </rPr>
      <t xml:space="preserve"> Causa : La meta está ligeramente por debajo de lo programado debido a que con una Entidad Federativa no se dieron las condiciones necesarias para la validación del programa de trabajo de vigilancia epidemiológica en sanidad acuícola y pesquera. Efecto: Sin efectos cuantificables ya que las actividades serán realizadas por el SENASICA en coordinación con la Delegación de la SAGARPA Otros Motivos:</t>
    </r>
  </si>
  <si>
    <r>
      <t xml:space="preserve">Porcentaje de cargamentos de alto riesgo sanitario retornados
</t>
    </r>
    <r>
      <rPr>
        <sz val="10"/>
        <rFont val="Soberana Sans"/>
        <family val="2"/>
      </rPr>
      <t xml:space="preserve"> Causa : La meta esta por debajo de lo programado debido a que para este periodo el número de cargamentos retornados fue menor a la estimación realizada al momento de la programación, sin embargo, se cumple con el 100 % de los retornos instruidos. Es importante recordar que el número de cargamentos de alto riesgo sanitario que deben ser retornados depende del flujo comercial que transita  por los Puntos de Verificación e Inspección, así como del cumplimiento de los requisitos para ser movilizados, y no es una variable controlada.  Efecto: El efecto es positivo ya que al cumplirse el 100% de los retornos instruidos a cargamentos de alto riesgo sanitario detectados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</si>
  <si>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La meta esta por debajo de lo programado debido a que para este periodo  el número de cargamentos destruidos fue ligeramente menor al estimado al momento de la  programación, sin embargo, se cumple con el 100% de las destrucciones instruidas. Es importante mencionar que el número de cargamentos de alto riesgo sanitario que deben ser destruidos depende del flujo comercial que transita  por los Puntos de Verificación e Inspección, así como del cumplimiento de los requisitos para ser movilizados, y no es una variable controlada.  Efecto: El efecto es positivo ya que al cumplirse el 100% de las destrucciones instruidas a cargamentos de alto riesgo sanitario detectados se contribuye a reducir el riesgo de diseminación de plagas y enfermedades así como a mantener los estatus sanitarios. Otros Motivos:</t>
    </r>
  </si>
  <si>
    <t>S264</t>
  </si>
  <si>
    <t>Programa de Innovación, Investigación, Desarrollo Tecnológico y Educación</t>
  </si>
  <si>
    <t>311-Dirección General de Productividad y Desarrollo Tecnológico</t>
  </si>
  <si>
    <t>Contribuir a impulsar la productividad en el sector agroalimentario mediante inversión en capital físico, humano y tecnológico que garantice la seguridad alimentaria mediante la aplicación de innovaciones tecnológicas desarrolladas a través de la investigación</t>
  </si>
  <si>
    <t>Productores agropecuarios y pesqueros aplican innovaciones tecnologicas desarrolladas a través de la investigación</t>
  </si>
  <si>
    <r>
      <t>Porcentaje de proyectos de innovación tecnológica en acuacultura que contribuyen al incremento de la productividad del sector</t>
    </r>
    <r>
      <rPr>
        <i/>
        <sz val="10"/>
        <color indexed="30"/>
        <rFont val="Soberana Sans"/>
      </rPr>
      <t xml:space="preserve">
</t>
    </r>
  </si>
  <si>
    <t>(Número de proyectos desarrollados para la aplicación de tecnologías innovadoras que incrementan su productividad/ Número de  proyectos desarrollados para la aplicación de tecnologías innovadoras)*100</t>
  </si>
  <si>
    <r>
      <t>Tasa de variación de productores agropecuarios   que aplican innovaciones tecnológicas</t>
    </r>
    <r>
      <rPr>
        <i/>
        <sz val="10"/>
        <color indexed="30"/>
        <rFont val="Soberana Sans"/>
      </rPr>
      <t xml:space="preserve">
</t>
    </r>
  </si>
  <si>
    <t>[((Número de productores agropecuarios  que aplican tecnologías en el año Tn /Número de productores agropecuarios y pesqueros que aplican tecnologías en el año T0  ) -1) * 100]</t>
  </si>
  <si>
    <t>A Incentivos otorgados a proyectos de conservación y/o aprovechamiento sustentable de recursos genéticos agrícolas apoyados, para potenciar los beneficios de cultivos nativos básicos y/o estratégicos, incluyendo cultivos biotecnológicos públicos nacionales</t>
  </si>
  <si>
    <r>
      <t>Porcentaje de proyectos  de Recursos Genéticos Agrícolas beneficiados con incentivos respecto a los proyectos recibidos</t>
    </r>
    <r>
      <rPr>
        <i/>
        <sz val="10"/>
        <color indexed="30"/>
        <rFont val="Soberana Sans"/>
      </rPr>
      <t xml:space="preserve">
</t>
    </r>
  </si>
  <si>
    <t>(Número de proyectos apoyados con incentivos en el año tn/ Numero total de proyectos recibidos en el año tn) x 100</t>
  </si>
  <si>
    <t>B Proyectos de innovación y aprovechamiento integral de recursos en zonas rurales de baja vocación agropecuaria apoyados</t>
  </si>
  <si>
    <r>
      <t>Porcentaje de variación de proyectos de innovación y aprovechamiento integral de recursos</t>
    </r>
    <r>
      <rPr>
        <i/>
        <sz val="10"/>
        <color indexed="30"/>
        <rFont val="Soberana Sans"/>
      </rPr>
      <t xml:space="preserve">
</t>
    </r>
  </si>
  <si>
    <t>[(Número de proyectos de innovación y aprovechamiento integral de recursos apoyados en el periodo T1 / número de proyectos de innovación y aprovechamiento integral de recursos apoyados en el periodo T0 ) * 100]</t>
  </si>
  <si>
    <t>C Proyectos de conservación, manejo y aprovechamiento de recursos genéticos en materia de acuacultura desarrollados</t>
  </si>
  <si>
    <r>
      <t>Porcentaje de proyectos desarrollados para la conservación, manejo y aprovechamiento de recursos genéticos en materia de acuacultura.</t>
    </r>
    <r>
      <rPr>
        <i/>
        <sz val="10"/>
        <color indexed="30"/>
        <rFont val="Soberana Sans"/>
      </rPr>
      <t xml:space="preserve">
</t>
    </r>
  </si>
  <si>
    <t>(Número de unidades acuícolas apoyadas para la conservación, manejo y aprovechamiento de recursos genéticos / Número total de unidades acuícolas programadas a apoyar) * 100</t>
  </si>
  <si>
    <t>D Solicitudes de investigación, validación, innovación y transferencia de tecnología apoyadas.</t>
  </si>
  <si>
    <r>
      <t>Índice de variación de solicitudes de  investigación, validación, innovación y transferencia de tecnología apoyadas.</t>
    </r>
    <r>
      <rPr>
        <i/>
        <sz val="10"/>
        <color indexed="30"/>
        <rFont val="Soberana Sans"/>
      </rPr>
      <t xml:space="preserve">
</t>
    </r>
  </si>
  <si>
    <t>(Número total de solicitudes de  investigación, validación, innovación y transferencia de tecnología apoyadas en año Tn/ Número total de solicitudes de  investigación, validación, innovación y transferencia de tecnología apoyadas en T0)* 100.</t>
  </si>
  <si>
    <t>E Razas de uso doméstico apoyadas para el mejoramiento genético.</t>
  </si>
  <si>
    <r>
      <t>Porcentaje de razas de uso doméstico apoyadas para el mejoramiento genético.</t>
    </r>
    <r>
      <rPr>
        <i/>
        <sz val="10"/>
        <color indexed="30"/>
        <rFont val="Soberana Sans"/>
      </rPr>
      <t xml:space="preserve">
</t>
    </r>
  </si>
  <si>
    <t>(Número de razas de uso doméstico apoyados para el mejoramiento genético / Número total de razas de uso doméstico con reglamento técnico) * 100</t>
  </si>
  <si>
    <t>F Proyectos de innovación y transferencia de tecnología pecuaria apoyados.</t>
  </si>
  <si>
    <r>
      <t xml:space="preserve">Porcentaje de proyectos de innovación y transferencia de tecnología pecuaria apoyados </t>
    </r>
    <r>
      <rPr>
        <i/>
        <sz val="10"/>
        <color indexed="30"/>
        <rFont val="Soberana Sans"/>
      </rPr>
      <t xml:space="preserve">
</t>
    </r>
  </si>
  <si>
    <t xml:space="preserve">(Número de proyectos apoyados / Número total de proyectos solictados) * 100 </t>
  </si>
  <si>
    <t>G Proyectos de investigación, validación e innovación tecnológica en materia de acuacultura desarrollados</t>
  </si>
  <si>
    <r>
      <t>Porcentaje de proyectos desarrollos para la innovación tecnológica en acuacultura.</t>
    </r>
    <r>
      <rPr>
        <i/>
        <sz val="10"/>
        <color indexed="30"/>
        <rFont val="Soberana Sans"/>
      </rPr>
      <t xml:space="preserve">
</t>
    </r>
  </si>
  <si>
    <t>(Número de unidades acuícolas apoyadas para la innovación tecnológica en acuacultura/Número total de unidades acuícolas programadas a apoyar) * 100</t>
  </si>
  <si>
    <t>H Modernización de maquinaria y equipos agropecuarios apoyados para incrementar la productividad (Innovación para el desarrollo tecnológico aplicado-maquinaria)</t>
  </si>
  <si>
    <r>
      <t>Tasa de variacion en el número de maquinaria y equipos agropecuarios apoyados</t>
    </r>
    <r>
      <rPr>
        <i/>
        <sz val="10"/>
        <color indexed="30"/>
        <rFont val="Soberana Sans"/>
      </rPr>
      <t xml:space="preserve">
</t>
    </r>
  </si>
  <si>
    <t>[((Número de maquinaria y equipos agropecuarios apoyados en el periodo tn / Número de maquinaria y equipos agropecuarios apoyados en el periodo t0 ) -1) * 100]</t>
  </si>
  <si>
    <t>I Incetivos otorgados a proyectos de innovación y aprovechamiento integral de minerales no metaliferos y rocas</t>
  </si>
  <si>
    <r>
      <t>Porcentaje de proyectos productivos de Minería Social beneficiados con incentivos respecto a los proyectos recibidos</t>
    </r>
    <r>
      <rPr>
        <i/>
        <sz val="10"/>
        <color indexed="30"/>
        <rFont val="Soberana Sans"/>
      </rPr>
      <t xml:space="preserve">
</t>
    </r>
  </si>
  <si>
    <t>(Numero de proyectos apoyados con incentivos en el año tn/ Numero total de proyectos recibidos en el año tn) x 100</t>
  </si>
  <si>
    <t>A 1 Gestión de incentivos a cultivos autoctonos y perenes de importancia económica atendidos con los proyectos de Recursos Genéticos Agrícolas</t>
  </si>
  <si>
    <r>
      <t>Porcentaje de cultivos autoctonos y perenes de importancia economica atendidos con los proyectos de Recursos Genéticos Agrícolas 2015</t>
    </r>
    <r>
      <rPr>
        <i/>
        <sz val="10"/>
        <color indexed="30"/>
        <rFont val="Soberana Sans"/>
      </rPr>
      <t xml:space="preserve">
</t>
    </r>
  </si>
  <si>
    <t>[(Número de proyectos de cultivos autóctonos anuales y perennes atendidos de importancia económica (usando como referencia los cultivos reportados en el ultimo Informe de los Recursos Fitogenéticos)/ Número de proyectos de Recursos Genéticos Agrícolas 2015 apoyados)*100]</t>
  </si>
  <si>
    <t>A 2 Gestión de incentivos a proyectos de recursos genéticos agrícolas</t>
  </si>
  <si>
    <r>
      <t xml:space="preserve">Tasa de variación de incentivo económicos otorgado a los proyectos del Componente Recursos Genéticos Agrícolas respecto al año anterior </t>
    </r>
    <r>
      <rPr>
        <i/>
        <sz val="10"/>
        <color indexed="30"/>
        <rFont val="Soberana Sans"/>
      </rPr>
      <t xml:space="preserve">
</t>
    </r>
  </si>
  <si>
    <t>([Recursos ejercidos para apoyar Proyectos del Componente Recursos Genéticos Agrícolas en el año tn / Recursos ejercidos en Proyectos del Componente Recursos Genéticos Agrícolas en el año tn-1)-1]*100)</t>
  </si>
  <si>
    <t>B 3 Gestión de incentivos para la innovación y el aprovechamiento integral de recursos en zonas rurales de baja vocación agropecuaria</t>
  </si>
  <si>
    <r>
      <t>Porcentaje de variación de incentivos para la innovación y el aprovechamiento integral de recursos</t>
    </r>
    <r>
      <rPr>
        <i/>
        <sz val="10"/>
        <color indexed="30"/>
        <rFont val="Soberana Sans"/>
      </rPr>
      <t xml:space="preserve">
</t>
    </r>
  </si>
  <si>
    <t>[(Monto de incetivos para la innovación y el aprovechamiento integral de recursos en el periodo T1 / Monto de incetivos a para la innovación y el aprovechamiento integral de recursos en el periodo T0 ) * 100]</t>
  </si>
  <si>
    <t>C 4 Dictaminación de solicitudes de apoyo para la conservación, manejo y aprovechamiento de recursos genéticos en materia de acuacultura</t>
  </si>
  <si>
    <r>
      <t>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</si>
  <si>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</si>
  <si>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D 5 Gestión de incentivos a productores agrícolas para la innovación y modernización de maquinaria y equipo que incrementen su productividad</t>
  </si>
  <si>
    <r>
      <t>Porcentaje de solicitudes autorizadas de acuerdo a lo establecido en las Reglas de Operación para la modernización de maquinaria y equipo</t>
    </r>
    <r>
      <rPr>
        <i/>
        <sz val="10"/>
        <color indexed="30"/>
        <rFont val="Soberana Sans"/>
      </rPr>
      <t xml:space="preserve">
</t>
    </r>
  </si>
  <si>
    <t>(Número de solicitudes autorizadas de acuerdo a lo establecido en Reglas de Operación para la modernización de maquinaria y equipo/total de solicitudes recibidas)*100</t>
  </si>
  <si>
    <t>D 6 Gestión de incentivos a proyectos de investigación, validación,innovación, transferencia de tecnología. (Innovación Para El Desarrollo Tecnológico Aplicado-Proyectos de Innovación y Transferencia de Tecnología)</t>
  </si>
  <si>
    <r>
      <t>Porcentaje de incentivos ejercidos para investigación, validación,innovación, transferencia de tecnología.</t>
    </r>
    <r>
      <rPr>
        <i/>
        <sz val="10"/>
        <color indexed="30"/>
        <rFont val="Soberana Sans"/>
      </rPr>
      <t xml:space="preserve">
</t>
    </r>
  </si>
  <si>
    <t>(Monto de incentivos ejercidos para investigación, validación, innovación y transferencia de tecnología en año Tn/ Monto de incentivos programados para investigación, validación, innovación y transferencia de tecnología en el año T0) * 100</t>
  </si>
  <si>
    <t>E 7 Suscripción de los instrumentos juridicos para el mejoramiento genético</t>
  </si>
  <si>
    <r>
      <t>Porcentaje de instrumentos jurídicos suscritos para el mejoramiento genético</t>
    </r>
    <r>
      <rPr>
        <i/>
        <sz val="10"/>
        <color indexed="30"/>
        <rFont val="Soberana Sans"/>
      </rPr>
      <t xml:space="preserve">
</t>
    </r>
  </si>
  <si>
    <t>(Numero de instrumentos jurídicos suscritos  para el mejoramiento genético / Numero total de instrumentos jurídicos solicitados) * 100</t>
  </si>
  <si>
    <t>F 8 Seguimiento a la ejecución de las actividades convenidas.</t>
  </si>
  <si>
    <r>
      <t>Porcentaje de avance de las actividades convenidas.</t>
    </r>
    <r>
      <rPr>
        <i/>
        <sz val="10"/>
        <color indexed="30"/>
        <rFont val="Soberana Sans"/>
      </rPr>
      <t xml:space="preserve">
</t>
    </r>
  </si>
  <si>
    <t>(Activiades realizadas / Actividades convenidas) * 100</t>
  </si>
  <si>
    <t>G 9 Dictaminación de solicitudes de apoyo para la innovación y desarrollo tecnológico en materia de acuacultura</t>
  </si>
  <si>
    <r>
      <t>Porcentaje de solicitudes dictaminadas para la innovación y desarrollo tecnológico en materia de acuacultura</t>
    </r>
    <r>
      <rPr>
        <i/>
        <sz val="10"/>
        <color indexed="30"/>
        <rFont val="Soberana Sans"/>
      </rPr>
      <t xml:space="preserve">
</t>
    </r>
  </si>
  <si>
    <t>H 10 Gestión de incentivos a productores agrícolas para la innovación y modernización de maquinaria y equipo que incrementen su productividad (Innovación para el desarrollo tecnológico aplicado-maquinaria)</t>
  </si>
  <si>
    <t>I 11 Gestión de incentivos para la innovación y el aprovechamiento integral de minerales no metaliferos y rocas</t>
  </si>
  <si>
    <r>
      <t>Tasa de variación de incentivos otorgados a los proyectos de Minería Social respecto al ejercicio anterior</t>
    </r>
    <r>
      <rPr>
        <i/>
        <sz val="10"/>
        <color indexed="30"/>
        <rFont val="Soberana Sans"/>
      </rPr>
      <t xml:space="preserve">
</t>
    </r>
  </si>
  <si>
    <t>([Recursos ejercidos para apoyar Proyectos de Minería Social en el año tn / Recursos ejercidos en Proyectos de Minería Social apoyados en el año tn-1)-1]*100)</t>
  </si>
  <si>
    <r>
      <t xml:space="preserve">Porcentaje de proyectos de innovación tecnológica en acuacultura que contribuyen al incremento de la productividad del sector
</t>
    </r>
    <r>
      <rPr>
        <sz val="10"/>
        <rFont val="Soberana Sans"/>
        <family val="2"/>
      </rPr>
      <t>Sin Información,Sin Justificación</t>
    </r>
  </si>
  <si>
    <r>
      <t xml:space="preserve">Tasa de variación de productores agropecuarios   que aplican innovaciones tecnológicas
</t>
    </r>
    <r>
      <rPr>
        <sz val="10"/>
        <rFont val="Soberana Sans"/>
        <family val="2"/>
      </rPr>
      <t>Sin Información,Sin Justificación</t>
    </r>
  </si>
  <si>
    <r>
      <t xml:space="preserve">Porcentaje de proyectos  de Recursos Genéticos Agrícolas beneficiados con incentivos respecto a los proyectos recibidos
</t>
    </r>
    <r>
      <rPr>
        <sz val="10"/>
        <rFont val="Soberana Sans"/>
        <family val="2"/>
      </rPr>
      <t>Sin Información,Sin Justificación</t>
    </r>
  </si>
  <si>
    <r>
      <t xml:space="preserve">Porcentaje de variación de proyectos de innovación y aprovechamiento integral de recursos
</t>
    </r>
    <r>
      <rPr>
        <sz val="10"/>
        <rFont val="Soberana Sans"/>
        <family val="2"/>
      </rPr>
      <t>Sin Información,Sin Justificación</t>
    </r>
  </si>
  <si>
    <r>
      <t xml:space="preserve">Porcentaje de proyectos desarrollados para la conservación, manejo y aprovechamiento de recursos genéticos en materia de acuacultura.
</t>
    </r>
    <r>
      <rPr>
        <sz val="10"/>
        <rFont val="Soberana Sans"/>
        <family val="2"/>
      </rPr>
      <t xml:space="preserve"> Causa : No se tiene programado avance Efecto:  Otros Motivos:</t>
    </r>
  </si>
  <si>
    <r>
      <t xml:space="preserve">Índice de variación de solicitudes de  investigación, validación, innovación y transferencia de tecnología apoyadas.
</t>
    </r>
    <r>
      <rPr>
        <sz val="10"/>
        <rFont val="Soberana Sans"/>
        <family val="2"/>
      </rPr>
      <t>Sin Información,Sin Justificación</t>
    </r>
  </si>
  <si>
    <r>
      <t xml:space="preserve">Porcentaje de razas de uso doméstico apoyadas para el mejoramiento genético.
</t>
    </r>
    <r>
      <rPr>
        <sz val="10"/>
        <rFont val="Soberana Sans"/>
        <family val="2"/>
      </rPr>
      <t>Sin Información,Sin Justificación</t>
    </r>
  </si>
  <si>
    <r>
      <t xml:space="preserve">Porcentaje de proyectos de innovación y transferencia de tecnología pecuaria apoyados 
</t>
    </r>
    <r>
      <rPr>
        <sz val="10"/>
        <rFont val="Soberana Sans"/>
        <family val="2"/>
      </rPr>
      <t>Sin Información,Sin Justificación</t>
    </r>
  </si>
  <si>
    <r>
      <t xml:space="preserve">Porcentaje de proyectos desarrollos para la innovación tecnológica en acuacultura.
</t>
    </r>
    <r>
      <rPr>
        <sz val="10"/>
        <rFont val="Soberana Sans"/>
        <family val="2"/>
      </rPr>
      <t xml:space="preserve"> Causa : El componente no cuenta con apertura programatica dentro del PEF, por lo tanto no se operara en el presente ejercicio fiscal. Efecto: No se otorgarán apoyos para la innovación y transferencia de tecnológia acuícola. Otros Motivos:</t>
    </r>
  </si>
  <si>
    <r>
      <t xml:space="preserve">Tasa de variacion en el número de maquinaria y equipos agropecuarios apoyados
</t>
    </r>
    <r>
      <rPr>
        <sz val="10"/>
        <rFont val="Soberana Sans"/>
        <family val="2"/>
      </rPr>
      <t>Sin Información,Sin Justificación</t>
    </r>
  </si>
  <si>
    <r>
      <t xml:space="preserve">Porcentaje de proyectos productivos de Minería Social beneficiados con incentivos respecto a los proyectos recibidos
</t>
    </r>
    <r>
      <rPr>
        <sz val="10"/>
        <rFont val="Soberana Sans"/>
        <family val="2"/>
      </rPr>
      <t>Sin Información,Sin Justificación</t>
    </r>
  </si>
  <si>
    <r>
      <t xml:space="preserve">Porcentaje de cultivos autoctonos y perenes de importancia economica atendidos con los proyectos de Recursos Genéticos Agrícolas 2015
</t>
    </r>
    <r>
      <rPr>
        <sz val="10"/>
        <rFont val="Soberana Sans"/>
        <family val="2"/>
      </rPr>
      <t>Sin Información,Sin Justificación</t>
    </r>
  </si>
  <si>
    <r>
      <t xml:space="preserve">Tasa de variación de incentivo económicos otorgado a los proyectos del Componente Recursos Genéticos Agrícolas respecto al año anterior 
</t>
    </r>
    <r>
      <rPr>
        <sz val="10"/>
        <rFont val="Soberana Sans"/>
        <family val="2"/>
      </rPr>
      <t>Sin Información,Sin Justificación</t>
    </r>
  </si>
  <si>
    <r>
      <t xml:space="preserve">Porcentaje de variación de incentivos para la innovación y el aprovechamiento integral de recursos
</t>
    </r>
    <r>
      <rPr>
        <sz val="10"/>
        <rFont val="Soberana Sans"/>
        <family val="2"/>
      </rPr>
      <t>Sin Información,Sin Justificación</t>
    </r>
  </si>
  <si>
    <r>
      <t xml:space="preserve">Porcentaje de solicitudes dictaminadas para la conservación, manejo y aprovechamiento de recursos genéticos en materia de acuacultura
</t>
    </r>
    <r>
      <rPr>
        <sz val="10"/>
        <rFont val="Soberana Sans"/>
        <family val="2"/>
      </rPr>
      <t xml:space="preserve"> Causa : No se tiene programado avance Efecto:  Otros Motivos:</t>
    </r>
  </si>
  <si>
    <r>
      <t xml:space="preserve">Porcentaje de solicitudes autorizadas de acuerdo a lo establecido en las Reglas de Operación para la modernización de maquinaria y equipo
</t>
    </r>
    <r>
      <rPr>
        <sz val="10"/>
        <rFont val="Soberana Sans"/>
        <family val="2"/>
      </rPr>
      <t>Sin Información,Sin Justificación</t>
    </r>
  </si>
  <si>
    <r>
      <t xml:space="preserve">Porcentaje de incentivos ejercidos para investigación, validación,innovación, transferencia de tecnología.
</t>
    </r>
    <r>
      <rPr>
        <sz val="10"/>
        <rFont val="Soberana Sans"/>
        <family val="2"/>
      </rPr>
      <t>Sin Información,Sin Justificación</t>
    </r>
  </si>
  <si>
    <r>
      <t xml:space="preserve">Porcentaje de instrumentos jurídicos suscritos para el mejoramiento genético
</t>
    </r>
    <r>
      <rPr>
        <sz val="10"/>
        <rFont val="Soberana Sans"/>
        <family val="2"/>
      </rPr>
      <t xml:space="preserve"> Causa : Ventanilla cerro con fecha 31 de Marzo de 2015 y a la fecha se encuentran en revisión del área correspondiente Efecto: Aun no tenemos instrumentos juridicos suscritos para el mejoramiento genético ya que para el siguiemte sementre se estima la meta programada acumulada Otros Motivos:</t>
    </r>
  </si>
  <si>
    <r>
      <t xml:space="preserve">Porcentaje de avance de las actividades convenidas.
</t>
    </r>
    <r>
      <rPr>
        <sz val="10"/>
        <rFont val="Soberana Sans"/>
        <family val="2"/>
      </rPr>
      <t>Sin Información,Sin Justificación</t>
    </r>
  </si>
  <si>
    <r>
      <t xml:space="preserve">Porcentaje de solicitudes dictaminadas para la innovación y desarrollo tecnológico en materia de acuacultura
</t>
    </r>
    <r>
      <rPr>
        <sz val="10"/>
        <rFont val="Soberana Sans"/>
        <family val="2"/>
      </rPr>
      <t xml:space="preserve"> Causa : El componente no cuenta con apertura programatica dentro del PEF, por lo tanto no se operara en el presente ejercicio fiscal. Efecto: No se otorgarán apoyos para la innovación y transferencia de tecnológia acuícola. Otros Motivos:</t>
    </r>
  </si>
  <si>
    <r>
      <t xml:space="preserve">Tasa de variación de incentivos otorgados a los proyectos de Minería Social respecto al ejercicio anterior
</t>
    </r>
    <r>
      <rPr>
        <sz val="10"/>
        <rFont val="Soberana Sans"/>
        <family val="2"/>
      </rPr>
      <t>Sin Información,Sin Justificación</t>
    </r>
  </si>
  <si>
    <t>U002</t>
  </si>
  <si>
    <t>Instrumentación de acciones para mejorar las Sanidades a través de Inspecciones Fitozoosanitarias</t>
  </si>
  <si>
    <t>Contribuir a promover mayor certidumbre en la actividad agroalimentaria mediante mecanismos de administración de riesgos mediante la conservación y mejora de la condición de sanidad agroalimentaria en el territorio nacional</t>
  </si>
  <si>
    <t>Estados o regiones donde se previenen y combaten plagas y enfermedades reglamentadas y de interés económico conservan y mejoran su condición de sanidad agroalimentaria en el territorio nacional</t>
  </si>
  <si>
    <r>
      <t>Porcentaje de cabezas infectadas  propuestas para despoblar de Tuberculosis Bovina  en el año t</t>
    </r>
    <r>
      <rPr>
        <i/>
        <sz val="10"/>
        <color indexed="30"/>
        <rFont val="Soberana Sans"/>
      </rPr>
      <t xml:space="preserve">
</t>
    </r>
  </si>
  <si>
    <t>(Número de cabezas infectadas de Tuberculosis Bovina despobladas en el año t / Número de cabezas infectadas de Tuberculosis Bovina programadas a despoblar en el año t) *100</t>
  </si>
  <si>
    <t>A Sistema de prevención, vigilancia y control de plagas y enfermedades ejecutado</t>
  </si>
  <si>
    <r>
      <t xml:space="preserve">Porcentaje de análisis de enfermedades exóticas emergentes y reemergentes realizados </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</si>
  <si>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</si>
  <si>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</si>
  <si>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</si>
  <si>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B Control de la movilización de mercancías agropecuarias, acuícolas y pesqueras en territorio nacional aplicado</t>
  </si>
  <si>
    <r>
      <t>Porcentaje de aplicación de medidas cuarentenarias a cargamentos de alto riesgo sanitario que tranasitan por los Puntos de Verificación e Inspección</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</si>
  <si>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</si>
  <si>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A 1 Revisión de trampas de Mosca del Mediterraneo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</si>
  <si>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</si>
  <si>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</si>
  <si>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A 2 Producción de pupas estériles de mosca de la fruta</t>
  </si>
  <si>
    <r>
      <t>Porcentaje de pupas estériles producidas de mosca de la fruta</t>
    </r>
    <r>
      <rPr>
        <i/>
        <sz val="10"/>
        <color indexed="30"/>
        <rFont val="Soberana Sans"/>
      </rPr>
      <t xml:space="preserve">
</t>
    </r>
  </si>
  <si>
    <t>(Número de pupas estériles de mosca de la fruta producidas en el año t/ Número de pupas estériles de mosca de la fruta programadas a producir en el año t) * 100</t>
  </si>
  <si>
    <t>A 3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</si>
  <si>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</si>
  <si>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</si>
  <si>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B 4 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</si>
  <si>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</si>
  <si>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r>
      <t xml:space="preserve">Porcentaje de cabezas infectadas  propuestas para despoblar de Tuberculosis Bovina  en el año t
</t>
    </r>
    <r>
      <rPr>
        <sz val="10"/>
        <rFont val="Soberana Sans"/>
        <family val="2"/>
      </rPr>
      <t>Sin Información,Sin Justificación</t>
    </r>
  </si>
  <si>
    <r>
      <t xml:space="preserve">Porcentaje de análisis de enfermedades exóticas emergentes y reemergentes realizados 
</t>
    </r>
    <r>
      <rPr>
        <sz val="10"/>
        <rFont val="Soberana Sans"/>
        <family val="2"/>
      </rPr>
      <t>Sin Información,Sin Justificación</t>
    </r>
  </si>
  <si>
    <r>
      <t xml:space="preserve">Porcentaje de brotes y detecciones de mosca del Mediterráneo atendidos
</t>
    </r>
    <r>
      <rPr>
        <sz val="10"/>
        <rFont val="Soberana Sans"/>
        <family val="2"/>
      </rPr>
      <t>Sin Información,Sin Justificación</t>
    </r>
  </si>
  <si>
    <r>
      <t xml:space="preserve">Porcentaje de aplicación de medidas cuarentenarias a cargamentos de alto riesgo sanitario que tranasitan por los Puntos de Verificación e Inspección
</t>
    </r>
    <r>
      <rPr>
        <sz val="10"/>
        <rFont val="Soberana Sans"/>
        <family val="2"/>
      </rPr>
      <t>Sin Información,Sin Justificación</t>
    </r>
  </si>
  <si>
    <r>
      <t xml:space="preserve">Porcentaje de trampas de mosca del Mediterráneo revisadas
</t>
    </r>
    <r>
      <rPr>
        <sz val="10"/>
        <rFont val="Soberana Sans"/>
        <family val="2"/>
      </rPr>
      <t xml:space="preserve"> Causa : La meta esta ligeramente por debajo de lo programado debido a que la programación semanal del primer trimestre abarca hasta la semana 13 que comprende del 29 de marzo al 4 de abril y el corte se realizó al 31 de marzo. Efecto: Sin efectos cuantificables ya que una vez terminada la semana 13 se podrá cuantificar la totalidad de la producción. Otros Motivos:</t>
    </r>
  </si>
  <si>
    <r>
      <t xml:space="preserve">Porcentaje de pupas estériles producidas de mosca de la fruta
</t>
    </r>
    <r>
      <rPr>
        <sz val="10"/>
        <rFont val="Soberana Sans"/>
        <family val="2"/>
      </rPr>
      <t xml:space="preserve"> Causa : La meta para este periodo esta por encima de lo programado, debido a  que la pupa producida esta sujeta a los rendimientos larvarios obtenidos y a la transformación larva-pupa, y a que las etapas biológicas del desarrollo del insecto están sujetas a las condiciones bióticas y abióticas que influyen positiva o negativamente en la producción masiva del insecto. Efecto: El efecto es  positivo, debido a que la cantidad producida de pupa permite atender de mejor forma las necesidades para el combate, supresión y de las moscas de la fruta en las áreas de atención.  Otros Motivos:</t>
    </r>
  </si>
  <si>
    <r>
      <t xml:space="preserve">Porcentaje de muestras analizadas derivadas de la vigilancia epidemiológica
</t>
    </r>
    <r>
      <rPr>
        <sz val="10"/>
        <rFont val="Soberana Sans"/>
        <family val="2"/>
      </rPr>
      <t xml:space="preserve"> Causa : Derivado de los hallazgos de influenza aviar en Canadá y Estados Unidos desde finales de diciembre de 2014 y el primer trimestre de 2015, se incrementó la vigilancia epidemiológica de esta enfermedad en todo el país, particularmente en granjas comerciales, rastros y predios de traspatio. En colaboración con la SEMARNAT, se realiza también la vigilancia de aves silvestres en el Estado de México, Guanajuato, Hidalgo, Jalisco, Michoacán, Morelos, Puebla, Querétaro y Tlaxcala.  Por lo anterior la meta se superó con respecto a lo programado. Efecto: El efecto es positivo ya que con el incremento en el número de muestras colectadas para su diagnóstico en la Red de laboratorios de la CPA-SENASICA, se asegura la capacidad y oportunidad para detectar animales sospechosos de enfermedades exóticas. Otros Motivos:</t>
    </r>
  </si>
  <si>
    <r>
      <t xml:space="preserve">Porcentaje de cargamentos de alto riesgo sanitario retornados
</t>
    </r>
    <r>
      <rPr>
        <sz val="10"/>
        <rFont val="Soberana Sans"/>
        <family val="2"/>
      </rPr>
      <t xml:space="preserve"> Causa : Debido a que el número de cargamentos retornados fue menor a la estimación realizada al momento de la programación, la meta para este periodo esta por debajo de lo programado, sin embargo, se cumple con el 100 % de los retornos instruidos. Es importante recordar que el número de cargamentos de alto riesgo sanitario que deben ser retornados depende del flujo comercial que transita  por los Puntos de Verificación e Inspección, así como del cumplimiento de los requisitos para ser movilizados, y no es una variable controlada.  Efecto: El efecto es positivo ya que al cumplirse el 100% de los retornos instruidos a cargamentos de alto riesgo sanitario detectados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</si>
  <si>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Debido a que el número de cargamentos destruidos fue ligeramente menor al estimado al momento de la  programación, la meta para este período esta ligeramente por debajo de lo programado, sin embargo, se cumple con el 100% de las destrucciones instruidas. Es importante recordar que el número de cargamentos de alto riesgo sanitario que deben ser destruidos depende del flujo comercial que transita  por los Puntos de Verificación e Inspección, así como del cumplimiento de los requisitos para ser movilizados, y no es una variable controlada. Efecto: El efecto es positivo ya que al cumplirse el 100% de las destrucciones instruidas a cargamentos de alto riesgo sanitario detectados se contribuye a reducir el riesgo de diseminación de plagas y enfermedades así como a mantener los estatus sanitarios. Otros Motivos:</t>
    </r>
  </si>
  <si>
    <t>U004</t>
  </si>
  <si>
    <t>Sistema Nacional de Investigación Agrícola</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</si>
  <si>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</si>
  <si>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</si>
  <si>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</si>
  <si>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</si>
  <si>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Productores del Sector agropecuario, acuícola y pesquero cuentan con tecnologías y/o conocimientos generados para atender temas estratégicos demandados.</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</si>
  <si>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</si>
  <si>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</si>
  <si>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apoyados mediante Convenio  de Asignación  de Recursos.</t>
    </r>
    <r>
      <rPr>
        <i/>
        <sz val="10"/>
        <color indexed="30"/>
        <rFont val="Soberana Sans"/>
      </rPr>
      <t xml:space="preserve">
</t>
    </r>
  </si>
  <si>
    <t>(Número de apoyos otorgados a Proyectos de investigación con Convenio de Asignación  de Recursos formalizado/Número de apoyos otorgados a proyectos de investigación aprobados para su financiamiento) *100</t>
  </si>
  <si>
    <t>B Apoyos económicos para la difusión de tecnologías y/o conocimientos otorgados.</t>
  </si>
  <si>
    <r>
      <t>Porcentaje de eventos organizados para la difusión de tecnologías y/o conocimientos.</t>
    </r>
    <r>
      <rPr>
        <i/>
        <sz val="10"/>
        <color indexed="30"/>
        <rFont val="Soberana Sans"/>
      </rPr>
      <t xml:space="preserve">
</t>
    </r>
  </si>
  <si>
    <t>(Número de eventos organizados para difusión de tecnologías y/o conocimientos realizados / número de eventos organizados para difusión de tecnologías y/o conocimientos programados)*100</t>
  </si>
  <si>
    <t>A 1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</si>
  <si>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</si>
  <si>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</si>
  <si>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A 2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</si>
  <si>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</si>
  <si>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</si>
  <si>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3 Priorización de demandas en temas estratégicos.</t>
  </si>
  <si>
    <r>
      <t>Porcentaje de temas estratégicos que alcanzaron consenso para emitir su convocatoria.</t>
    </r>
    <r>
      <rPr>
        <i/>
        <sz val="10"/>
        <color indexed="30"/>
        <rFont val="Soberana Sans"/>
      </rPr>
      <t xml:space="preserve">
</t>
    </r>
  </si>
  <si>
    <t xml:space="preserve">(Número de  temas estratégicos que alcanzan consenso para emitir su convocatoria/Número de temas estratégicos que fueron propuestos para ser atendidas)  *100 </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</si>
  <si>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</si>
  <si>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Productores del Sector agropecuario, acuícola y pesquero cuentan con tecnologías y/o conocimientos generados para atender temas estratégicos demandados.
</t>
    </r>
    <r>
      <rPr>
        <sz val="10"/>
        <rFont val="Soberana Sans"/>
        <family val="2"/>
      </rPr>
      <t>Sin Información,Sin Justificación</t>
    </r>
  </si>
  <si>
    <r>
      <t xml:space="preserve">Porcentaje de apoyos otorgados a Proyectos de investigación apoyados mediante Convenio  de Asignación  de Recursos.
</t>
    </r>
    <r>
      <rPr>
        <sz val="10"/>
        <rFont val="Soberana Sans"/>
        <family val="2"/>
      </rPr>
      <t>Sin Información,Sin Justificación</t>
    </r>
  </si>
  <si>
    <r>
      <t xml:space="preserve">Porcentaje de eventos organizados para la difusión de tecnologías y/o conocimientos.
</t>
    </r>
    <r>
      <rPr>
        <sz val="10"/>
        <rFont val="Soberana Sans"/>
        <family val="2"/>
      </rPr>
      <t>Sin Información,Sin Justificación</t>
    </r>
  </si>
  <si>
    <r>
      <t xml:space="preserve">Porcentaje de temas estratégicos que fueron convocados para su atención.
</t>
    </r>
    <r>
      <rPr>
        <sz val="10"/>
        <rFont val="Soberana Sans"/>
        <family val="2"/>
      </rPr>
      <t>Sin Información,Sin Justificación</t>
    </r>
  </si>
  <si>
    <r>
      <t xml:space="preserve">Porcentaje de informes financieros recibidos
</t>
    </r>
    <r>
      <rPr>
        <sz val="10"/>
        <rFont val="Soberana Sans"/>
        <family val="2"/>
      </rPr>
      <t>Sin Información,Sin Justificación</t>
    </r>
  </si>
  <si>
    <r>
      <t xml:space="preserve">Porcentaje de temas estratégicos que alcanzaron consenso para emitir su convocatoria.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</si>
  <si>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</si>
  <si>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</si>
  <si>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</si>
  <si>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 xml:space="preserve">Tasa de variación de la producción pecuaria  del país. </t>
    </r>
    <r>
      <rPr>
        <i/>
        <sz val="10"/>
        <color indexed="30"/>
        <rFont val="Soberana Sans"/>
      </rPr>
      <t xml:space="preserve">
</t>
    </r>
  </si>
  <si>
    <t xml:space="preserve">((Volumen producción pecuaria año tn /Volumen de Producción Pecuaria en el año tn-1)-1)*100 </t>
  </si>
  <si>
    <t>Productores Pecuarios participen en la organización para el desarrollo de innovaciones y tecnologías en el sector Pecuario, para el beneficio directo de la población y atención a contingencias agropecuarias.</t>
  </si>
  <si>
    <r>
      <t xml:space="preserve">Porcentaje de productores organizados que participan en el desarrollo de innovaciones y tecnologías. </t>
    </r>
    <r>
      <rPr>
        <i/>
        <sz val="10"/>
        <color indexed="30"/>
        <rFont val="Soberana Sans"/>
      </rPr>
      <t xml:space="preserve">
</t>
    </r>
  </si>
  <si>
    <t xml:space="preserve">  (Número de productores organizados que participan en el desarrollo de innovaciones y tecnologías / total de productores organizados) * 100                                          </t>
  </si>
  <si>
    <t>A Incentivos económicos otorgados para la promoción de las innovaciones cientificas, académicas y tecnológicas agropecuarias y atendiendo las contingencias agropecuarias en los Estados de la República Mexicana.</t>
  </si>
  <si>
    <r>
      <t xml:space="preserve">Porcentaje incentivos económicos aplicados al desarrollo de innovaciones cientificas y tecnológicas. </t>
    </r>
    <r>
      <rPr>
        <i/>
        <sz val="10"/>
        <color indexed="30"/>
        <rFont val="Soberana Sans"/>
      </rPr>
      <t xml:space="preserve">
</t>
    </r>
  </si>
  <si>
    <t>(Número de incentivos aplicados al desarrollo de innovaciones cientificas y tecnologicas/ Número total de incentivos demandados)*100</t>
  </si>
  <si>
    <t>A 1 Suscripción de Convenios de Concertación y Colaboración, y sus Anexos Técnicos con las Organizaciones, Asociaciones y Centros de Enseñanza Superior.</t>
  </si>
  <si>
    <r>
      <t xml:space="preserve">Porcentaje de Convenios de  Concertación y Colaboraciòn Suscritos </t>
    </r>
    <r>
      <rPr>
        <i/>
        <sz val="10"/>
        <color indexed="30"/>
        <rFont val="Soberana Sans"/>
      </rPr>
      <t xml:space="preserve">
</t>
    </r>
  </si>
  <si>
    <t xml:space="preserve">(Número de  Convenios de  Concertación y Colaboración Suscritos/ Total de solicitudes recibidas para realización de Convenios) *100                     </t>
  </si>
  <si>
    <r>
      <t xml:space="preserve">Tasa de variación de la producción pecuaria  del país. 
</t>
    </r>
    <r>
      <rPr>
        <sz val="10"/>
        <rFont val="Soberana Sans"/>
        <family val="2"/>
      </rPr>
      <t>Sin Información,Sin Justificación</t>
    </r>
  </si>
  <si>
    <r>
      <t xml:space="preserve">Porcentaje de productores organizados que participan en el desarrollo de innovaciones y tecnologías. 
</t>
    </r>
    <r>
      <rPr>
        <sz val="10"/>
        <rFont val="Soberana Sans"/>
        <family val="2"/>
      </rPr>
      <t>Sin Información,Sin Justificación</t>
    </r>
  </si>
  <si>
    <r>
      <t xml:space="preserve">Porcentaje incentivos económicos aplicados al desarrollo de innovaciones cientificas y tecnológicas. 
</t>
    </r>
    <r>
      <rPr>
        <sz val="10"/>
        <rFont val="Soberana Sans"/>
        <family val="2"/>
      </rPr>
      <t xml:space="preserve"> Causa : Se pagaron dos solicitudes para el Programa 2014, en virtud, que es un Programa a la demanda, ocasionando que se se cubrieran como Pasivo.  Efecto: Al otorgarse los recursos para el desarrollo de innovaciones científicas y tecnológicas, se aportar los beneficios de dicho programa, al ser un programa a la demanda, provocando que se rebasará la meta programada. Otros Motivos:</t>
    </r>
  </si>
  <si>
    <r>
      <t xml:space="preserve">Porcentaje de Convenios de  Concertación y Colaboraciòn Suscritos 
</t>
    </r>
    <r>
      <rPr>
        <sz val="10"/>
        <rFont val="Soberana Sans"/>
        <family val="2"/>
      </rPr>
      <t xml:space="preserve"> Causa : Se cubrieron dos solicitudes del ejercicio 2014 del Programa como Pasivos.  Efecto: En virtud que las solicitudes que se recibieron eran de carácter prioritario fueron atendidas en su totalidad como  Pasivo, no se espera un efecto negativo, ademas, que se rebaso la meta programada. Otros Motivos:</t>
    </r>
  </si>
  <si>
    <t>U010</t>
  </si>
  <si>
    <t>Programa Nacional para el Control de la Abeja Africana</t>
  </si>
  <si>
    <t>Contribuir a impulsar la productividad en el sector agroalimentario mediante inversión en capital físico, humano y tecnológico que garantice la seguridad alimentaria mediante el fortalecimiento de capacidades para el control de la abeja africana y la varroasis en los productores apícolas.</t>
  </si>
  <si>
    <r>
      <t xml:space="preserve">Índice  del volumen de miel producido con relación al volumen base de producción                                             </t>
    </r>
    <r>
      <rPr>
        <i/>
        <sz val="10"/>
        <color indexed="30"/>
        <rFont val="Soberana Sans"/>
      </rPr>
      <t xml:space="preserve">
</t>
    </r>
  </si>
  <si>
    <t xml:space="preserve">(Volumen de miel producida en el  año tn /  Volumen de producción de miel promedio de los últimos 5 años) *100   </t>
  </si>
  <si>
    <t>Productores apicolas adquieren capacidades e instrumentos técnicos relativos al control de la abeja africana o la Varroasis a través de las buenas prácticas.</t>
  </si>
  <si>
    <r>
      <t xml:space="preserve">Porcentaje de productores apicolas que adquirieron capacidades e instrumentos técnicos respecto al total de productores apicolas </t>
    </r>
    <r>
      <rPr>
        <i/>
        <sz val="10"/>
        <color indexed="30"/>
        <rFont val="Soberana Sans"/>
      </rPr>
      <t xml:space="preserve">
</t>
    </r>
  </si>
  <si>
    <t xml:space="preserve">(Número de productores apicolas que mejoraron sus capacidades técnicas  en el año t/ Total de productores apicolas en el año t) *100         </t>
  </si>
  <si>
    <t>A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</si>
  <si>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</si>
  <si>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</si>
  <si>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B Certificados de Calidad Genética y/o Sanitaria entregados a productores de material biológico apícola</t>
  </si>
  <si>
    <r>
      <t>Porcentaje de certifcados entregados a productores en el año tn en relación con los certificados entregados en el año base</t>
    </r>
    <r>
      <rPr>
        <i/>
        <sz val="10"/>
        <color indexed="30"/>
        <rFont val="Soberana Sans"/>
      </rPr>
      <t xml:space="preserve">
</t>
    </r>
  </si>
  <si>
    <t xml:space="preserve">(Número de certificados entregados en el año tn / Número de certificados entregados en t0) *100   </t>
  </si>
  <si>
    <t>C Capacitación para el control de enjambres de abejas impartida a Brigadistas de cuerpos de seguridad coadyuvantes con Protección Civil</t>
  </si>
  <si>
    <r>
      <t xml:space="preserve">Porcentaje de brigadistas que aprobaron la evaluación de la capacitación con 70 o más de calificación  </t>
    </r>
    <r>
      <rPr>
        <i/>
        <sz val="10"/>
        <color indexed="30"/>
        <rFont val="Soberana Sans"/>
      </rPr>
      <t xml:space="preserve">
</t>
    </r>
  </si>
  <si>
    <t xml:space="preserve">(Número de brigadistas que aprobaron la capacitación con 70 o más de calificación en el año t / Número de brigadistas que recibieron capacitación en el año t) *100   </t>
  </si>
  <si>
    <t>D Constancias sanitarias de Tratamiento ó de Niveles de Infestación de Varroasis emitidas a Productores apícolas</t>
  </si>
  <si>
    <r>
      <t>Porcentaje de productores que obtienen Constancia sanitaria de control de la Varroasis con respecto al total de productores solicitantes de Constancia</t>
    </r>
    <r>
      <rPr>
        <i/>
        <sz val="10"/>
        <color indexed="30"/>
        <rFont val="Soberana Sans"/>
      </rPr>
      <t xml:space="preserve">
</t>
    </r>
  </si>
  <si>
    <t>(Número de productores con Constancia sanitaria en el año t/ Número de productores solicitantes de Constancia en el año t) *100</t>
  </si>
  <si>
    <t>E Estándares técnicos para el desarrollo de la Campaña contra la Varroasis actualizados y difundidos</t>
  </si>
  <si>
    <r>
      <t>Porcentaje de apiarios que cumplen con la normatividad de la Campaña contra la Varroasis con relación a los que son monitoreados</t>
    </r>
    <r>
      <rPr>
        <i/>
        <sz val="10"/>
        <color indexed="30"/>
        <rFont val="Soberana Sans"/>
      </rPr>
      <t xml:space="preserve">
</t>
    </r>
  </si>
  <si>
    <t>(Apiarios con nivel de varroasis apegado a la normatividad en el año t / total de apiarios monitoreados en el año t) * 100</t>
  </si>
  <si>
    <t>A 1 Atención a las solicitudes de capacitaciones a productores y técnicos apícolas</t>
  </si>
  <si>
    <r>
      <t>Porcentaje de capacitaciones impartidas con relación a las programadas</t>
    </r>
    <r>
      <rPr>
        <i/>
        <sz val="10"/>
        <color indexed="30"/>
        <rFont val="Soberana Sans"/>
      </rPr>
      <t xml:space="preserve">
</t>
    </r>
  </si>
  <si>
    <t>(Capacitaciones impartidas en el año t/ Capacitaciones programadas en el año t) * 100</t>
  </si>
  <si>
    <t>A 2 Supervisión y asesoría a apicultores interesados en obtener o renovar el reconocimiento oficial por cumplir con las buenas prácticas de producción de miel</t>
  </si>
  <si>
    <r>
      <t>Porcentaje de satisfacción de los apicultores con respecto al servicio de supervisión y asesoría</t>
    </r>
    <r>
      <rPr>
        <i/>
        <sz val="10"/>
        <color indexed="30"/>
        <rFont val="Soberana Sans"/>
      </rPr>
      <t xml:space="preserve">
</t>
    </r>
  </si>
  <si>
    <t>(Sumatoria de puntos obtenidos en las encuestas de satisfacción durante el año t / máxima cantidad de puntos a obtener en las encuestas de satisfacción durante el año t)*100</t>
  </si>
  <si>
    <t>Gestión-Calidad-Semestral</t>
  </si>
  <si>
    <t>B 3 Revisión de las unidades de producción de los solicitantes de certificación génetica y/o sanitaria</t>
  </si>
  <si>
    <r>
      <t>Porcentaje de unidades de producción de abejas reina y de núcleos de abejas atendidas</t>
    </r>
    <r>
      <rPr>
        <i/>
        <sz val="10"/>
        <color indexed="30"/>
        <rFont val="Soberana Sans"/>
      </rPr>
      <t xml:space="preserve">
</t>
    </r>
  </si>
  <si>
    <t xml:space="preserve">(Unidades de producción atendidas en el año t/ Unidades de producción solicitantes de certificación en el año t) * 100   </t>
  </si>
  <si>
    <t>C 4 Atención a las solicitudes de capacitación de brigadistas de protecciòn civil</t>
  </si>
  <si>
    <r>
      <t>Porcentaje de capacitaciones  impartidas con relación a las solicitadas</t>
    </r>
    <r>
      <rPr>
        <i/>
        <sz val="10"/>
        <color indexed="30"/>
        <rFont val="Soberana Sans"/>
      </rPr>
      <t xml:space="preserve">
</t>
    </r>
  </si>
  <si>
    <t>(Capacitaciones impartidas a brigadistas de protección civil en el año t/ Capacitaciones solicitadas en el año t) * 100</t>
  </si>
  <si>
    <t>D 5 Atención de solicitudes de constancias sanitarias relativas al control de la Varroa</t>
  </si>
  <si>
    <r>
      <t>Porcentaje de solicitudes de constancias sanitarias atendidas con relación a las recibidas</t>
    </r>
    <r>
      <rPr>
        <i/>
        <sz val="10"/>
        <color indexed="30"/>
        <rFont val="Soberana Sans"/>
      </rPr>
      <t xml:space="preserve">
</t>
    </r>
  </si>
  <si>
    <t>(Solicitudes de constancias sanitarias atendidas en el año t/ solictudes de constancias sanitarias recibidas en el año t)*100</t>
  </si>
  <si>
    <t>E 6 Evaluación del grado de infestación de Varroasis en los apiarios monitoreados</t>
  </si>
  <si>
    <r>
      <t>Promedio de infestación de Varroasis en los apiarios monitoreados</t>
    </r>
    <r>
      <rPr>
        <i/>
        <sz val="10"/>
        <color indexed="30"/>
        <rFont val="Soberana Sans"/>
      </rPr>
      <t xml:space="preserve">
</t>
    </r>
  </si>
  <si>
    <t>(Sumatoria del nivel de infestación de varroasis en los apiarios monitoreados en el año t/apiarios monitoreados en el año t)</t>
  </si>
  <si>
    <r>
      <t xml:space="preserve">Índice  del volumen de miel producido con relación al volumen base de producción                                             
</t>
    </r>
    <r>
      <rPr>
        <sz val="10"/>
        <rFont val="Soberana Sans"/>
        <family val="2"/>
      </rPr>
      <t>Sin Información,Sin Justificación</t>
    </r>
  </si>
  <si>
    <r>
      <t xml:space="preserve">Porcentaje de productores apicolas que adquirieron capacidades e instrumentos técnicos respecto al total de productores apicolas 
</t>
    </r>
    <r>
      <rPr>
        <sz val="10"/>
        <rFont val="Soberana Sans"/>
        <family val="2"/>
      </rPr>
      <t>Sin Información,Sin Justificación</t>
    </r>
  </si>
  <si>
    <r>
      <t xml:space="preserve">Porcentaje de asistentes que aprobaron la evaluación de la capacitación con 70 o más de calificación respecto al total de asistentes a la capacitación
</t>
    </r>
    <r>
      <rPr>
        <sz val="10"/>
        <rFont val="Soberana Sans"/>
        <family val="2"/>
      </rPr>
      <t>Sin Información,Sin Justificación</t>
    </r>
  </si>
  <si>
    <r>
      <t xml:space="preserve">Porcentaje de certifcados entregados a productores en el año tn en relación con los certificados entregados en el año base
</t>
    </r>
    <r>
      <rPr>
        <sz val="10"/>
        <rFont val="Soberana Sans"/>
        <family val="2"/>
      </rPr>
      <t>Sin Información,Sin Justificación</t>
    </r>
  </si>
  <si>
    <r>
      <t xml:space="preserve">Porcentaje de brigadistas que aprobaron la evaluación de la capacitación con 70 o más de calificación  
</t>
    </r>
    <r>
      <rPr>
        <sz val="10"/>
        <rFont val="Soberana Sans"/>
        <family val="2"/>
      </rPr>
      <t>Sin Información,Sin Justificación</t>
    </r>
  </si>
  <si>
    <r>
      <t xml:space="preserve">Porcentaje de productores que obtienen Constancia sanitaria de control de la Varroasis con respecto al total de productores solicitantes de Constancia
</t>
    </r>
    <r>
      <rPr>
        <sz val="10"/>
        <rFont val="Soberana Sans"/>
        <family val="2"/>
      </rPr>
      <t>Sin Información,Sin Justificación</t>
    </r>
  </si>
  <si>
    <r>
      <t xml:space="preserve">Porcentaje de apiarios que cumplen con la normatividad de la Campaña contra la Varroasis con relación a los que son monitoreados
</t>
    </r>
    <r>
      <rPr>
        <sz val="10"/>
        <rFont val="Soberana Sans"/>
        <family val="2"/>
      </rPr>
      <t>Sin Información,Sin Justificación</t>
    </r>
  </si>
  <si>
    <r>
      <t xml:space="preserve">Porcentaje de capacitaciones impartidas con relación a las programadas
</t>
    </r>
    <r>
      <rPr>
        <sz val="10"/>
        <rFont val="Soberana Sans"/>
        <family val="2"/>
      </rPr>
      <t>Sin Información,Sin Justificación</t>
    </r>
  </si>
  <si>
    <r>
      <t xml:space="preserve">Porcentaje de satisfacción de los apicultores con respecto al servicio de supervisión y asesoría
</t>
    </r>
    <r>
      <rPr>
        <sz val="10"/>
        <rFont val="Soberana Sans"/>
        <family val="2"/>
      </rPr>
      <t>Sin Información,Sin Justificación</t>
    </r>
  </si>
  <si>
    <r>
      <t xml:space="preserve">Porcentaje de unidades de producción de abejas reina y de núcleos de abejas atendidas
</t>
    </r>
    <r>
      <rPr>
        <sz val="10"/>
        <rFont val="Soberana Sans"/>
        <family val="2"/>
      </rPr>
      <t>Sin Información,Sin Justificación</t>
    </r>
  </si>
  <si>
    <r>
      <t xml:space="preserve">Porcentaje de capacitaciones  impartidas con relación a las solicitadas
</t>
    </r>
    <r>
      <rPr>
        <sz val="10"/>
        <rFont val="Soberana Sans"/>
        <family val="2"/>
      </rPr>
      <t>Sin Información,Sin Justificación</t>
    </r>
  </si>
  <si>
    <r>
      <t xml:space="preserve">Porcentaje de solicitudes de constancias sanitarias atendidas con relación a las recibidas
</t>
    </r>
    <r>
      <rPr>
        <sz val="10"/>
        <rFont val="Soberana Sans"/>
        <family val="2"/>
      </rPr>
      <t>Sin Información,Sin Justificación</t>
    </r>
  </si>
  <si>
    <r>
      <t xml:space="preserve">Promedio de infestación de Varroasis en los apiarios monitoreados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</si>
  <si>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</si>
  <si>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</si>
  <si>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</si>
  <si>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</si>
  <si>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t0/ Producción nacional pesquera y acuícola en el año t2)1/2-1] x 100</t>
  </si>
  <si>
    <t>Estratégico-Eficacia-Bianual</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</si>
  <si>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</si>
  <si>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</si>
  <si>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</si>
  <si>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</si>
  <si>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</si>
  <si>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</si>
  <si>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</si>
  <si>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</si>
  <si>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</si>
  <si>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</si>
  <si>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</si>
  <si>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</si>
  <si>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</si>
  <si>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</si>
  <si>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</si>
  <si>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</si>
  <si>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</si>
  <si>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</si>
  <si>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</si>
  <si>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</si>
  <si>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t>B 4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</si>
  <si>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</si>
  <si>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</si>
  <si>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5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</si>
  <si>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</si>
  <si>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</si>
  <si>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r>
      <t xml:space="preserve">Tasa de variación de la producción nacional pesquera y acuícola
</t>
    </r>
    <r>
      <rPr>
        <sz val="10"/>
        <rFont val="Soberana Sans"/>
        <family val="2"/>
      </rPr>
      <t>Sin Información,Sin Justificación</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</si>
  <si>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</si>
  <si>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Sin Información,Sin Justificación</t>
    </r>
  </si>
  <si>
    <r>
      <t xml:space="preserve">Porcentaje de modelos de desarrollo tecnológico con viabilidad probada mediante convenio
</t>
    </r>
    <r>
      <rPr>
        <sz val="10"/>
        <rFont val="Soberana Sans"/>
        <family val="2"/>
      </rPr>
      <t>Sin Información,Sin Justificación</t>
    </r>
  </si>
  <si>
    <r>
      <t xml:space="preserve">Porcentaje de apoyos otorgados a los comités sistema producto.
</t>
    </r>
    <r>
      <rPr>
        <sz val="10"/>
        <rFont val="Soberana Sans"/>
        <family val="2"/>
      </rPr>
      <t>Sin Información,Sin Justificación</t>
    </r>
  </si>
  <si>
    <r>
      <t xml:space="preserve">Porcentaje de modelos tecnológicos con terminos de referencia valiados
</t>
    </r>
    <r>
      <rPr>
        <sz val="10"/>
        <rFont val="Soberana Sans"/>
        <family val="2"/>
      </rPr>
      <t xml:space="preserve"> Causa : No se cuenta con proyectos con términos de referencia, debido a que se están definiendo los proyectos susceptibles de ser apoyados.   Efecto: Retraso en trámites de validación juridica de modelos tecnológicos para la suscripción de convenios. Otros Motivos:</t>
    </r>
  </si>
  <si>
    <r>
      <t xml:space="preserve">Porcentaje de convenios celebrados para el desarrollo de modelos tecnológicos
</t>
    </r>
    <r>
      <rPr>
        <sz val="10"/>
        <rFont val="Soberana Sans"/>
        <family val="2"/>
      </rPr>
      <t xml:space="preserve"> Causa : No se cuenta con términos de referencia validados para la celebración de convenios. Efecto: Retraso en la otorgación de apoyos. Otros Motivos:</t>
    </r>
  </si>
  <si>
    <r>
      <t xml:space="preserve">Tasa de variación del número de prestadores de servicios contratados.
</t>
    </r>
    <r>
      <rPr>
        <sz val="10"/>
        <rFont val="Soberana Sans"/>
        <family val="2"/>
      </rPr>
      <t>Sin Información,Sin Justificación</t>
    </r>
  </si>
  <si>
    <r>
      <t xml:space="preserve">Porcentaje de convenios celebrados con organizaciones pesqueras y acuícolas 
</t>
    </r>
    <r>
      <rPr>
        <sz val="10"/>
        <rFont val="Soberana Sans"/>
        <family val="2"/>
      </rPr>
      <t>Sin Información,Sin Justificación</t>
    </r>
  </si>
  <si>
    <r>
      <t xml:space="preserve">Porcentaje de programas de trabajo que se dictaminan en fecha programada.  
</t>
    </r>
    <r>
      <rPr>
        <sz val="10"/>
        <rFont val="Soberana Sans"/>
        <family val="2"/>
      </rPr>
      <t>Sin Información,Sin Justificación</t>
    </r>
  </si>
  <si>
    <t>U017</t>
  </si>
  <si>
    <t>Sistema Nacional de Información para el Desarrollo Sustentable (Coejercicio SNIDRUS)</t>
  </si>
  <si>
    <t>G00-Servicio de Información Agroalimentaria y Pesquera</t>
  </si>
  <si>
    <t>Contribuir a impulsar la productividad en el sector agroalimentario mediante inversión en capital físico, humano y tecnológico que garantice la seguridad alimentaria mediante información oportuna y confiable para la toma de decisiones de los agentes económicos</t>
  </si>
  <si>
    <r>
      <t>Porcentaje de usuarios satisfechos que consultan la información del Sistema Nacional de Información para el Desarrollo Rural Sustentable</t>
    </r>
    <r>
      <rPr>
        <i/>
        <sz val="10"/>
        <color indexed="30"/>
        <rFont val="Soberana Sans"/>
      </rPr>
      <t xml:space="preserve">
</t>
    </r>
  </si>
  <si>
    <t>(Porcentaje de usuarios satisfechos que consultan la información de Sistema Nacional de Información para el Desarrollo Rural Sustentable/Usuarios que consultan la información de Sistema Nacional de Información para el Desarrollo Rural Sustentable)*100</t>
  </si>
  <si>
    <t>El cálculo se hace sumando la producción anual, en toneladas, de estos productos y dividiendo ésta entre la suma de la producción nacional y de las importaciones de estos productos (oferta total)</t>
  </si>
  <si>
    <r>
      <t>Participación de la producción nacional en la oferta total de los principales granos y oleaginosas (maíz, trigo, frijol, arroz, sorgo y soya)</t>
    </r>
    <r>
      <rPr>
        <i/>
        <sz val="10"/>
        <color indexed="30"/>
        <rFont val="Soberana Sans"/>
      </rPr>
      <t xml:space="preserve">
</t>
    </r>
  </si>
  <si>
    <t>(Producción nacional anual en toneladas de los productos / (Producción nacional + importaciones de los productos) ) * 100</t>
  </si>
  <si>
    <t>Proporcionar a los agentes económicos que participan en las cadenas agroalimentarias, información oportuna y confiable para que puedan tomar decisiones</t>
  </si>
  <si>
    <r>
      <t>Porcentaje de confiabilidad y oportunidad del avance mensual agropecuario</t>
    </r>
    <r>
      <rPr>
        <i/>
        <sz val="10"/>
        <color indexed="30"/>
        <rFont val="Soberana Sans"/>
      </rPr>
      <t xml:space="preserve">
</t>
    </r>
  </si>
  <si>
    <t xml:space="preserve">(índice de oportunidad de los reportes agrícolas /2) + (índice de confiabilidad de estimación de la producción /2) </t>
  </si>
  <si>
    <t>indice</t>
  </si>
  <si>
    <t>A Solicitudes de tratamiento y/o distribución de imágenes satelitales atendidas</t>
  </si>
  <si>
    <r>
      <t>Porcentaje de solicitudes atendidas</t>
    </r>
    <r>
      <rPr>
        <i/>
        <sz val="10"/>
        <color indexed="30"/>
        <rFont val="Soberana Sans"/>
      </rPr>
      <t xml:space="preserve">
</t>
    </r>
  </si>
  <si>
    <t>(Num de solicitudes atendidas/num de solicitudes recibidas)*100</t>
  </si>
  <si>
    <t>B Bases de Datos actualizada referente a los Padrones de interés nacional</t>
  </si>
  <si>
    <r>
      <t>Porcentaje de Bases de Datos de Padrones actualizados</t>
    </r>
    <r>
      <rPr>
        <i/>
        <sz val="10"/>
        <color indexed="30"/>
        <rFont val="Soberana Sans"/>
      </rPr>
      <t xml:space="preserve">
</t>
    </r>
  </si>
  <si>
    <t>(padrones actualizados /padrones programados )*100</t>
  </si>
  <si>
    <t>C Base de Datos agropecuaria integrada y disponible con la información de los Cader a nivel nacional</t>
  </si>
  <si>
    <r>
      <t>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</si>
  <si>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</si>
  <si>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D Balanzas disponibilidad-consumo elaboradas para los 13 productos estratégicos con el fin de conocer la oferta, demanda y necesidades de importación</t>
  </si>
  <si>
    <r>
      <t>Porcentaje de balanzas disponibilidad-consumo elaboradas</t>
    </r>
    <r>
      <rPr>
        <i/>
        <sz val="10"/>
        <color indexed="30"/>
        <rFont val="Soberana Sans"/>
      </rPr>
      <t xml:space="preserve">
</t>
    </r>
  </si>
  <si>
    <t>(Porcentaje de balanzas disponibilidad-consumo elaboradas/ número de balanzas planeadas)*100</t>
  </si>
  <si>
    <t>E Publicaciones realizadas para divulgar información estadística y geográfica del sector agroalimentario y pesquero</t>
  </si>
  <si>
    <r>
      <t>Porcentaje de publicaciones elaboradas</t>
    </r>
    <r>
      <rPr>
        <i/>
        <sz val="10"/>
        <color indexed="30"/>
        <rFont val="Soberana Sans"/>
      </rPr>
      <t xml:space="preserve">
</t>
    </r>
  </si>
  <si>
    <t>(Porcentaje de publicaciones elaboradas/número de publicaciones requeridas)*100</t>
  </si>
  <si>
    <t>A 1 Ortorrectificación de imágenes</t>
  </si>
  <si>
    <r>
      <t>Porcentaje de imágenes ortorrectificadas</t>
    </r>
    <r>
      <rPr>
        <i/>
        <sz val="10"/>
        <color indexed="30"/>
        <rFont val="Soberana Sans"/>
      </rPr>
      <t xml:space="preserve">
</t>
    </r>
  </si>
  <si>
    <t>(Porcentaje de imágenes ortorrectificadas/número de imágenes solicitadas)*100</t>
  </si>
  <si>
    <t>B 2 Levantamiento de entrevistas a productores y georreferenciación de predios</t>
  </si>
  <si>
    <r>
      <t>Porcentaje de levantamiento de poligonos en campo</t>
    </r>
    <r>
      <rPr>
        <i/>
        <sz val="10"/>
        <color indexed="30"/>
        <rFont val="Soberana Sans"/>
      </rPr>
      <t xml:space="preserve">
</t>
    </r>
  </si>
  <si>
    <t>(Número de polígonos levantados/número de polígonos programados)*100</t>
  </si>
  <si>
    <t>C 3 Actualización de Reportes</t>
  </si>
  <si>
    <r>
      <t>Porcentaje de Oportunidad de actualización en el portal del SIAP</t>
    </r>
    <r>
      <rPr>
        <i/>
        <sz val="10"/>
        <color indexed="30"/>
        <rFont val="Soberana Sans"/>
      </rPr>
      <t xml:space="preserve">
</t>
    </r>
  </si>
  <si>
    <t>(Número de reportes actualizados en el portal/Número total de reportes)*100</t>
  </si>
  <si>
    <t>C 4 Oportunidad de integración estadística del sistema Red Agropecuaria en web</t>
  </si>
  <si>
    <r>
      <t>Oportunidad de integración estadística del sistema Red Agropecuaria en web</t>
    </r>
    <r>
      <rPr>
        <i/>
        <sz val="10"/>
        <color indexed="30"/>
        <rFont val="Soberana Sans"/>
      </rPr>
      <t xml:space="preserve">
</t>
    </r>
  </si>
  <si>
    <t>(Número de reportes estatales dentro del periodo establecido/Número total de reportes)*100</t>
  </si>
  <si>
    <t>D 5 Elaboración de Balanzas disponibilidad-consumo de 2 productos estratégicos pecuarios</t>
  </si>
  <si>
    <r>
      <t>Porcentaje de balanzas disponibilidad-consumo pecuarias elaboradas</t>
    </r>
    <r>
      <rPr>
        <i/>
        <sz val="10"/>
        <color indexed="30"/>
        <rFont val="Soberana Sans"/>
      </rPr>
      <t xml:space="preserve">
</t>
    </r>
  </si>
  <si>
    <t>D 6 Elaboración de Balanzas disponibilidad-consumo de 11 productos estratégicos agrícolas</t>
  </si>
  <si>
    <r>
      <t>Porcentaje de balanzas disponibilidad-consumo agrícolas elaboradas</t>
    </r>
    <r>
      <rPr>
        <i/>
        <sz val="10"/>
        <color indexed="30"/>
        <rFont val="Soberana Sans"/>
      </rPr>
      <t xml:space="preserve">
</t>
    </r>
  </si>
  <si>
    <t>E 7 Elaboración de publicaciones impresas</t>
  </si>
  <si>
    <r>
      <t>Porcentaje de publicaciones editadas, actualizadas y encuadernadas</t>
    </r>
    <r>
      <rPr>
        <i/>
        <sz val="10"/>
        <color indexed="30"/>
        <rFont val="Soberana Sans"/>
      </rPr>
      <t xml:space="preserve">
</t>
    </r>
  </si>
  <si>
    <t>(Porcentaje de publicaciones Impresas elaboradas/número de publicaciones impresas requeridas)*100</t>
  </si>
  <si>
    <t>E 8 Elaboración de publicaciones electrónicas</t>
  </si>
  <si>
    <r>
      <t>Porcentaje de publicaciones editadas y actualizadas</t>
    </r>
    <r>
      <rPr>
        <i/>
        <sz val="10"/>
        <color indexed="30"/>
        <rFont val="Soberana Sans"/>
      </rPr>
      <t xml:space="preserve">
</t>
    </r>
  </si>
  <si>
    <t>(Porcentaje de publicaciones electrónicas elaboradas/número de publicaciones electrónicas requeridas)*100</t>
  </si>
  <si>
    <r>
      <t xml:space="preserve">Porcentaje de usuarios satisfechos que consultan la información del Sistema Nacional de Información para el Desarrollo Rural Sustentable
</t>
    </r>
    <r>
      <rPr>
        <sz val="10"/>
        <rFont val="Soberana Sans"/>
        <family val="2"/>
      </rPr>
      <t>Sin Información,Sin Justificación</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</si>
  <si>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</si>
  <si>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Porcentaje de confiabilidad y oportunidad del avance mensual agropecuario
</t>
    </r>
    <r>
      <rPr>
        <sz val="10"/>
        <rFont val="Soberana Sans"/>
        <family val="2"/>
      </rPr>
      <t>Sin Información,Sin Justificación</t>
    </r>
  </si>
  <si>
    <r>
      <t xml:space="preserve">Porcentaje de solicitudes atendidas
</t>
    </r>
    <r>
      <rPr>
        <sz val="10"/>
        <rFont val="Soberana Sans"/>
        <family val="2"/>
      </rPr>
      <t>Sin Información,Sin Justificación</t>
    </r>
  </si>
  <si>
    <r>
      <t xml:space="preserve">Porcentaje de Bases de Datos de Padrones actualizados
</t>
    </r>
    <r>
      <rPr>
        <sz val="10"/>
        <rFont val="Soberana Sans"/>
        <family val="2"/>
      </rPr>
      <t>Sin Información,Sin Justificación</t>
    </r>
  </si>
  <si>
    <r>
      <t xml:space="preserve">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</si>
  <si>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Porcentaje de balanzas disponibilidad-consumo elaboradas
</t>
    </r>
    <r>
      <rPr>
        <sz val="10"/>
        <rFont val="Soberana Sans"/>
        <family val="2"/>
      </rPr>
      <t>Sin Información,Sin Justificación</t>
    </r>
  </si>
  <si>
    <r>
      <t xml:space="preserve">Porcentaje de publicaciones elaboradas
</t>
    </r>
    <r>
      <rPr>
        <sz val="10"/>
        <rFont val="Soberana Sans"/>
        <family val="2"/>
      </rPr>
      <t>Sin Información,Sin Justificación</t>
    </r>
  </si>
  <si>
    <r>
      <t xml:space="preserve">Porcentaje de imágenes ortorrectificadas
</t>
    </r>
    <r>
      <rPr>
        <sz val="10"/>
        <rFont val="Soberana Sans"/>
        <family val="2"/>
      </rPr>
      <t>Sin Información,Sin Justificación</t>
    </r>
  </si>
  <si>
    <r>
      <t xml:space="preserve">Porcentaje de levantamiento de poligonos en campo
</t>
    </r>
    <r>
      <rPr>
        <sz val="10"/>
        <rFont val="Soberana Sans"/>
        <family val="2"/>
      </rPr>
      <t>Sin Información,Sin Justificación</t>
    </r>
  </si>
  <si>
    <r>
      <t xml:space="preserve">Porcentaje de Oportunidad de actualización en el portal del SIAP
</t>
    </r>
    <r>
      <rPr>
        <sz val="10"/>
        <rFont val="Soberana Sans"/>
        <family val="2"/>
      </rPr>
      <t>Sin Información,Sin Justificación</t>
    </r>
  </si>
  <si>
    <r>
      <t xml:space="preserve">Oportunidad de integración estadística del sistema Red Agropecuaria en web
</t>
    </r>
    <r>
      <rPr>
        <sz val="10"/>
        <rFont val="Soberana Sans"/>
        <family val="2"/>
      </rPr>
      <t xml:space="preserve"> Causa : Las metas del indicador se modificaron debido a los nuevos proyectos dispuestos por la Dirección General firmados en convenio con las Delegaciones Efecto: Fortalecimiento de la estadística del sector Otros Motivos:</t>
    </r>
  </si>
  <si>
    <r>
      <t xml:space="preserve">Porcentaje de balanzas disponibilidad-consumo pecuarias elaboradas
</t>
    </r>
    <r>
      <rPr>
        <sz val="10"/>
        <rFont val="Soberana Sans"/>
        <family val="2"/>
      </rPr>
      <t>Sin Información,Sin Justificación</t>
    </r>
  </si>
  <si>
    <r>
      <t xml:space="preserve">Porcentaje de balanzas disponibilidad-consumo agrícolas elaboradas
</t>
    </r>
    <r>
      <rPr>
        <sz val="10"/>
        <rFont val="Soberana Sans"/>
        <family val="2"/>
      </rPr>
      <t>Sin Información,Sin Justificación</t>
    </r>
  </si>
  <si>
    <r>
      <t xml:space="preserve">Porcentaje de publicaciones editadas, actualizadas y encuadernadas
</t>
    </r>
    <r>
      <rPr>
        <sz val="10"/>
        <rFont val="Soberana Sans"/>
        <family val="2"/>
      </rPr>
      <t>Sin Información,Sin Justificación</t>
    </r>
  </si>
  <si>
    <r>
      <t xml:space="preserve">Porcentaje de publicaciones editadas y actualizadas
</t>
    </r>
    <r>
      <rPr>
        <sz val="10"/>
        <rFont val="Soberana Sans"/>
        <family val="2"/>
      </rPr>
      <t>Sin Información,Sin Justificación</t>
    </r>
  </si>
  <si>
    <t>U019</t>
  </si>
  <si>
    <t>Sistema Integral para el Desarrollo Sustentable de la Caña de Azúcar</t>
  </si>
  <si>
    <t>AFU-Comité Nacional para el Desarrollo Sustentable de la Caña de Azúcar</t>
  </si>
  <si>
    <t>Contribuir a impulsar la productividad en el sector agroalimentario mediante inversión en capital físico, humano y tecnológico que garantice la seguridad alimentaria mediante la generación de información oportuna y veraz a través de los sistemas de información generados en el Comité Nacional para el Desarrollo Sustentable de la Caña de Azúcar.</t>
  </si>
  <si>
    <r>
      <t>Índice de Equilibrio óptimo del mercado nacional de azúcar.</t>
    </r>
    <r>
      <rPr>
        <i/>
        <sz val="10"/>
        <color indexed="30"/>
        <rFont val="Soberana Sans"/>
      </rPr>
      <t xml:space="preserve">
</t>
    </r>
  </si>
  <si>
    <t xml:space="preserve">((inventario final observado en [t]) / (2 Meses de consumo nacional aparente promedio [t] + 2 meses de exportaciones IMMEX promedio en [t]))* 100                                                            </t>
  </si>
  <si>
    <t>Los actores de la agroindustria de la caña de azúcar cuentan con información veraz y oportuna para la toma de decisiones que garanticen el abasto nacional y den certidumbre al mercado.</t>
  </si>
  <si>
    <r>
      <t>Índice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</si>
  <si>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Comité Nacional para el Desarrollo Sustentable de la Caña de Azúcar en el año tn) / (Número de visitas realizadas por los actores de la agroindustria de la caña de azúcar, al portal del Comité Nacional para el Desarrollo Sustentable de la Caña de Azúcar en el año tn-1))*100</t>
  </si>
  <si>
    <t>A Publicaciones difundidas de la agroindustria azucarera generadas con base en los sistemas de información con que cuenta el Comité nacional para el Desarrollo Sustentable de la Caña de Azúcar</t>
  </si>
  <si>
    <r>
      <t xml:space="preserve">Porcentaje de Publicaciones difundidas de la agroindustria azucarera  </t>
    </r>
    <r>
      <rPr>
        <i/>
        <sz val="10"/>
        <color indexed="30"/>
        <rFont val="Soberana Sans"/>
      </rPr>
      <t xml:space="preserve">
</t>
    </r>
  </si>
  <si>
    <t>(número de publicaciones difundidas / número de publicaciones programadas) * 100</t>
  </si>
  <si>
    <t>B Sistema Integral de la agroindustria de la caña de azúcar actualizado y a disposición de los productores y actores de la agroindustria de la caña de azúcar</t>
  </si>
  <si>
    <r>
      <t>Porcentaje de satisfacción de los usuarios de la Información de la agroindustria azucarera</t>
    </r>
    <r>
      <rPr>
        <i/>
        <sz val="10"/>
        <color indexed="30"/>
        <rFont val="Soberana Sans"/>
      </rPr>
      <t xml:space="preserve">
</t>
    </r>
  </si>
  <si>
    <t>((Número de usuarios de la información que la consideran útil) / (Número total de los usuarios de la información que  emiten opinión) )* 100</t>
  </si>
  <si>
    <t>A 1 Integración de información del sector cañero económica-productiva (Integración de corridas de campo, fábrica y reportes de comercio exterior)</t>
  </si>
  <si>
    <r>
      <t xml:space="preserve">Porcentaje de información económica-productiva integrada </t>
    </r>
    <r>
      <rPr>
        <i/>
        <sz val="10"/>
        <color indexed="30"/>
        <rFont val="Soberana Sans"/>
      </rPr>
      <t xml:space="preserve">
</t>
    </r>
  </si>
  <si>
    <t>(Número de reportes integrados) / (Númerode reportes requeridos) * 100</t>
  </si>
  <si>
    <t>B 2 Actualización de bases de datos del sistema Integral para el Desarrollo Sustentable de la Caña de Azúcar</t>
  </si>
  <si>
    <r>
      <t>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</si>
  <si>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</si>
  <si>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Índice de Equilibrio óptimo del mercado nacional de azúcar.
</t>
    </r>
    <r>
      <rPr>
        <sz val="10"/>
        <rFont val="Soberana Sans"/>
        <family val="2"/>
      </rPr>
      <t>Sin Información,Sin Justificación</t>
    </r>
  </si>
  <si>
    <r>
      <t xml:space="preserve">Índice de visitas realizadas por los actores de la agroindustria de la caña de azúcar, al portal del Comité Nacional para el Desarrollo Sustentable de la Caña de Azúcar
</t>
    </r>
    <r>
      <rPr>
        <sz val="10"/>
        <rFont val="Soberana Sans"/>
        <family val="2"/>
      </rPr>
      <t>Sin Información,Sin Justificación</t>
    </r>
  </si>
  <si>
    <r>
      <t xml:space="preserve">Porcentaje de Publicaciones difundidas de la agroindustria azucarera  
</t>
    </r>
    <r>
      <rPr>
        <sz val="10"/>
        <rFont val="Soberana Sans"/>
        <family val="2"/>
      </rPr>
      <t>Sin Información,Sin Justificación</t>
    </r>
  </si>
  <si>
    <r>
      <t xml:space="preserve">Porcentaje de satisfacción de los usuarios de la Información de la agroindustria azucarera
</t>
    </r>
    <r>
      <rPr>
        <sz val="10"/>
        <rFont val="Soberana Sans"/>
        <family val="2"/>
      </rPr>
      <t>Sin Información,Sin Justificación</t>
    </r>
  </si>
  <si>
    <r>
      <t xml:space="preserve">Porcentaje de información económica-productiva integrada 
</t>
    </r>
    <r>
      <rPr>
        <sz val="10"/>
        <rFont val="Soberana Sans"/>
        <family val="2"/>
      </rPr>
      <t xml:space="preserve"> Causa : En enero se solicitó a los ingenios que se pusieran al corriente con la información estadística que la DIEPROC les solicita y que aún tenían pendiente de entregar, principalmente corridas de campo. Efecto: Se cuenta con información con un mayor grado de completitud y confiabilidad. Otros Motivos:Este indicador se reporta trimestral acumulado. Para el primer trimestre se contará con 655 corridas de fábrica, 624 corridas de campo, 54 estimados de producción y 13 reportes del SAT. Se sobrepasó la meta en un 6.2% con 767 corridas de campo, 599 corridas de fábrica, 48 estimados de producción y 15 informes del SAT.</t>
    </r>
  </si>
  <si>
    <r>
      <t xml:space="preserve">Porcentaje de base de datos actualizadas dentro del sistema Integral para el Desarrollo Sustentable de la Caña de Azúcar
</t>
    </r>
    <r>
      <rPr>
        <sz val="10"/>
        <rFont val="Soberana Sans"/>
        <family val="2"/>
      </rPr>
      <t xml:space="preserve"> Causa : El sistema INFOCAÑA opera al 100% de su funcionamiento y actualización, la pagina Web del CONADESUCA opera de forma adecuada y actualizada al 100%, en cuanto al Sistema de Información para la Integración del Balance Azucarero (SIIBA) al mes de febrero, se informa que se cuenta con un avance del 92% de operación y captura, faltando, de 50 ingenios que van a tener producción en el ciclo 2014/15, solamente 2 Ingenios del Grupo García González, 2 del Grupo Azucarero del Trópico, y el Ingenio Azsuremex.        Las razones por las cuales el sistema no se encuentra operando al 100% en cuestión del SIIBA es porque los ingenios en mención no se han adherido a hacer la captura de información por razones que se desconocen, sin embargo, se ha hecho un seguimiento de enviarles correos electrónicos, llamadas telefónicas con las personas  indicadas por los gerentes, mencionándoles la importancia de que inicien sus operaciones en dicho sistema. Sin embargo a pesar de los dos ingenios faltantes la meta se cumplió sobrepasando lo pronosticado para el primer trimestre de 2015. Efecto: Debido a que los ingenios son los que hacen la actualización en línea del Sistema de Información para la Integración del Balance Azucarero y se ha observado que  muy pocos no están proporcionando la información requerida en tiempo y forma, podríamos ver un pequeño atraso en el cumplimiento de este indicador a nivel de actividad al final del año en caso de continuar dicho incumplimiento de captura de información. Otros Motivos:Para el primer  trimestre se tiene 100% del avance del sistema infocaña, 100% del avance de la pagina web del conadesuca y el 92% del avance del SIIBA.</t>
    </r>
  </si>
  <si>
    <r>
      <t>Productividad laboral en el sector agropecuario y pesquero</t>
    </r>
    <r>
      <rPr>
        <i/>
        <sz val="10"/>
        <color indexed="30"/>
        <rFont val="Soberana Sans"/>
      </rPr>
      <t xml:space="preserve">
</t>
    </r>
  </si>
  <si>
    <r>
      <t>Índice de eficiencia en el uso del agua (Ahorro de agua por hectárea de riego tecnificado versus riego no tecnificado).</t>
    </r>
    <r>
      <rPr>
        <i/>
        <sz val="10"/>
        <color indexed="30"/>
        <rFont val="Soberana Sans"/>
      </rPr>
      <t xml:space="preserve">
</t>
    </r>
  </si>
  <si>
    <r>
      <t>Rendimiento de maíz en áreas de temporal</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</si>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</sst>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8" fillId="33" borderId="0" xfId="0" applyFont="1" applyFill="1" applyAlignment="1">
      <alignment horizontal="center" vertical="center" wrapText="1"/>
    </xf>
    <xf numFmtId="0" fontId="29"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tabSelected="1" view="pageBreakPreview" zoomScale="80" zoomScaleNormal="80" zoomScaleSheetLayoutView="80" workbookViewId="0">
      <selection activeCell="W1" sqref="W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8.33203125" style="1" customWidth="1"/>
    <col min="9" max="9" width="7.5546875" style="1" customWidth="1"/>
    <col min="10" max="10" width="9" style="1" customWidth="1"/>
    <col min="11" max="11" width="23.2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v>
      </c>
      <c r="D4" s="95" t="s">
        <v>5</v>
      </c>
      <c r="E4" s="95"/>
      <c r="F4" s="95"/>
      <c r="G4" s="95"/>
      <c r="H4" s="95"/>
      <c r="I4" s="14"/>
      <c r="J4" s="15" t="s">
        <v>6</v>
      </c>
      <c r="K4" s="16" t="s">
        <v>7</v>
      </c>
      <c r="L4" s="96" t="s">
        <v>8</v>
      </c>
      <c r="M4" s="96"/>
      <c r="N4" s="96"/>
      <c r="O4" s="96"/>
      <c r="P4" s="15" t="s">
        <v>9</v>
      </c>
      <c r="Q4" s="96" t="s">
        <v>10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21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37</v>
      </c>
      <c r="D11" s="69"/>
      <c r="E11" s="69"/>
      <c r="F11" s="69"/>
      <c r="G11" s="69"/>
      <c r="H11" s="69"/>
      <c r="I11" s="69" t="s">
        <v>38</v>
      </c>
      <c r="J11" s="69"/>
      <c r="K11" s="69"/>
      <c r="L11" s="69" t="s">
        <v>39</v>
      </c>
      <c r="M11" s="69"/>
      <c r="N11" s="69"/>
      <c r="O11" s="69"/>
      <c r="P11" s="27" t="s">
        <v>40</v>
      </c>
      <c r="Q11" s="27" t="s">
        <v>41</v>
      </c>
      <c r="R11" s="27">
        <v>100</v>
      </c>
      <c r="S11" s="27">
        <v>23.93</v>
      </c>
      <c r="T11" s="27">
        <v>12.95</v>
      </c>
      <c r="U11" s="28">
        <f t="shared" ref="U11:U16" si="0">IF(ISERR(T11/S11*100),"N/A",T11/S11*100)</f>
        <v>54.116172168825742</v>
      </c>
    </row>
    <row r="12" spans="1:34" ht="75" customHeight="1" thickBot="1">
      <c r="A12" s="25"/>
      <c r="B12" s="29" t="s">
        <v>42</v>
      </c>
      <c r="C12" s="61" t="s">
        <v>42</v>
      </c>
      <c r="D12" s="61"/>
      <c r="E12" s="61"/>
      <c r="F12" s="61"/>
      <c r="G12" s="61"/>
      <c r="H12" s="61"/>
      <c r="I12" s="61" t="s">
        <v>43</v>
      </c>
      <c r="J12" s="61"/>
      <c r="K12" s="61"/>
      <c r="L12" s="61" t="s">
        <v>44</v>
      </c>
      <c r="M12" s="61"/>
      <c r="N12" s="61"/>
      <c r="O12" s="61"/>
      <c r="P12" s="30" t="s">
        <v>40</v>
      </c>
      <c r="Q12" s="30" t="s">
        <v>41</v>
      </c>
      <c r="R12" s="30">
        <v>100</v>
      </c>
      <c r="S12" s="30">
        <v>23.93</v>
      </c>
      <c r="T12" s="30">
        <v>10.33</v>
      </c>
      <c r="U12" s="31">
        <f t="shared" si="0"/>
        <v>43.167572085248636</v>
      </c>
    </row>
    <row r="13" spans="1:34" ht="75" customHeight="1" thickTop="1">
      <c r="A13" s="25"/>
      <c r="B13" s="26" t="s">
        <v>45</v>
      </c>
      <c r="C13" s="69" t="s">
        <v>46</v>
      </c>
      <c r="D13" s="69"/>
      <c r="E13" s="69"/>
      <c r="F13" s="69"/>
      <c r="G13" s="69"/>
      <c r="H13" s="69"/>
      <c r="I13" s="69" t="s">
        <v>47</v>
      </c>
      <c r="J13" s="69"/>
      <c r="K13" s="69"/>
      <c r="L13" s="69" t="s">
        <v>39</v>
      </c>
      <c r="M13" s="69"/>
      <c r="N13" s="69"/>
      <c r="O13" s="69"/>
      <c r="P13" s="27" t="s">
        <v>40</v>
      </c>
      <c r="Q13" s="27" t="s">
        <v>48</v>
      </c>
      <c r="R13" s="27">
        <v>100</v>
      </c>
      <c r="S13" s="27">
        <v>23.93</v>
      </c>
      <c r="T13" s="27">
        <v>12.95</v>
      </c>
      <c r="U13" s="28">
        <f t="shared" si="0"/>
        <v>54.116172168825742</v>
      </c>
    </row>
    <row r="14" spans="1:34" ht="75" customHeight="1" thickBot="1">
      <c r="A14" s="25"/>
      <c r="B14" s="29" t="s">
        <v>42</v>
      </c>
      <c r="C14" s="61" t="s">
        <v>42</v>
      </c>
      <c r="D14" s="61"/>
      <c r="E14" s="61"/>
      <c r="F14" s="61"/>
      <c r="G14" s="61"/>
      <c r="H14" s="61"/>
      <c r="I14" s="61" t="s">
        <v>43</v>
      </c>
      <c r="J14" s="61"/>
      <c r="K14" s="61"/>
      <c r="L14" s="61" t="s">
        <v>44</v>
      </c>
      <c r="M14" s="61"/>
      <c r="N14" s="61"/>
      <c r="O14" s="61"/>
      <c r="P14" s="30" t="s">
        <v>40</v>
      </c>
      <c r="Q14" s="30" t="s">
        <v>41</v>
      </c>
      <c r="R14" s="30">
        <v>100</v>
      </c>
      <c r="S14" s="30">
        <v>23.93</v>
      </c>
      <c r="T14" s="30">
        <v>10.33</v>
      </c>
      <c r="U14" s="31">
        <f t="shared" si="0"/>
        <v>43.167572085248636</v>
      </c>
    </row>
    <row r="15" spans="1:34" ht="75" customHeight="1" thickTop="1">
      <c r="A15" s="25"/>
      <c r="B15" s="26" t="s">
        <v>49</v>
      </c>
      <c r="C15" s="69" t="s">
        <v>50</v>
      </c>
      <c r="D15" s="69"/>
      <c r="E15" s="69"/>
      <c r="F15" s="69"/>
      <c r="G15" s="69"/>
      <c r="H15" s="69"/>
      <c r="I15" s="69" t="s">
        <v>38</v>
      </c>
      <c r="J15" s="69"/>
      <c r="K15" s="69"/>
      <c r="L15" s="69" t="s">
        <v>51</v>
      </c>
      <c r="M15" s="69"/>
      <c r="N15" s="69"/>
      <c r="O15" s="69"/>
      <c r="P15" s="27" t="s">
        <v>40</v>
      </c>
      <c r="Q15" s="27" t="s">
        <v>41</v>
      </c>
      <c r="R15" s="27">
        <v>100</v>
      </c>
      <c r="S15" s="27">
        <v>23.93</v>
      </c>
      <c r="T15" s="27">
        <v>12.95</v>
      </c>
      <c r="U15" s="28">
        <f t="shared" si="0"/>
        <v>54.116172168825742</v>
      </c>
    </row>
    <row r="16" spans="1:34" ht="75" customHeight="1" thickBot="1">
      <c r="A16" s="25"/>
      <c r="B16" s="29" t="s">
        <v>42</v>
      </c>
      <c r="C16" s="61" t="s">
        <v>52</v>
      </c>
      <c r="D16" s="61"/>
      <c r="E16" s="61"/>
      <c r="F16" s="61"/>
      <c r="G16" s="61"/>
      <c r="H16" s="61"/>
      <c r="I16" s="61" t="s">
        <v>53</v>
      </c>
      <c r="J16" s="61"/>
      <c r="K16" s="61"/>
      <c r="L16" s="61" t="s">
        <v>54</v>
      </c>
      <c r="M16" s="61"/>
      <c r="N16" s="61"/>
      <c r="O16" s="61"/>
      <c r="P16" s="30" t="s">
        <v>40</v>
      </c>
      <c r="Q16" s="30" t="s">
        <v>41</v>
      </c>
      <c r="R16" s="30">
        <v>100</v>
      </c>
      <c r="S16" s="30">
        <v>23.93</v>
      </c>
      <c r="T16" s="30">
        <v>10.33</v>
      </c>
      <c r="U16" s="31">
        <f t="shared" si="0"/>
        <v>43.167572085248636</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t="str">
        <f t="shared" ref="R20:T21" si="1">"N/D"</f>
        <v>N/D</v>
      </c>
      <c r="S20" s="48" t="str">
        <f t="shared" si="1"/>
        <v>N/D</v>
      </c>
      <c r="T20" s="48" t="str">
        <f t="shared" si="1"/>
        <v>N/D</v>
      </c>
      <c r="U20" s="49" t="str">
        <f>+IF(ISERR(T20/S20*100),"N/A",T20/S20*100)</f>
        <v>N/A</v>
      </c>
    </row>
    <row r="21" spans="2:22" ht="13.5" customHeight="1" thickBot="1">
      <c r="B21" s="64" t="s">
        <v>63</v>
      </c>
      <c r="C21" s="65"/>
      <c r="D21" s="65"/>
      <c r="E21" s="50"/>
      <c r="F21" s="50"/>
      <c r="G21" s="50"/>
      <c r="H21" s="51"/>
      <c r="I21" s="51"/>
      <c r="J21" s="51"/>
      <c r="K21" s="51"/>
      <c r="L21" s="51"/>
      <c r="M21" s="51"/>
      <c r="N21" s="51"/>
      <c r="O21" s="51"/>
      <c r="P21" s="52"/>
      <c r="Q21" s="52"/>
      <c r="R21" s="48" t="str">
        <f t="shared" si="1"/>
        <v>N/D</v>
      </c>
      <c r="S21" s="48" t="str">
        <f t="shared" si="1"/>
        <v>N/D</v>
      </c>
      <c r="T21" s="48" t="str">
        <f t="shared" si="1"/>
        <v>N/D</v>
      </c>
      <c r="U21" s="49" t="str">
        <f>+IF(ISERR(T21/S21*100),"N/A",T21/S21*100)</f>
        <v>N/A</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34.5" customHeight="1">
      <c r="B24" s="55" t="s">
        <v>66</v>
      </c>
      <c r="C24" s="56"/>
      <c r="D24" s="56"/>
      <c r="E24" s="56"/>
      <c r="F24" s="56"/>
      <c r="G24" s="56"/>
      <c r="H24" s="56"/>
      <c r="I24" s="56"/>
      <c r="J24" s="56"/>
      <c r="K24" s="56"/>
      <c r="L24" s="56"/>
      <c r="M24" s="56"/>
      <c r="N24" s="56"/>
      <c r="O24" s="56"/>
      <c r="P24" s="56"/>
      <c r="Q24" s="56"/>
      <c r="R24" s="56"/>
      <c r="S24" s="56"/>
      <c r="T24" s="56"/>
      <c r="U24" s="57"/>
    </row>
    <row r="25" spans="2:22" ht="34.5" customHeight="1">
      <c r="B25" s="55" t="s">
        <v>67</v>
      </c>
      <c r="C25" s="56"/>
      <c r="D25" s="56"/>
      <c r="E25" s="56"/>
      <c r="F25" s="56"/>
      <c r="G25" s="56"/>
      <c r="H25" s="56"/>
      <c r="I25" s="56"/>
      <c r="J25" s="56"/>
      <c r="K25" s="56"/>
      <c r="L25" s="56"/>
      <c r="M25" s="56"/>
      <c r="N25" s="56"/>
      <c r="O25" s="56"/>
      <c r="P25" s="56"/>
      <c r="Q25" s="56"/>
      <c r="R25" s="56"/>
      <c r="S25" s="56"/>
      <c r="T25" s="56"/>
      <c r="U25" s="57"/>
    </row>
    <row r="26" spans="2:22" ht="34.5" customHeight="1">
      <c r="B26" s="55" t="s">
        <v>68</v>
      </c>
      <c r="C26" s="56"/>
      <c r="D26" s="56"/>
      <c r="E26" s="56"/>
      <c r="F26" s="56"/>
      <c r="G26" s="56"/>
      <c r="H26" s="56"/>
      <c r="I26" s="56"/>
      <c r="J26" s="56"/>
      <c r="K26" s="56"/>
      <c r="L26" s="56"/>
      <c r="M26" s="56"/>
      <c r="N26" s="56"/>
      <c r="O26" s="56"/>
      <c r="P26" s="56"/>
      <c r="Q26" s="56"/>
      <c r="R26" s="56"/>
      <c r="S26" s="56"/>
      <c r="T26" s="56"/>
      <c r="U26" s="57"/>
    </row>
    <row r="27" spans="2:22" ht="34.5" customHeight="1">
      <c r="B27" s="55" t="s">
        <v>67</v>
      </c>
      <c r="C27" s="56"/>
      <c r="D27" s="56"/>
      <c r="E27" s="56"/>
      <c r="F27" s="56"/>
      <c r="G27" s="56"/>
      <c r="H27" s="56"/>
      <c r="I27" s="56"/>
      <c r="J27" s="56"/>
      <c r="K27" s="56"/>
      <c r="L27" s="56"/>
      <c r="M27" s="56"/>
      <c r="N27" s="56"/>
      <c r="O27" s="56"/>
      <c r="P27" s="56"/>
      <c r="Q27" s="56"/>
      <c r="R27" s="56"/>
      <c r="S27" s="56"/>
      <c r="T27" s="56"/>
      <c r="U27" s="57"/>
    </row>
    <row r="28" spans="2:22" ht="34.5" customHeight="1">
      <c r="B28" s="55" t="s">
        <v>66</v>
      </c>
      <c r="C28" s="56"/>
      <c r="D28" s="56"/>
      <c r="E28" s="56"/>
      <c r="F28" s="56"/>
      <c r="G28" s="56"/>
      <c r="H28" s="56"/>
      <c r="I28" s="56"/>
      <c r="J28" s="56"/>
      <c r="K28" s="56"/>
      <c r="L28" s="56"/>
      <c r="M28" s="56"/>
      <c r="N28" s="56"/>
      <c r="O28" s="56"/>
      <c r="P28" s="56"/>
      <c r="Q28" s="56"/>
      <c r="R28" s="56"/>
      <c r="S28" s="56"/>
      <c r="T28" s="56"/>
      <c r="U28" s="57"/>
    </row>
    <row r="29" spans="2:22" ht="34.5" customHeight="1" thickBot="1">
      <c r="B29" s="58" t="s">
        <v>69</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7" style="1" customWidth="1"/>
    <col min="9" max="9" width="7.5546875" style="1" customWidth="1"/>
    <col min="10" max="10" width="9" style="1" customWidth="1"/>
    <col min="11" max="11" width="20.44140625" style="1" customWidth="1"/>
    <col min="12" max="12" width="8.88671875" style="1" customWidth="1"/>
    <col min="13" max="13" width="7" style="1" customWidth="1"/>
    <col min="14" max="14" width="9.44140625" style="1" customWidth="1"/>
    <col min="15" max="15" width="20.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386</v>
      </c>
      <c r="D4" s="95" t="s">
        <v>387</v>
      </c>
      <c r="E4" s="95"/>
      <c r="F4" s="95"/>
      <c r="G4" s="95"/>
      <c r="H4" s="95"/>
      <c r="I4" s="14"/>
      <c r="J4" s="15" t="s">
        <v>6</v>
      </c>
      <c r="K4" s="16" t="s">
        <v>7</v>
      </c>
      <c r="L4" s="96" t="s">
        <v>8</v>
      </c>
      <c r="M4" s="96"/>
      <c r="N4" s="96"/>
      <c r="O4" s="96"/>
      <c r="P4" s="15" t="s">
        <v>9</v>
      </c>
      <c r="Q4" s="96" t="s">
        <v>370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12.8" customHeight="1" thickTop="1">
      <c r="A11" s="25"/>
      <c r="B11" s="26" t="s">
        <v>36</v>
      </c>
      <c r="C11" s="69" t="s">
        <v>389</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 t="shared" ref="U11:U28" si="0">IF(ISERR(T11/S11*100),"N/A",T11/S11*100)</f>
        <v>N/A</v>
      </c>
    </row>
    <row r="12" spans="1:34" ht="75" customHeight="1" thickBot="1">
      <c r="A12" s="25"/>
      <c r="B12" s="29" t="s">
        <v>42</v>
      </c>
      <c r="C12" s="61" t="s">
        <v>42</v>
      </c>
      <c r="D12" s="61"/>
      <c r="E12" s="61"/>
      <c r="F12" s="61"/>
      <c r="G12" s="61"/>
      <c r="H12" s="61"/>
      <c r="I12" s="61" t="s">
        <v>390</v>
      </c>
      <c r="J12" s="61"/>
      <c r="K12" s="61"/>
      <c r="L12" s="61" t="s">
        <v>391</v>
      </c>
      <c r="M12" s="61"/>
      <c r="N12" s="61"/>
      <c r="O12" s="61"/>
      <c r="P12" s="30" t="s">
        <v>40</v>
      </c>
      <c r="Q12" s="30" t="s">
        <v>82</v>
      </c>
      <c r="R12" s="30">
        <v>57.5</v>
      </c>
      <c r="S12" s="30" t="s">
        <v>83</v>
      </c>
      <c r="T12" s="30" t="s">
        <v>83</v>
      </c>
      <c r="U12" s="31" t="str">
        <f t="shared" si="0"/>
        <v>N/A</v>
      </c>
    </row>
    <row r="13" spans="1:34" ht="75" customHeight="1" thickTop="1">
      <c r="A13" s="25"/>
      <c r="B13" s="26" t="s">
        <v>45</v>
      </c>
      <c r="C13" s="69" t="s">
        <v>392</v>
      </c>
      <c r="D13" s="69"/>
      <c r="E13" s="69"/>
      <c r="F13" s="69"/>
      <c r="G13" s="69"/>
      <c r="H13" s="69"/>
      <c r="I13" s="69" t="s">
        <v>393</v>
      </c>
      <c r="J13" s="69"/>
      <c r="K13" s="69"/>
      <c r="L13" s="69" t="s">
        <v>394</v>
      </c>
      <c r="M13" s="69"/>
      <c r="N13" s="69"/>
      <c r="O13" s="69"/>
      <c r="P13" s="27" t="s">
        <v>40</v>
      </c>
      <c r="Q13" s="27" t="s">
        <v>82</v>
      </c>
      <c r="R13" s="27">
        <v>80</v>
      </c>
      <c r="S13" s="27" t="s">
        <v>83</v>
      </c>
      <c r="T13" s="27" t="s">
        <v>83</v>
      </c>
      <c r="U13" s="28" t="str">
        <f t="shared" si="0"/>
        <v>N/A</v>
      </c>
    </row>
    <row r="14" spans="1:34" ht="75" customHeight="1">
      <c r="A14" s="25"/>
      <c r="B14" s="29" t="s">
        <v>42</v>
      </c>
      <c r="C14" s="61" t="s">
        <v>42</v>
      </c>
      <c r="D14" s="61"/>
      <c r="E14" s="61"/>
      <c r="F14" s="61"/>
      <c r="G14" s="61"/>
      <c r="H14" s="61"/>
      <c r="I14" s="61" t="s">
        <v>395</v>
      </c>
      <c r="J14" s="61"/>
      <c r="K14" s="61"/>
      <c r="L14" s="61" t="s">
        <v>396</v>
      </c>
      <c r="M14" s="61"/>
      <c r="N14" s="61"/>
      <c r="O14" s="61"/>
      <c r="P14" s="30" t="s">
        <v>40</v>
      </c>
      <c r="Q14" s="30" t="s">
        <v>82</v>
      </c>
      <c r="R14" s="30">
        <v>4</v>
      </c>
      <c r="S14" s="30" t="s">
        <v>83</v>
      </c>
      <c r="T14" s="30" t="s">
        <v>83</v>
      </c>
      <c r="U14" s="31" t="str">
        <f t="shared" si="0"/>
        <v>N/A</v>
      </c>
    </row>
    <row r="15" spans="1:34" ht="75" customHeight="1" thickBot="1">
      <c r="A15" s="25"/>
      <c r="B15" s="29" t="s">
        <v>42</v>
      </c>
      <c r="C15" s="61" t="s">
        <v>42</v>
      </c>
      <c r="D15" s="61"/>
      <c r="E15" s="61"/>
      <c r="F15" s="61"/>
      <c r="G15" s="61"/>
      <c r="H15" s="61"/>
      <c r="I15" s="61" t="s">
        <v>397</v>
      </c>
      <c r="J15" s="61"/>
      <c r="K15" s="61"/>
      <c r="L15" s="61" t="s">
        <v>398</v>
      </c>
      <c r="M15" s="61"/>
      <c r="N15" s="61"/>
      <c r="O15" s="61"/>
      <c r="P15" s="30" t="s">
        <v>40</v>
      </c>
      <c r="Q15" s="30" t="s">
        <v>82</v>
      </c>
      <c r="R15" s="30">
        <v>3.02</v>
      </c>
      <c r="S15" s="30" t="s">
        <v>83</v>
      </c>
      <c r="T15" s="30" t="s">
        <v>83</v>
      </c>
      <c r="U15" s="31" t="str">
        <f t="shared" si="0"/>
        <v>N/A</v>
      </c>
    </row>
    <row r="16" spans="1:34" ht="75" customHeight="1" thickTop="1">
      <c r="A16" s="25"/>
      <c r="B16" s="26" t="s">
        <v>49</v>
      </c>
      <c r="C16" s="69" t="s">
        <v>399</v>
      </c>
      <c r="D16" s="69"/>
      <c r="E16" s="69"/>
      <c r="F16" s="69"/>
      <c r="G16" s="69"/>
      <c r="H16" s="69"/>
      <c r="I16" s="69" t="s">
        <v>400</v>
      </c>
      <c r="J16" s="69"/>
      <c r="K16" s="69"/>
      <c r="L16" s="69" t="s">
        <v>401</v>
      </c>
      <c r="M16" s="69"/>
      <c r="N16" s="69"/>
      <c r="O16" s="69"/>
      <c r="P16" s="27" t="s">
        <v>40</v>
      </c>
      <c r="Q16" s="27" t="s">
        <v>188</v>
      </c>
      <c r="R16" s="27">
        <v>60</v>
      </c>
      <c r="S16" s="27" t="s">
        <v>83</v>
      </c>
      <c r="T16" s="27" t="s">
        <v>83</v>
      </c>
      <c r="U16" s="28" t="str">
        <f t="shared" si="0"/>
        <v>N/A</v>
      </c>
    </row>
    <row r="17" spans="1:22" ht="75" customHeight="1">
      <c r="A17" s="25"/>
      <c r="B17" s="29" t="s">
        <v>42</v>
      </c>
      <c r="C17" s="61" t="s">
        <v>402</v>
      </c>
      <c r="D17" s="61"/>
      <c r="E17" s="61"/>
      <c r="F17" s="61"/>
      <c r="G17" s="61"/>
      <c r="H17" s="61"/>
      <c r="I17" s="61" t="s">
        <v>403</v>
      </c>
      <c r="J17" s="61"/>
      <c r="K17" s="61"/>
      <c r="L17" s="61" t="s">
        <v>404</v>
      </c>
      <c r="M17" s="61"/>
      <c r="N17" s="61"/>
      <c r="O17" s="61"/>
      <c r="P17" s="30" t="s">
        <v>40</v>
      </c>
      <c r="Q17" s="30" t="s">
        <v>188</v>
      </c>
      <c r="R17" s="30">
        <v>45.03</v>
      </c>
      <c r="S17" s="30" t="s">
        <v>83</v>
      </c>
      <c r="T17" s="30" t="s">
        <v>83</v>
      </c>
      <c r="U17" s="31" t="str">
        <f t="shared" si="0"/>
        <v>N/A</v>
      </c>
    </row>
    <row r="18" spans="1:22" ht="75" customHeight="1">
      <c r="A18" s="25"/>
      <c r="B18" s="29" t="s">
        <v>42</v>
      </c>
      <c r="C18" s="61" t="s">
        <v>405</v>
      </c>
      <c r="D18" s="61"/>
      <c r="E18" s="61"/>
      <c r="F18" s="61"/>
      <c r="G18" s="61"/>
      <c r="H18" s="61"/>
      <c r="I18" s="61" t="s">
        <v>406</v>
      </c>
      <c r="J18" s="61"/>
      <c r="K18" s="61"/>
      <c r="L18" s="61" t="s">
        <v>407</v>
      </c>
      <c r="M18" s="61"/>
      <c r="N18" s="61"/>
      <c r="O18" s="61"/>
      <c r="P18" s="30" t="s">
        <v>40</v>
      </c>
      <c r="Q18" s="30" t="s">
        <v>93</v>
      </c>
      <c r="R18" s="30">
        <v>1</v>
      </c>
      <c r="S18" s="30" t="s">
        <v>83</v>
      </c>
      <c r="T18" s="30" t="s">
        <v>83</v>
      </c>
      <c r="U18" s="31" t="str">
        <f t="shared" si="0"/>
        <v>N/A</v>
      </c>
    </row>
    <row r="19" spans="1:22" ht="75" customHeight="1">
      <c r="A19" s="25"/>
      <c r="B19" s="29" t="s">
        <v>42</v>
      </c>
      <c r="C19" s="61" t="s">
        <v>408</v>
      </c>
      <c r="D19" s="61"/>
      <c r="E19" s="61"/>
      <c r="F19" s="61"/>
      <c r="G19" s="61"/>
      <c r="H19" s="61"/>
      <c r="I19" s="61" t="s">
        <v>409</v>
      </c>
      <c r="J19" s="61"/>
      <c r="K19" s="61"/>
      <c r="L19" s="61" t="s">
        <v>410</v>
      </c>
      <c r="M19" s="61"/>
      <c r="N19" s="61"/>
      <c r="O19" s="61"/>
      <c r="P19" s="30" t="s">
        <v>40</v>
      </c>
      <c r="Q19" s="30" t="s">
        <v>93</v>
      </c>
      <c r="R19" s="30">
        <v>82</v>
      </c>
      <c r="S19" s="30" t="s">
        <v>83</v>
      </c>
      <c r="T19" s="30" t="s">
        <v>83</v>
      </c>
      <c r="U19" s="31" t="str">
        <f t="shared" si="0"/>
        <v>N/A</v>
      </c>
    </row>
    <row r="20" spans="1:22" ht="75" customHeight="1">
      <c r="A20" s="25"/>
      <c r="B20" s="29" t="s">
        <v>42</v>
      </c>
      <c r="C20" s="61" t="s">
        <v>411</v>
      </c>
      <c r="D20" s="61"/>
      <c r="E20" s="61"/>
      <c r="F20" s="61"/>
      <c r="G20" s="61"/>
      <c r="H20" s="61"/>
      <c r="I20" s="61" t="s">
        <v>412</v>
      </c>
      <c r="J20" s="61"/>
      <c r="K20" s="61"/>
      <c r="L20" s="61" t="s">
        <v>413</v>
      </c>
      <c r="M20" s="61"/>
      <c r="N20" s="61"/>
      <c r="O20" s="61"/>
      <c r="P20" s="30" t="s">
        <v>40</v>
      </c>
      <c r="Q20" s="30" t="s">
        <v>106</v>
      </c>
      <c r="R20" s="30">
        <v>35</v>
      </c>
      <c r="S20" s="30" t="s">
        <v>83</v>
      </c>
      <c r="T20" s="30" t="s">
        <v>83</v>
      </c>
      <c r="U20" s="31" t="str">
        <f t="shared" si="0"/>
        <v>N/A</v>
      </c>
    </row>
    <row r="21" spans="1:22" ht="75" customHeight="1" thickBot="1">
      <c r="A21" s="25"/>
      <c r="B21" s="29" t="s">
        <v>42</v>
      </c>
      <c r="C21" s="61" t="s">
        <v>414</v>
      </c>
      <c r="D21" s="61"/>
      <c r="E21" s="61"/>
      <c r="F21" s="61"/>
      <c r="G21" s="61"/>
      <c r="H21" s="61"/>
      <c r="I21" s="61" t="s">
        <v>415</v>
      </c>
      <c r="J21" s="61"/>
      <c r="K21" s="61"/>
      <c r="L21" s="61" t="s">
        <v>416</v>
      </c>
      <c r="M21" s="61"/>
      <c r="N21" s="61"/>
      <c r="O21" s="61"/>
      <c r="P21" s="30" t="s">
        <v>40</v>
      </c>
      <c r="Q21" s="30" t="s">
        <v>188</v>
      </c>
      <c r="R21" s="30">
        <v>25</v>
      </c>
      <c r="S21" s="30" t="s">
        <v>83</v>
      </c>
      <c r="T21" s="30" t="s">
        <v>83</v>
      </c>
      <c r="U21" s="31" t="str">
        <f t="shared" si="0"/>
        <v>N/A</v>
      </c>
    </row>
    <row r="22" spans="1:22" ht="75" customHeight="1" thickTop="1">
      <c r="A22" s="25"/>
      <c r="B22" s="26" t="s">
        <v>94</v>
      </c>
      <c r="C22" s="69" t="s">
        <v>417</v>
      </c>
      <c r="D22" s="69"/>
      <c r="E22" s="69"/>
      <c r="F22" s="69"/>
      <c r="G22" s="69"/>
      <c r="H22" s="69"/>
      <c r="I22" s="69" t="s">
        <v>418</v>
      </c>
      <c r="J22" s="69"/>
      <c r="K22" s="69"/>
      <c r="L22" s="69" t="s">
        <v>419</v>
      </c>
      <c r="M22" s="69"/>
      <c r="N22" s="69"/>
      <c r="O22" s="69"/>
      <c r="P22" s="27" t="s">
        <v>40</v>
      </c>
      <c r="Q22" s="27" t="s">
        <v>98</v>
      </c>
      <c r="R22" s="27">
        <v>40.340000000000003</v>
      </c>
      <c r="S22" s="27" t="s">
        <v>83</v>
      </c>
      <c r="T22" s="27">
        <v>0</v>
      </c>
      <c r="U22" s="28" t="str">
        <f t="shared" si="0"/>
        <v>N/A</v>
      </c>
    </row>
    <row r="23" spans="1:22" ht="107.4" customHeight="1">
      <c r="A23" s="25"/>
      <c r="B23" s="29" t="s">
        <v>42</v>
      </c>
      <c r="C23" s="61" t="s">
        <v>420</v>
      </c>
      <c r="D23" s="61"/>
      <c r="E23" s="61"/>
      <c r="F23" s="61"/>
      <c r="G23" s="61"/>
      <c r="H23" s="61"/>
      <c r="I23" s="61" t="s">
        <v>421</v>
      </c>
      <c r="J23" s="61"/>
      <c r="K23" s="61"/>
      <c r="L23" s="61" t="s">
        <v>422</v>
      </c>
      <c r="M23" s="61"/>
      <c r="N23" s="61"/>
      <c r="O23" s="61"/>
      <c r="P23" s="30" t="s">
        <v>423</v>
      </c>
      <c r="Q23" s="30" t="s">
        <v>98</v>
      </c>
      <c r="R23" s="30">
        <v>45</v>
      </c>
      <c r="S23" s="30" t="s">
        <v>83</v>
      </c>
      <c r="T23" s="30">
        <v>0</v>
      </c>
      <c r="U23" s="31" t="str">
        <f t="shared" si="0"/>
        <v>N/A</v>
      </c>
    </row>
    <row r="24" spans="1:22" ht="75" customHeight="1">
      <c r="A24" s="25"/>
      <c r="B24" s="29" t="s">
        <v>42</v>
      </c>
      <c r="C24" s="61" t="s">
        <v>424</v>
      </c>
      <c r="D24" s="61"/>
      <c r="E24" s="61"/>
      <c r="F24" s="61"/>
      <c r="G24" s="61"/>
      <c r="H24" s="61"/>
      <c r="I24" s="61" t="s">
        <v>425</v>
      </c>
      <c r="J24" s="61"/>
      <c r="K24" s="61"/>
      <c r="L24" s="61" t="s">
        <v>426</v>
      </c>
      <c r="M24" s="61"/>
      <c r="N24" s="61"/>
      <c r="O24" s="61"/>
      <c r="P24" s="30" t="s">
        <v>40</v>
      </c>
      <c r="Q24" s="30" t="s">
        <v>98</v>
      </c>
      <c r="R24" s="30">
        <v>100</v>
      </c>
      <c r="S24" s="30" t="s">
        <v>83</v>
      </c>
      <c r="T24" s="30">
        <v>0</v>
      </c>
      <c r="U24" s="31" t="str">
        <f t="shared" si="0"/>
        <v>N/A</v>
      </c>
    </row>
    <row r="25" spans="1:22" ht="75" customHeight="1">
      <c r="A25" s="25"/>
      <c r="B25" s="29" t="s">
        <v>42</v>
      </c>
      <c r="C25" s="61" t="s">
        <v>427</v>
      </c>
      <c r="D25" s="61"/>
      <c r="E25" s="61"/>
      <c r="F25" s="61"/>
      <c r="G25" s="61"/>
      <c r="H25" s="61"/>
      <c r="I25" s="61" t="s">
        <v>428</v>
      </c>
      <c r="J25" s="61"/>
      <c r="K25" s="61"/>
      <c r="L25" s="61" t="s">
        <v>429</v>
      </c>
      <c r="M25" s="61"/>
      <c r="N25" s="61"/>
      <c r="O25" s="61"/>
      <c r="P25" s="30" t="s">
        <v>40</v>
      </c>
      <c r="Q25" s="30" t="s">
        <v>129</v>
      </c>
      <c r="R25" s="30">
        <v>15.12</v>
      </c>
      <c r="S25" s="30" t="s">
        <v>83</v>
      </c>
      <c r="T25" s="30">
        <v>0</v>
      </c>
      <c r="U25" s="31" t="str">
        <f t="shared" si="0"/>
        <v>N/A</v>
      </c>
    </row>
    <row r="26" spans="1:22" ht="75" customHeight="1">
      <c r="A26" s="25"/>
      <c r="B26" s="29" t="s">
        <v>42</v>
      </c>
      <c r="C26" s="61" t="s">
        <v>430</v>
      </c>
      <c r="D26" s="61"/>
      <c r="E26" s="61"/>
      <c r="F26" s="61"/>
      <c r="G26" s="61"/>
      <c r="H26" s="61"/>
      <c r="I26" s="61" t="s">
        <v>431</v>
      </c>
      <c r="J26" s="61"/>
      <c r="K26" s="61"/>
      <c r="L26" s="61" t="s">
        <v>432</v>
      </c>
      <c r="M26" s="61"/>
      <c r="N26" s="61"/>
      <c r="O26" s="61"/>
      <c r="P26" s="30" t="s">
        <v>40</v>
      </c>
      <c r="Q26" s="30" t="s">
        <v>98</v>
      </c>
      <c r="R26" s="30">
        <v>90</v>
      </c>
      <c r="S26" s="30" t="s">
        <v>83</v>
      </c>
      <c r="T26" s="30">
        <v>0</v>
      </c>
      <c r="U26" s="31" t="str">
        <f t="shared" si="0"/>
        <v>N/A</v>
      </c>
    </row>
    <row r="27" spans="1:22" ht="75" customHeight="1">
      <c r="A27" s="25"/>
      <c r="B27" s="29" t="s">
        <v>42</v>
      </c>
      <c r="C27" s="61" t="s">
        <v>433</v>
      </c>
      <c r="D27" s="61"/>
      <c r="E27" s="61"/>
      <c r="F27" s="61"/>
      <c r="G27" s="61"/>
      <c r="H27" s="61"/>
      <c r="I27" s="61" t="s">
        <v>434</v>
      </c>
      <c r="J27" s="61"/>
      <c r="K27" s="61"/>
      <c r="L27" s="61" t="s">
        <v>435</v>
      </c>
      <c r="M27" s="61"/>
      <c r="N27" s="61"/>
      <c r="O27" s="61"/>
      <c r="P27" s="30" t="s">
        <v>40</v>
      </c>
      <c r="Q27" s="30" t="s">
        <v>129</v>
      </c>
      <c r="R27" s="30">
        <v>35.04</v>
      </c>
      <c r="S27" s="30" t="s">
        <v>83</v>
      </c>
      <c r="T27" s="30">
        <v>0</v>
      </c>
      <c r="U27" s="31" t="str">
        <f t="shared" si="0"/>
        <v>N/A</v>
      </c>
    </row>
    <row r="28" spans="1:22" ht="75" customHeight="1" thickBot="1">
      <c r="A28" s="25"/>
      <c r="B28" s="29" t="s">
        <v>42</v>
      </c>
      <c r="C28" s="61" t="s">
        <v>436</v>
      </c>
      <c r="D28" s="61"/>
      <c r="E28" s="61"/>
      <c r="F28" s="61"/>
      <c r="G28" s="61"/>
      <c r="H28" s="61"/>
      <c r="I28" s="61" t="s">
        <v>437</v>
      </c>
      <c r="J28" s="61"/>
      <c r="K28" s="61"/>
      <c r="L28" s="61" t="s">
        <v>438</v>
      </c>
      <c r="M28" s="61"/>
      <c r="N28" s="61"/>
      <c r="O28" s="61"/>
      <c r="P28" s="30" t="s">
        <v>40</v>
      </c>
      <c r="Q28" s="30" t="s">
        <v>98</v>
      </c>
      <c r="R28" s="30">
        <v>5.51</v>
      </c>
      <c r="S28" s="30" t="s">
        <v>83</v>
      </c>
      <c r="T28" s="30">
        <v>0</v>
      </c>
      <c r="U28" s="31" t="str">
        <f t="shared" si="0"/>
        <v>N/A</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1200</f>
        <v>1200</v>
      </c>
      <c r="S32" s="48">
        <f>1200</f>
        <v>1200</v>
      </c>
      <c r="T32" s="48">
        <f>951.83088108</f>
        <v>951.83088108000004</v>
      </c>
      <c r="U32" s="49">
        <f>+IF(ISERR(T32/S32*100),"N/A",T32/S32*100)</f>
        <v>79.319240089999994</v>
      </c>
    </row>
    <row r="33" spans="2:21" ht="13.5" customHeight="1" thickBot="1">
      <c r="B33" s="64" t="s">
        <v>63</v>
      </c>
      <c r="C33" s="65"/>
      <c r="D33" s="65"/>
      <c r="E33" s="50"/>
      <c r="F33" s="50"/>
      <c r="G33" s="50"/>
      <c r="H33" s="51"/>
      <c r="I33" s="51"/>
      <c r="J33" s="51"/>
      <c r="K33" s="51"/>
      <c r="L33" s="51"/>
      <c r="M33" s="51"/>
      <c r="N33" s="51"/>
      <c r="O33" s="51"/>
      <c r="P33" s="52"/>
      <c r="Q33" s="52"/>
      <c r="R33" s="48">
        <f>952.16612297</f>
        <v>952.16612296999995</v>
      </c>
      <c r="S33" s="48">
        <f>952.16612297</f>
        <v>952.16612296999995</v>
      </c>
      <c r="T33" s="48">
        <f>951.83088108</f>
        <v>951.83088108000004</v>
      </c>
      <c r="U33" s="49">
        <f>+IF(ISERR(T33/S33*100),"N/A",T33/S33*100)</f>
        <v>99.964791659573621</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107</v>
      </c>
      <c r="C36" s="56"/>
      <c r="D36" s="56"/>
      <c r="E36" s="56"/>
      <c r="F36" s="56"/>
      <c r="G36" s="56"/>
      <c r="H36" s="56"/>
      <c r="I36" s="56"/>
      <c r="J36" s="56"/>
      <c r="K36" s="56"/>
      <c r="L36" s="56"/>
      <c r="M36" s="56"/>
      <c r="N36" s="56"/>
      <c r="O36" s="56"/>
      <c r="P36" s="56"/>
      <c r="Q36" s="56"/>
      <c r="R36" s="56"/>
      <c r="S36" s="56"/>
      <c r="T36" s="56"/>
      <c r="U36" s="57"/>
    </row>
    <row r="37" spans="2:21" ht="34.5" customHeight="1">
      <c r="B37" s="55" t="s">
        <v>439</v>
      </c>
      <c r="C37" s="56"/>
      <c r="D37" s="56"/>
      <c r="E37" s="56"/>
      <c r="F37" s="56"/>
      <c r="G37" s="56"/>
      <c r="H37" s="56"/>
      <c r="I37" s="56"/>
      <c r="J37" s="56"/>
      <c r="K37" s="56"/>
      <c r="L37" s="56"/>
      <c r="M37" s="56"/>
      <c r="N37" s="56"/>
      <c r="O37" s="56"/>
      <c r="P37" s="56"/>
      <c r="Q37" s="56"/>
      <c r="R37" s="56"/>
      <c r="S37" s="56"/>
      <c r="T37" s="56"/>
      <c r="U37" s="57"/>
    </row>
    <row r="38" spans="2:21" ht="34.5" customHeight="1">
      <c r="B38" s="55" t="s">
        <v>440</v>
      </c>
      <c r="C38" s="56"/>
      <c r="D38" s="56"/>
      <c r="E38" s="56"/>
      <c r="F38" s="56"/>
      <c r="G38" s="56"/>
      <c r="H38" s="56"/>
      <c r="I38" s="56"/>
      <c r="J38" s="56"/>
      <c r="K38" s="56"/>
      <c r="L38" s="56"/>
      <c r="M38" s="56"/>
      <c r="N38" s="56"/>
      <c r="O38" s="56"/>
      <c r="P38" s="56"/>
      <c r="Q38" s="56"/>
      <c r="R38" s="56"/>
      <c r="S38" s="56"/>
      <c r="T38" s="56"/>
      <c r="U38" s="57"/>
    </row>
    <row r="39" spans="2:21" ht="34.5" customHeight="1">
      <c r="B39" s="55" t="s">
        <v>441</v>
      </c>
      <c r="C39" s="56"/>
      <c r="D39" s="56"/>
      <c r="E39" s="56"/>
      <c r="F39" s="56"/>
      <c r="G39" s="56"/>
      <c r="H39" s="56"/>
      <c r="I39" s="56"/>
      <c r="J39" s="56"/>
      <c r="K39" s="56"/>
      <c r="L39" s="56"/>
      <c r="M39" s="56"/>
      <c r="N39" s="56"/>
      <c r="O39" s="56"/>
      <c r="P39" s="56"/>
      <c r="Q39" s="56"/>
      <c r="R39" s="56"/>
      <c r="S39" s="56"/>
      <c r="T39" s="56"/>
      <c r="U39" s="57"/>
    </row>
    <row r="40" spans="2:21" ht="34.5" customHeight="1">
      <c r="B40" s="55" t="s">
        <v>442</v>
      </c>
      <c r="C40" s="56"/>
      <c r="D40" s="56"/>
      <c r="E40" s="56"/>
      <c r="F40" s="56"/>
      <c r="G40" s="56"/>
      <c r="H40" s="56"/>
      <c r="I40" s="56"/>
      <c r="J40" s="56"/>
      <c r="K40" s="56"/>
      <c r="L40" s="56"/>
      <c r="M40" s="56"/>
      <c r="N40" s="56"/>
      <c r="O40" s="56"/>
      <c r="P40" s="56"/>
      <c r="Q40" s="56"/>
      <c r="R40" s="56"/>
      <c r="S40" s="56"/>
      <c r="T40" s="56"/>
      <c r="U40" s="57"/>
    </row>
    <row r="41" spans="2:21" ht="34.5" customHeight="1">
      <c r="B41" s="55" t="s">
        <v>443</v>
      </c>
      <c r="C41" s="56"/>
      <c r="D41" s="56"/>
      <c r="E41" s="56"/>
      <c r="F41" s="56"/>
      <c r="G41" s="56"/>
      <c r="H41" s="56"/>
      <c r="I41" s="56"/>
      <c r="J41" s="56"/>
      <c r="K41" s="56"/>
      <c r="L41" s="56"/>
      <c r="M41" s="56"/>
      <c r="N41" s="56"/>
      <c r="O41" s="56"/>
      <c r="P41" s="56"/>
      <c r="Q41" s="56"/>
      <c r="R41" s="56"/>
      <c r="S41" s="56"/>
      <c r="T41" s="56"/>
      <c r="U41" s="57"/>
    </row>
    <row r="42" spans="2:21" ht="17.850000000000001" customHeight="1">
      <c r="B42" s="55" t="s">
        <v>444</v>
      </c>
      <c r="C42" s="56"/>
      <c r="D42" s="56"/>
      <c r="E42" s="56"/>
      <c r="F42" s="56"/>
      <c r="G42" s="56"/>
      <c r="H42" s="56"/>
      <c r="I42" s="56"/>
      <c r="J42" s="56"/>
      <c r="K42" s="56"/>
      <c r="L42" s="56"/>
      <c r="M42" s="56"/>
      <c r="N42" s="56"/>
      <c r="O42" s="56"/>
      <c r="P42" s="56"/>
      <c r="Q42" s="56"/>
      <c r="R42" s="56"/>
      <c r="S42" s="56"/>
      <c r="T42" s="56"/>
      <c r="U42" s="57"/>
    </row>
    <row r="43" spans="2:21" ht="34.5" customHeight="1">
      <c r="B43" s="55" t="s">
        <v>445</v>
      </c>
      <c r="C43" s="56"/>
      <c r="D43" s="56"/>
      <c r="E43" s="56"/>
      <c r="F43" s="56"/>
      <c r="G43" s="56"/>
      <c r="H43" s="56"/>
      <c r="I43" s="56"/>
      <c r="J43" s="56"/>
      <c r="K43" s="56"/>
      <c r="L43" s="56"/>
      <c r="M43" s="56"/>
      <c r="N43" s="56"/>
      <c r="O43" s="56"/>
      <c r="P43" s="56"/>
      <c r="Q43" s="56"/>
      <c r="R43" s="56"/>
      <c r="S43" s="56"/>
      <c r="T43" s="56"/>
      <c r="U43" s="57"/>
    </row>
    <row r="44" spans="2:21" ht="34.5" customHeight="1">
      <c r="B44" s="55" t="s">
        <v>446</v>
      </c>
      <c r="C44" s="56"/>
      <c r="D44" s="56"/>
      <c r="E44" s="56"/>
      <c r="F44" s="56"/>
      <c r="G44" s="56"/>
      <c r="H44" s="56"/>
      <c r="I44" s="56"/>
      <c r="J44" s="56"/>
      <c r="K44" s="56"/>
      <c r="L44" s="56"/>
      <c r="M44" s="56"/>
      <c r="N44" s="56"/>
      <c r="O44" s="56"/>
      <c r="P44" s="56"/>
      <c r="Q44" s="56"/>
      <c r="R44" s="56"/>
      <c r="S44" s="56"/>
      <c r="T44" s="56"/>
      <c r="U44" s="57"/>
    </row>
    <row r="45" spans="2:21" ht="34.5" customHeight="1">
      <c r="B45" s="55" t="s">
        <v>447</v>
      </c>
      <c r="C45" s="56"/>
      <c r="D45" s="56"/>
      <c r="E45" s="56"/>
      <c r="F45" s="56"/>
      <c r="G45" s="56"/>
      <c r="H45" s="56"/>
      <c r="I45" s="56"/>
      <c r="J45" s="56"/>
      <c r="K45" s="56"/>
      <c r="L45" s="56"/>
      <c r="M45" s="56"/>
      <c r="N45" s="56"/>
      <c r="O45" s="56"/>
      <c r="P45" s="56"/>
      <c r="Q45" s="56"/>
      <c r="R45" s="56"/>
      <c r="S45" s="56"/>
      <c r="T45" s="56"/>
      <c r="U45" s="57"/>
    </row>
    <row r="46" spans="2:21" ht="34.5" customHeight="1">
      <c r="B46" s="55" t="s">
        <v>448</v>
      </c>
      <c r="C46" s="56"/>
      <c r="D46" s="56"/>
      <c r="E46" s="56"/>
      <c r="F46" s="56"/>
      <c r="G46" s="56"/>
      <c r="H46" s="56"/>
      <c r="I46" s="56"/>
      <c r="J46" s="56"/>
      <c r="K46" s="56"/>
      <c r="L46" s="56"/>
      <c r="M46" s="56"/>
      <c r="N46" s="56"/>
      <c r="O46" s="56"/>
      <c r="P46" s="56"/>
      <c r="Q46" s="56"/>
      <c r="R46" s="56"/>
      <c r="S46" s="56"/>
      <c r="T46" s="56"/>
      <c r="U46" s="57"/>
    </row>
    <row r="47" spans="2:21" ht="34.5" customHeight="1">
      <c r="B47" s="55" t="s">
        <v>449</v>
      </c>
      <c r="C47" s="56"/>
      <c r="D47" s="56"/>
      <c r="E47" s="56"/>
      <c r="F47" s="56"/>
      <c r="G47" s="56"/>
      <c r="H47" s="56"/>
      <c r="I47" s="56"/>
      <c r="J47" s="56"/>
      <c r="K47" s="56"/>
      <c r="L47" s="56"/>
      <c r="M47" s="56"/>
      <c r="N47" s="56"/>
      <c r="O47" s="56"/>
      <c r="P47" s="56"/>
      <c r="Q47" s="56"/>
      <c r="R47" s="56"/>
      <c r="S47" s="56"/>
      <c r="T47" s="56"/>
      <c r="U47" s="57"/>
    </row>
    <row r="48" spans="2:21" ht="24.6" customHeight="1">
      <c r="B48" s="55" t="s">
        <v>450</v>
      </c>
      <c r="C48" s="56"/>
      <c r="D48" s="56"/>
      <c r="E48" s="56"/>
      <c r="F48" s="56"/>
      <c r="G48" s="56"/>
      <c r="H48" s="56"/>
      <c r="I48" s="56"/>
      <c r="J48" s="56"/>
      <c r="K48" s="56"/>
      <c r="L48" s="56"/>
      <c r="M48" s="56"/>
      <c r="N48" s="56"/>
      <c r="O48" s="56"/>
      <c r="P48" s="56"/>
      <c r="Q48" s="56"/>
      <c r="R48" s="56"/>
      <c r="S48" s="56"/>
      <c r="T48" s="56"/>
      <c r="U48" s="57"/>
    </row>
    <row r="49" spans="2:21" ht="34.5" customHeight="1">
      <c r="B49" s="55" t="s">
        <v>451</v>
      </c>
      <c r="C49" s="56"/>
      <c r="D49" s="56"/>
      <c r="E49" s="56"/>
      <c r="F49" s="56"/>
      <c r="G49" s="56"/>
      <c r="H49" s="56"/>
      <c r="I49" s="56"/>
      <c r="J49" s="56"/>
      <c r="K49" s="56"/>
      <c r="L49" s="56"/>
      <c r="M49" s="56"/>
      <c r="N49" s="56"/>
      <c r="O49" s="56"/>
      <c r="P49" s="56"/>
      <c r="Q49" s="56"/>
      <c r="R49" s="56"/>
      <c r="S49" s="56"/>
      <c r="T49" s="56"/>
      <c r="U49" s="57"/>
    </row>
    <row r="50" spans="2:21" ht="34.5" customHeight="1">
      <c r="B50" s="55" t="s">
        <v>452</v>
      </c>
      <c r="C50" s="56"/>
      <c r="D50" s="56"/>
      <c r="E50" s="56"/>
      <c r="F50" s="56"/>
      <c r="G50" s="56"/>
      <c r="H50" s="56"/>
      <c r="I50" s="56"/>
      <c r="J50" s="56"/>
      <c r="K50" s="56"/>
      <c r="L50" s="56"/>
      <c r="M50" s="56"/>
      <c r="N50" s="56"/>
      <c r="O50" s="56"/>
      <c r="P50" s="56"/>
      <c r="Q50" s="56"/>
      <c r="R50" s="56"/>
      <c r="S50" s="56"/>
      <c r="T50" s="56"/>
      <c r="U50" s="57"/>
    </row>
    <row r="51" spans="2:21" ht="34.5" customHeight="1">
      <c r="B51" s="55" t="s">
        <v>453</v>
      </c>
      <c r="C51" s="56"/>
      <c r="D51" s="56"/>
      <c r="E51" s="56"/>
      <c r="F51" s="56"/>
      <c r="G51" s="56"/>
      <c r="H51" s="56"/>
      <c r="I51" s="56"/>
      <c r="J51" s="56"/>
      <c r="K51" s="56"/>
      <c r="L51" s="56"/>
      <c r="M51" s="56"/>
      <c r="N51" s="56"/>
      <c r="O51" s="56"/>
      <c r="P51" s="56"/>
      <c r="Q51" s="56"/>
      <c r="R51" s="56"/>
      <c r="S51" s="56"/>
      <c r="T51" s="56"/>
      <c r="U51" s="57"/>
    </row>
    <row r="52" spans="2:21" ht="34.5" customHeight="1">
      <c r="B52" s="55" t="s">
        <v>454</v>
      </c>
      <c r="C52" s="56"/>
      <c r="D52" s="56"/>
      <c r="E52" s="56"/>
      <c r="F52" s="56"/>
      <c r="G52" s="56"/>
      <c r="H52" s="56"/>
      <c r="I52" s="56"/>
      <c r="J52" s="56"/>
      <c r="K52" s="56"/>
      <c r="L52" s="56"/>
      <c r="M52" s="56"/>
      <c r="N52" s="56"/>
      <c r="O52" s="56"/>
      <c r="P52" s="56"/>
      <c r="Q52" s="56"/>
      <c r="R52" s="56"/>
      <c r="S52" s="56"/>
      <c r="T52" s="56"/>
      <c r="U52" s="57"/>
    </row>
    <row r="53" spans="2:21" ht="34.5" customHeight="1" thickBot="1">
      <c r="B53" s="58" t="s">
        <v>455</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C8" sqref="C8:H10"/>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109375" style="1" customWidth="1"/>
    <col min="9" max="9" width="7.5546875" style="1" customWidth="1"/>
    <col min="10" max="10" width="9" style="1" customWidth="1"/>
    <col min="11" max="11" width="17.6640625" style="1" customWidth="1"/>
    <col min="12" max="12" width="8.88671875" style="1" customWidth="1"/>
    <col min="13" max="13" width="7" style="1" customWidth="1"/>
    <col min="14" max="14" width="9.44140625" style="1" customWidth="1"/>
    <col min="15" max="15" width="26.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456</v>
      </c>
      <c r="D4" s="95" t="s">
        <v>457</v>
      </c>
      <c r="E4" s="95"/>
      <c r="F4" s="95"/>
      <c r="G4" s="95"/>
      <c r="H4" s="95"/>
      <c r="I4" s="14"/>
      <c r="J4" s="15" t="s">
        <v>6</v>
      </c>
      <c r="K4" s="16" t="s">
        <v>7</v>
      </c>
      <c r="L4" s="96" t="s">
        <v>8</v>
      </c>
      <c r="M4" s="96"/>
      <c r="N4" s="96"/>
      <c r="O4" s="96"/>
      <c r="P4" s="15" t="s">
        <v>9</v>
      </c>
      <c r="Q4" s="96" t="s">
        <v>370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8.6" customHeight="1" thickTop="1">
      <c r="A11" s="25"/>
      <c r="B11" s="26" t="s">
        <v>36</v>
      </c>
      <c r="C11" s="69" t="s">
        <v>458</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 t="shared" ref="U11:U28" si="0">IF(ISERR(T11/S11*100),"N/A",T11/S11*100)</f>
        <v>N/A</v>
      </c>
    </row>
    <row r="12" spans="1:34" ht="75" customHeight="1" thickBot="1">
      <c r="A12" s="25"/>
      <c r="B12" s="29" t="s">
        <v>42</v>
      </c>
      <c r="C12" s="61" t="s">
        <v>42</v>
      </c>
      <c r="D12" s="61"/>
      <c r="E12" s="61"/>
      <c r="F12" s="61"/>
      <c r="G12" s="61"/>
      <c r="H12" s="61"/>
      <c r="I12" s="61" t="s">
        <v>390</v>
      </c>
      <c r="J12" s="61"/>
      <c r="K12" s="61"/>
      <c r="L12" s="61" t="s">
        <v>391</v>
      </c>
      <c r="M12" s="61"/>
      <c r="N12" s="61"/>
      <c r="O12" s="61"/>
      <c r="P12" s="30" t="s">
        <v>149</v>
      </c>
      <c r="Q12" s="30" t="s">
        <v>82</v>
      </c>
      <c r="R12" s="30">
        <v>57.5</v>
      </c>
      <c r="S12" s="30" t="s">
        <v>83</v>
      </c>
      <c r="T12" s="30" t="s">
        <v>83</v>
      </c>
      <c r="U12" s="31" t="str">
        <f t="shared" si="0"/>
        <v>N/A</v>
      </c>
    </row>
    <row r="13" spans="1:34" ht="75" customHeight="1" thickTop="1">
      <c r="A13" s="25"/>
      <c r="B13" s="26" t="s">
        <v>45</v>
      </c>
      <c r="C13" s="69" t="s">
        <v>459</v>
      </c>
      <c r="D13" s="69"/>
      <c r="E13" s="69"/>
      <c r="F13" s="69"/>
      <c r="G13" s="69"/>
      <c r="H13" s="69"/>
      <c r="I13" s="69" t="s">
        <v>393</v>
      </c>
      <c r="J13" s="69"/>
      <c r="K13" s="69"/>
      <c r="L13" s="69" t="s">
        <v>394</v>
      </c>
      <c r="M13" s="69"/>
      <c r="N13" s="69"/>
      <c r="O13" s="69"/>
      <c r="P13" s="27" t="s">
        <v>40</v>
      </c>
      <c r="Q13" s="27" t="s">
        <v>82</v>
      </c>
      <c r="R13" s="27">
        <v>79.989999999999995</v>
      </c>
      <c r="S13" s="27" t="s">
        <v>83</v>
      </c>
      <c r="T13" s="27" t="s">
        <v>83</v>
      </c>
      <c r="U13" s="28" t="str">
        <f t="shared" si="0"/>
        <v>N/A</v>
      </c>
    </row>
    <row r="14" spans="1:34" ht="75" customHeight="1">
      <c r="A14" s="25"/>
      <c r="B14" s="29" t="s">
        <v>42</v>
      </c>
      <c r="C14" s="61" t="s">
        <v>42</v>
      </c>
      <c r="D14" s="61"/>
      <c r="E14" s="61"/>
      <c r="F14" s="61"/>
      <c r="G14" s="61"/>
      <c r="H14" s="61"/>
      <c r="I14" s="61" t="s">
        <v>460</v>
      </c>
      <c r="J14" s="61"/>
      <c r="K14" s="61"/>
      <c r="L14" s="61" t="s">
        <v>396</v>
      </c>
      <c r="M14" s="61"/>
      <c r="N14" s="61"/>
      <c r="O14" s="61"/>
      <c r="P14" s="30" t="s">
        <v>40</v>
      </c>
      <c r="Q14" s="30" t="s">
        <v>82</v>
      </c>
      <c r="R14" s="30">
        <v>4.49</v>
      </c>
      <c r="S14" s="30" t="s">
        <v>83</v>
      </c>
      <c r="T14" s="30" t="s">
        <v>83</v>
      </c>
      <c r="U14" s="31" t="str">
        <f t="shared" si="0"/>
        <v>N/A</v>
      </c>
    </row>
    <row r="15" spans="1:34" ht="75" customHeight="1" thickBot="1">
      <c r="A15" s="25"/>
      <c r="B15" s="29" t="s">
        <v>42</v>
      </c>
      <c r="C15" s="61" t="s">
        <v>42</v>
      </c>
      <c r="D15" s="61"/>
      <c r="E15" s="61"/>
      <c r="F15" s="61"/>
      <c r="G15" s="61"/>
      <c r="H15" s="61"/>
      <c r="I15" s="61" t="s">
        <v>397</v>
      </c>
      <c r="J15" s="61"/>
      <c r="K15" s="61"/>
      <c r="L15" s="61" t="s">
        <v>398</v>
      </c>
      <c r="M15" s="61"/>
      <c r="N15" s="61"/>
      <c r="O15" s="61"/>
      <c r="P15" s="30" t="s">
        <v>40</v>
      </c>
      <c r="Q15" s="30" t="s">
        <v>82</v>
      </c>
      <c r="R15" s="30">
        <v>4</v>
      </c>
      <c r="S15" s="30" t="s">
        <v>83</v>
      </c>
      <c r="T15" s="30" t="s">
        <v>83</v>
      </c>
      <c r="U15" s="31" t="str">
        <f t="shared" si="0"/>
        <v>N/A</v>
      </c>
    </row>
    <row r="16" spans="1:34" ht="75" customHeight="1" thickTop="1">
      <c r="A16" s="25"/>
      <c r="B16" s="26" t="s">
        <v>49</v>
      </c>
      <c r="C16" s="69" t="s">
        <v>461</v>
      </c>
      <c r="D16" s="69"/>
      <c r="E16" s="69"/>
      <c r="F16" s="69"/>
      <c r="G16" s="69"/>
      <c r="H16" s="69"/>
      <c r="I16" s="69" t="s">
        <v>462</v>
      </c>
      <c r="J16" s="69"/>
      <c r="K16" s="69"/>
      <c r="L16" s="69" t="s">
        <v>463</v>
      </c>
      <c r="M16" s="69"/>
      <c r="N16" s="69"/>
      <c r="O16" s="69"/>
      <c r="P16" s="27" t="s">
        <v>40</v>
      </c>
      <c r="Q16" s="27" t="s">
        <v>106</v>
      </c>
      <c r="R16" s="27">
        <v>49.96</v>
      </c>
      <c r="S16" s="27" t="s">
        <v>83</v>
      </c>
      <c r="T16" s="27" t="s">
        <v>83</v>
      </c>
      <c r="U16" s="28" t="str">
        <f t="shared" si="0"/>
        <v>N/A</v>
      </c>
    </row>
    <row r="17" spans="1:22" ht="75" customHeight="1">
      <c r="A17" s="25"/>
      <c r="B17" s="29" t="s">
        <v>42</v>
      </c>
      <c r="C17" s="61" t="s">
        <v>464</v>
      </c>
      <c r="D17" s="61"/>
      <c r="E17" s="61"/>
      <c r="F17" s="61"/>
      <c r="G17" s="61"/>
      <c r="H17" s="61"/>
      <c r="I17" s="61" t="s">
        <v>406</v>
      </c>
      <c r="J17" s="61"/>
      <c r="K17" s="61"/>
      <c r="L17" s="61" t="s">
        <v>407</v>
      </c>
      <c r="M17" s="61"/>
      <c r="N17" s="61"/>
      <c r="O17" s="61"/>
      <c r="P17" s="30" t="s">
        <v>40</v>
      </c>
      <c r="Q17" s="30" t="s">
        <v>93</v>
      </c>
      <c r="R17" s="30">
        <v>1.01</v>
      </c>
      <c r="S17" s="30" t="s">
        <v>83</v>
      </c>
      <c r="T17" s="30" t="s">
        <v>83</v>
      </c>
      <c r="U17" s="31" t="str">
        <f t="shared" si="0"/>
        <v>N/A</v>
      </c>
    </row>
    <row r="18" spans="1:22" ht="75" customHeight="1">
      <c r="A18" s="25"/>
      <c r="B18" s="29" t="s">
        <v>42</v>
      </c>
      <c r="C18" s="61" t="s">
        <v>465</v>
      </c>
      <c r="D18" s="61"/>
      <c r="E18" s="61"/>
      <c r="F18" s="61"/>
      <c r="G18" s="61"/>
      <c r="H18" s="61"/>
      <c r="I18" s="61" t="s">
        <v>409</v>
      </c>
      <c r="J18" s="61"/>
      <c r="K18" s="61"/>
      <c r="L18" s="61" t="s">
        <v>410</v>
      </c>
      <c r="M18" s="61"/>
      <c r="N18" s="61"/>
      <c r="O18" s="61"/>
      <c r="P18" s="30" t="s">
        <v>40</v>
      </c>
      <c r="Q18" s="30" t="s">
        <v>93</v>
      </c>
      <c r="R18" s="30">
        <v>82.27</v>
      </c>
      <c r="S18" s="30" t="s">
        <v>83</v>
      </c>
      <c r="T18" s="30" t="s">
        <v>83</v>
      </c>
      <c r="U18" s="31" t="str">
        <f t="shared" si="0"/>
        <v>N/A</v>
      </c>
    </row>
    <row r="19" spans="1:22" ht="98.4" customHeight="1">
      <c r="A19" s="25"/>
      <c r="B19" s="29" t="s">
        <v>42</v>
      </c>
      <c r="C19" s="61" t="s">
        <v>466</v>
      </c>
      <c r="D19" s="61"/>
      <c r="E19" s="61"/>
      <c r="F19" s="61"/>
      <c r="G19" s="61"/>
      <c r="H19" s="61"/>
      <c r="I19" s="61" t="s">
        <v>467</v>
      </c>
      <c r="J19" s="61"/>
      <c r="K19" s="61"/>
      <c r="L19" s="61" t="s">
        <v>468</v>
      </c>
      <c r="M19" s="61"/>
      <c r="N19" s="61"/>
      <c r="O19" s="61"/>
      <c r="P19" s="30" t="s">
        <v>40</v>
      </c>
      <c r="Q19" s="30" t="s">
        <v>106</v>
      </c>
      <c r="R19" s="30">
        <v>40.03</v>
      </c>
      <c r="S19" s="30" t="s">
        <v>83</v>
      </c>
      <c r="T19" s="30" t="s">
        <v>83</v>
      </c>
      <c r="U19" s="31" t="str">
        <f t="shared" si="0"/>
        <v>N/A</v>
      </c>
    </row>
    <row r="20" spans="1:22" ht="75" customHeight="1">
      <c r="A20" s="25"/>
      <c r="B20" s="29" t="s">
        <v>42</v>
      </c>
      <c r="C20" s="61" t="s">
        <v>469</v>
      </c>
      <c r="D20" s="61"/>
      <c r="E20" s="61"/>
      <c r="F20" s="61"/>
      <c r="G20" s="61"/>
      <c r="H20" s="61"/>
      <c r="I20" s="61" t="s">
        <v>415</v>
      </c>
      <c r="J20" s="61"/>
      <c r="K20" s="61"/>
      <c r="L20" s="61" t="s">
        <v>416</v>
      </c>
      <c r="M20" s="61"/>
      <c r="N20" s="61"/>
      <c r="O20" s="61"/>
      <c r="P20" s="30" t="s">
        <v>40</v>
      </c>
      <c r="Q20" s="30" t="s">
        <v>188</v>
      </c>
      <c r="R20" s="30">
        <v>46</v>
      </c>
      <c r="S20" s="30" t="s">
        <v>83</v>
      </c>
      <c r="T20" s="30" t="s">
        <v>83</v>
      </c>
      <c r="U20" s="31" t="str">
        <f t="shared" si="0"/>
        <v>N/A</v>
      </c>
    </row>
    <row r="21" spans="1:22" ht="75" customHeight="1" thickBot="1">
      <c r="A21" s="25"/>
      <c r="B21" s="29" t="s">
        <v>42</v>
      </c>
      <c r="C21" s="61" t="s">
        <v>470</v>
      </c>
      <c r="D21" s="61"/>
      <c r="E21" s="61"/>
      <c r="F21" s="61"/>
      <c r="G21" s="61"/>
      <c r="H21" s="61"/>
      <c r="I21" s="61" t="s">
        <v>400</v>
      </c>
      <c r="J21" s="61"/>
      <c r="K21" s="61"/>
      <c r="L21" s="61" t="s">
        <v>471</v>
      </c>
      <c r="M21" s="61"/>
      <c r="N21" s="61"/>
      <c r="O21" s="61"/>
      <c r="P21" s="30" t="s">
        <v>40</v>
      </c>
      <c r="Q21" s="30" t="s">
        <v>188</v>
      </c>
      <c r="R21" s="30">
        <v>59.99</v>
      </c>
      <c r="S21" s="30" t="s">
        <v>83</v>
      </c>
      <c r="T21" s="30" t="s">
        <v>83</v>
      </c>
      <c r="U21" s="31" t="str">
        <f t="shared" si="0"/>
        <v>N/A</v>
      </c>
    </row>
    <row r="22" spans="1:22" ht="75" customHeight="1" thickTop="1">
      <c r="A22" s="25"/>
      <c r="B22" s="26" t="s">
        <v>94</v>
      </c>
      <c r="C22" s="69" t="s">
        <v>472</v>
      </c>
      <c r="D22" s="69"/>
      <c r="E22" s="69"/>
      <c r="F22" s="69"/>
      <c r="G22" s="69"/>
      <c r="H22" s="69"/>
      <c r="I22" s="69" t="s">
        <v>434</v>
      </c>
      <c r="J22" s="69"/>
      <c r="K22" s="69"/>
      <c r="L22" s="69" t="s">
        <v>435</v>
      </c>
      <c r="M22" s="69"/>
      <c r="N22" s="69"/>
      <c r="O22" s="69"/>
      <c r="P22" s="27" t="s">
        <v>40</v>
      </c>
      <c r="Q22" s="27" t="s">
        <v>129</v>
      </c>
      <c r="R22" s="27">
        <v>35.04</v>
      </c>
      <c r="S22" s="27" t="s">
        <v>83</v>
      </c>
      <c r="T22" s="27">
        <v>0</v>
      </c>
      <c r="U22" s="28" t="str">
        <f t="shared" si="0"/>
        <v>N/A</v>
      </c>
    </row>
    <row r="23" spans="1:22" ht="75" customHeight="1">
      <c r="A23" s="25"/>
      <c r="B23" s="29" t="s">
        <v>42</v>
      </c>
      <c r="C23" s="61" t="s">
        <v>473</v>
      </c>
      <c r="D23" s="61"/>
      <c r="E23" s="61"/>
      <c r="F23" s="61"/>
      <c r="G23" s="61"/>
      <c r="H23" s="61"/>
      <c r="I23" s="61" t="s">
        <v>425</v>
      </c>
      <c r="J23" s="61"/>
      <c r="K23" s="61"/>
      <c r="L23" s="61" t="s">
        <v>474</v>
      </c>
      <c r="M23" s="61"/>
      <c r="N23" s="61"/>
      <c r="O23" s="61"/>
      <c r="P23" s="30" t="s">
        <v>40</v>
      </c>
      <c r="Q23" s="30" t="s">
        <v>98</v>
      </c>
      <c r="R23" s="30">
        <v>100</v>
      </c>
      <c r="S23" s="30" t="s">
        <v>83</v>
      </c>
      <c r="T23" s="30">
        <v>0</v>
      </c>
      <c r="U23" s="31" t="str">
        <f t="shared" si="0"/>
        <v>N/A</v>
      </c>
    </row>
    <row r="24" spans="1:22" ht="75" customHeight="1">
      <c r="A24" s="25"/>
      <c r="B24" s="29" t="s">
        <v>42</v>
      </c>
      <c r="C24" s="61" t="s">
        <v>475</v>
      </c>
      <c r="D24" s="61"/>
      <c r="E24" s="61"/>
      <c r="F24" s="61"/>
      <c r="G24" s="61"/>
      <c r="H24" s="61"/>
      <c r="I24" s="61" t="s">
        <v>476</v>
      </c>
      <c r="J24" s="61"/>
      <c r="K24" s="61"/>
      <c r="L24" s="61" t="s">
        <v>477</v>
      </c>
      <c r="M24" s="61"/>
      <c r="N24" s="61"/>
      <c r="O24" s="61"/>
      <c r="P24" s="30" t="s">
        <v>40</v>
      </c>
      <c r="Q24" s="30" t="s">
        <v>129</v>
      </c>
      <c r="R24" s="30">
        <v>14.11</v>
      </c>
      <c r="S24" s="30" t="s">
        <v>83</v>
      </c>
      <c r="T24" s="30">
        <v>0</v>
      </c>
      <c r="U24" s="31" t="str">
        <f t="shared" si="0"/>
        <v>N/A</v>
      </c>
    </row>
    <row r="25" spans="1:22" ht="75" customHeight="1">
      <c r="A25" s="25"/>
      <c r="B25" s="29" t="s">
        <v>42</v>
      </c>
      <c r="C25" s="61" t="s">
        <v>478</v>
      </c>
      <c r="D25" s="61"/>
      <c r="E25" s="61"/>
      <c r="F25" s="61"/>
      <c r="G25" s="61"/>
      <c r="H25" s="61"/>
      <c r="I25" s="61" t="s">
        <v>479</v>
      </c>
      <c r="J25" s="61"/>
      <c r="K25" s="61"/>
      <c r="L25" s="61" t="s">
        <v>480</v>
      </c>
      <c r="M25" s="61"/>
      <c r="N25" s="61"/>
      <c r="O25" s="61"/>
      <c r="P25" s="30" t="s">
        <v>40</v>
      </c>
      <c r="Q25" s="30" t="s">
        <v>98</v>
      </c>
      <c r="R25" s="30">
        <v>90</v>
      </c>
      <c r="S25" s="30" t="s">
        <v>83</v>
      </c>
      <c r="T25" s="30">
        <v>0</v>
      </c>
      <c r="U25" s="31" t="str">
        <f t="shared" si="0"/>
        <v>N/A</v>
      </c>
    </row>
    <row r="26" spans="1:22" ht="120.6" customHeight="1">
      <c r="A26" s="25"/>
      <c r="B26" s="29" t="s">
        <v>42</v>
      </c>
      <c r="C26" s="61" t="s">
        <v>481</v>
      </c>
      <c r="D26" s="61"/>
      <c r="E26" s="61"/>
      <c r="F26" s="61"/>
      <c r="G26" s="61"/>
      <c r="H26" s="61"/>
      <c r="I26" s="61" t="s">
        <v>421</v>
      </c>
      <c r="J26" s="61"/>
      <c r="K26" s="61"/>
      <c r="L26" s="61" t="s">
        <v>482</v>
      </c>
      <c r="M26" s="61"/>
      <c r="N26" s="61"/>
      <c r="O26" s="61"/>
      <c r="P26" s="30" t="s">
        <v>423</v>
      </c>
      <c r="Q26" s="30" t="s">
        <v>98</v>
      </c>
      <c r="R26" s="30">
        <v>40</v>
      </c>
      <c r="S26" s="30" t="s">
        <v>83</v>
      </c>
      <c r="T26" s="30">
        <v>0</v>
      </c>
      <c r="U26" s="31" t="str">
        <f t="shared" si="0"/>
        <v>N/A</v>
      </c>
    </row>
    <row r="27" spans="1:22" ht="75" customHeight="1">
      <c r="A27" s="25"/>
      <c r="B27" s="29" t="s">
        <v>42</v>
      </c>
      <c r="C27" s="61" t="s">
        <v>483</v>
      </c>
      <c r="D27" s="61"/>
      <c r="E27" s="61"/>
      <c r="F27" s="61"/>
      <c r="G27" s="61"/>
      <c r="H27" s="61"/>
      <c r="I27" s="61" t="s">
        <v>484</v>
      </c>
      <c r="J27" s="61"/>
      <c r="K27" s="61"/>
      <c r="L27" s="61" t="s">
        <v>485</v>
      </c>
      <c r="M27" s="61"/>
      <c r="N27" s="61"/>
      <c r="O27" s="61"/>
      <c r="P27" s="30" t="s">
        <v>40</v>
      </c>
      <c r="Q27" s="30" t="s">
        <v>98</v>
      </c>
      <c r="R27" s="30">
        <v>5.53</v>
      </c>
      <c r="S27" s="30" t="s">
        <v>83</v>
      </c>
      <c r="T27" s="30">
        <v>0</v>
      </c>
      <c r="U27" s="31" t="str">
        <f t="shared" si="0"/>
        <v>N/A</v>
      </c>
    </row>
    <row r="28" spans="1:22" ht="75" customHeight="1" thickBot="1">
      <c r="A28" s="25"/>
      <c r="B28" s="29" t="s">
        <v>42</v>
      </c>
      <c r="C28" s="61" t="s">
        <v>486</v>
      </c>
      <c r="D28" s="61"/>
      <c r="E28" s="61"/>
      <c r="F28" s="61"/>
      <c r="G28" s="61"/>
      <c r="H28" s="61"/>
      <c r="I28" s="61" t="s">
        <v>418</v>
      </c>
      <c r="J28" s="61"/>
      <c r="K28" s="61"/>
      <c r="L28" s="61" t="s">
        <v>487</v>
      </c>
      <c r="M28" s="61"/>
      <c r="N28" s="61"/>
      <c r="O28" s="61"/>
      <c r="P28" s="30" t="s">
        <v>40</v>
      </c>
      <c r="Q28" s="30" t="s">
        <v>98</v>
      </c>
      <c r="R28" s="30">
        <v>39.92</v>
      </c>
      <c r="S28" s="30" t="s">
        <v>83</v>
      </c>
      <c r="T28" s="30">
        <v>0</v>
      </c>
      <c r="U28" s="31" t="str">
        <f t="shared" si="0"/>
        <v>N/A</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760</f>
        <v>760</v>
      </c>
      <c r="S32" s="48">
        <f>760</f>
        <v>760</v>
      </c>
      <c r="T32" s="48">
        <f>680.54279277</f>
        <v>680.54279277000001</v>
      </c>
      <c r="U32" s="49">
        <f>+IF(ISERR(T32/S32*100),"N/A",T32/S32*100)</f>
        <v>89.54510431184211</v>
      </c>
    </row>
    <row r="33" spans="2:21" ht="13.5" customHeight="1" thickBot="1">
      <c r="B33" s="64" t="s">
        <v>63</v>
      </c>
      <c r="C33" s="65"/>
      <c r="D33" s="65"/>
      <c r="E33" s="50"/>
      <c r="F33" s="50"/>
      <c r="G33" s="50"/>
      <c r="H33" s="51"/>
      <c r="I33" s="51"/>
      <c r="J33" s="51"/>
      <c r="K33" s="51"/>
      <c r="L33" s="51"/>
      <c r="M33" s="51"/>
      <c r="N33" s="51"/>
      <c r="O33" s="51"/>
      <c r="P33" s="52"/>
      <c r="Q33" s="52"/>
      <c r="R33" s="48">
        <f>680.755112279999</f>
        <v>680.75511227999903</v>
      </c>
      <c r="S33" s="48">
        <f>680.755112279999</f>
        <v>680.75511227999903</v>
      </c>
      <c r="T33" s="48">
        <f>680.54279277</f>
        <v>680.54279277000001</v>
      </c>
      <c r="U33" s="49">
        <f>+IF(ISERR(T33/S33*100),"N/A",T33/S33*100)</f>
        <v>99.968811176564216</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107</v>
      </c>
      <c r="C36" s="56"/>
      <c r="D36" s="56"/>
      <c r="E36" s="56"/>
      <c r="F36" s="56"/>
      <c r="G36" s="56"/>
      <c r="H36" s="56"/>
      <c r="I36" s="56"/>
      <c r="J36" s="56"/>
      <c r="K36" s="56"/>
      <c r="L36" s="56"/>
      <c r="M36" s="56"/>
      <c r="N36" s="56"/>
      <c r="O36" s="56"/>
      <c r="P36" s="56"/>
      <c r="Q36" s="56"/>
      <c r="R36" s="56"/>
      <c r="S36" s="56"/>
      <c r="T36" s="56"/>
      <c r="U36" s="57"/>
    </row>
    <row r="37" spans="2:21" ht="34.5" customHeight="1">
      <c r="B37" s="55" t="s">
        <v>439</v>
      </c>
      <c r="C37" s="56"/>
      <c r="D37" s="56"/>
      <c r="E37" s="56"/>
      <c r="F37" s="56"/>
      <c r="G37" s="56"/>
      <c r="H37" s="56"/>
      <c r="I37" s="56"/>
      <c r="J37" s="56"/>
      <c r="K37" s="56"/>
      <c r="L37" s="56"/>
      <c r="M37" s="56"/>
      <c r="N37" s="56"/>
      <c r="O37" s="56"/>
      <c r="P37" s="56"/>
      <c r="Q37" s="56"/>
      <c r="R37" s="56"/>
      <c r="S37" s="56"/>
      <c r="T37" s="56"/>
      <c r="U37" s="57"/>
    </row>
    <row r="38" spans="2:21" ht="34.5" customHeight="1">
      <c r="B38" s="55" t="s">
        <v>440</v>
      </c>
      <c r="C38" s="56"/>
      <c r="D38" s="56"/>
      <c r="E38" s="56"/>
      <c r="F38" s="56"/>
      <c r="G38" s="56"/>
      <c r="H38" s="56"/>
      <c r="I38" s="56"/>
      <c r="J38" s="56"/>
      <c r="K38" s="56"/>
      <c r="L38" s="56"/>
      <c r="M38" s="56"/>
      <c r="N38" s="56"/>
      <c r="O38" s="56"/>
      <c r="P38" s="56"/>
      <c r="Q38" s="56"/>
      <c r="R38" s="56"/>
      <c r="S38" s="56"/>
      <c r="T38" s="56"/>
      <c r="U38" s="57"/>
    </row>
    <row r="39" spans="2:21" ht="34.5" customHeight="1">
      <c r="B39" s="55" t="s">
        <v>488</v>
      </c>
      <c r="C39" s="56"/>
      <c r="D39" s="56"/>
      <c r="E39" s="56"/>
      <c r="F39" s="56"/>
      <c r="G39" s="56"/>
      <c r="H39" s="56"/>
      <c r="I39" s="56"/>
      <c r="J39" s="56"/>
      <c r="K39" s="56"/>
      <c r="L39" s="56"/>
      <c r="M39" s="56"/>
      <c r="N39" s="56"/>
      <c r="O39" s="56"/>
      <c r="P39" s="56"/>
      <c r="Q39" s="56"/>
      <c r="R39" s="56"/>
      <c r="S39" s="56"/>
      <c r="T39" s="56"/>
      <c r="U39" s="57"/>
    </row>
    <row r="40" spans="2:21" ht="34.5" customHeight="1">
      <c r="B40" s="55" t="s">
        <v>442</v>
      </c>
      <c r="C40" s="56"/>
      <c r="D40" s="56"/>
      <c r="E40" s="56"/>
      <c r="F40" s="56"/>
      <c r="G40" s="56"/>
      <c r="H40" s="56"/>
      <c r="I40" s="56"/>
      <c r="J40" s="56"/>
      <c r="K40" s="56"/>
      <c r="L40" s="56"/>
      <c r="M40" s="56"/>
      <c r="N40" s="56"/>
      <c r="O40" s="56"/>
      <c r="P40" s="56"/>
      <c r="Q40" s="56"/>
      <c r="R40" s="56"/>
      <c r="S40" s="56"/>
      <c r="T40" s="56"/>
      <c r="U40" s="57"/>
    </row>
    <row r="41" spans="2:21" ht="34.5" customHeight="1">
      <c r="B41" s="55" t="s">
        <v>489</v>
      </c>
      <c r="C41" s="56"/>
      <c r="D41" s="56"/>
      <c r="E41" s="56"/>
      <c r="F41" s="56"/>
      <c r="G41" s="56"/>
      <c r="H41" s="56"/>
      <c r="I41" s="56"/>
      <c r="J41" s="56"/>
      <c r="K41" s="56"/>
      <c r="L41" s="56"/>
      <c r="M41" s="56"/>
      <c r="N41" s="56"/>
      <c r="O41" s="56"/>
      <c r="P41" s="56"/>
      <c r="Q41" s="56"/>
      <c r="R41" s="56"/>
      <c r="S41" s="56"/>
      <c r="T41" s="56"/>
      <c r="U41" s="57"/>
    </row>
    <row r="42" spans="2:21" ht="34.5" customHeight="1">
      <c r="B42" s="55" t="s">
        <v>445</v>
      </c>
      <c r="C42" s="56"/>
      <c r="D42" s="56"/>
      <c r="E42" s="56"/>
      <c r="F42" s="56"/>
      <c r="G42" s="56"/>
      <c r="H42" s="56"/>
      <c r="I42" s="56"/>
      <c r="J42" s="56"/>
      <c r="K42" s="56"/>
      <c r="L42" s="56"/>
      <c r="M42" s="56"/>
      <c r="N42" s="56"/>
      <c r="O42" s="56"/>
      <c r="P42" s="56"/>
      <c r="Q42" s="56"/>
      <c r="R42" s="56"/>
      <c r="S42" s="56"/>
      <c r="T42" s="56"/>
      <c r="U42" s="57"/>
    </row>
    <row r="43" spans="2:21" ht="34.5" customHeight="1">
      <c r="B43" s="55" t="s">
        <v>446</v>
      </c>
      <c r="C43" s="56"/>
      <c r="D43" s="56"/>
      <c r="E43" s="56"/>
      <c r="F43" s="56"/>
      <c r="G43" s="56"/>
      <c r="H43" s="56"/>
      <c r="I43" s="56"/>
      <c r="J43" s="56"/>
      <c r="K43" s="56"/>
      <c r="L43" s="56"/>
      <c r="M43" s="56"/>
      <c r="N43" s="56"/>
      <c r="O43" s="56"/>
      <c r="P43" s="56"/>
      <c r="Q43" s="56"/>
      <c r="R43" s="56"/>
      <c r="S43" s="56"/>
      <c r="T43" s="56"/>
      <c r="U43" s="57"/>
    </row>
    <row r="44" spans="2:21" ht="16.649999999999999" customHeight="1">
      <c r="B44" s="55" t="s">
        <v>490</v>
      </c>
      <c r="C44" s="56"/>
      <c r="D44" s="56"/>
      <c r="E44" s="56"/>
      <c r="F44" s="56"/>
      <c r="G44" s="56"/>
      <c r="H44" s="56"/>
      <c r="I44" s="56"/>
      <c r="J44" s="56"/>
      <c r="K44" s="56"/>
      <c r="L44" s="56"/>
      <c r="M44" s="56"/>
      <c r="N44" s="56"/>
      <c r="O44" s="56"/>
      <c r="P44" s="56"/>
      <c r="Q44" s="56"/>
      <c r="R44" s="56"/>
      <c r="S44" s="56"/>
      <c r="T44" s="56"/>
      <c r="U44" s="57"/>
    </row>
    <row r="45" spans="2:21" ht="34.5" customHeight="1">
      <c r="B45" s="55" t="s">
        <v>448</v>
      </c>
      <c r="C45" s="56"/>
      <c r="D45" s="56"/>
      <c r="E45" s="56"/>
      <c r="F45" s="56"/>
      <c r="G45" s="56"/>
      <c r="H45" s="56"/>
      <c r="I45" s="56"/>
      <c r="J45" s="56"/>
      <c r="K45" s="56"/>
      <c r="L45" s="56"/>
      <c r="M45" s="56"/>
      <c r="N45" s="56"/>
      <c r="O45" s="56"/>
      <c r="P45" s="56"/>
      <c r="Q45" s="56"/>
      <c r="R45" s="56"/>
      <c r="S45" s="56"/>
      <c r="T45" s="56"/>
      <c r="U45" s="57"/>
    </row>
    <row r="46" spans="2:21" ht="34.5" customHeight="1">
      <c r="B46" s="55" t="s">
        <v>443</v>
      </c>
      <c r="C46" s="56"/>
      <c r="D46" s="56"/>
      <c r="E46" s="56"/>
      <c r="F46" s="56"/>
      <c r="G46" s="56"/>
      <c r="H46" s="56"/>
      <c r="I46" s="56"/>
      <c r="J46" s="56"/>
      <c r="K46" s="56"/>
      <c r="L46" s="56"/>
      <c r="M46" s="56"/>
      <c r="N46" s="56"/>
      <c r="O46" s="56"/>
      <c r="P46" s="56"/>
      <c r="Q46" s="56"/>
      <c r="R46" s="56"/>
      <c r="S46" s="56"/>
      <c r="T46" s="56"/>
      <c r="U46" s="57"/>
    </row>
    <row r="47" spans="2:21" ht="34.5" customHeight="1">
      <c r="B47" s="55" t="s">
        <v>454</v>
      </c>
      <c r="C47" s="56"/>
      <c r="D47" s="56"/>
      <c r="E47" s="56"/>
      <c r="F47" s="56"/>
      <c r="G47" s="56"/>
      <c r="H47" s="56"/>
      <c r="I47" s="56"/>
      <c r="J47" s="56"/>
      <c r="K47" s="56"/>
      <c r="L47" s="56"/>
      <c r="M47" s="56"/>
      <c r="N47" s="56"/>
      <c r="O47" s="56"/>
      <c r="P47" s="56"/>
      <c r="Q47" s="56"/>
      <c r="R47" s="56"/>
      <c r="S47" s="56"/>
      <c r="T47" s="56"/>
      <c r="U47" s="57"/>
    </row>
    <row r="48" spans="2:21" ht="34.5" customHeight="1">
      <c r="B48" s="55" t="s">
        <v>451</v>
      </c>
      <c r="C48" s="56"/>
      <c r="D48" s="56"/>
      <c r="E48" s="56"/>
      <c r="F48" s="56"/>
      <c r="G48" s="56"/>
      <c r="H48" s="56"/>
      <c r="I48" s="56"/>
      <c r="J48" s="56"/>
      <c r="K48" s="56"/>
      <c r="L48" s="56"/>
      <c r="M48" s="56"/>
      <c r="N48" s="56"/>
      <c r="O48" s="56"/>
      <c r="P48" s="56"/>
      <c r="Q48" s="56"/>
      <c r="R48" s="56"/>
      <c r="S48" s="56"/>
      <c r="T48" s="56"/>
      <c r="U48" s="57"/>
    </row>
    <row r="49" spans="2:21" ht="34.5" customHeight="1">
      <c r="B49" s="55" t="s">
        <v>491</v>
      </c>
      <c r="C49" s="56"/>
      <c r="D49" s="56"/>
      <c r="E49" s="56"/>
      <c r="F49" s="56"/>
      <c r="G49" s="56"/>
      <c r="H49" s="56"/>
      <c r="I49" s="56"/>
      <c r="J49" s="56"/>
      <c r="K49" s="56"/>
      <c r="L49" s="56"/>
      <c r="M49" s="56"/>
      <c r="N49" s="56"/>
      <c r="O49" s="56"/>
      <c r="P49" s="56"/>
      <c r="Q49" s="56"/>
      <c r="R49" s="56"/>
      <c r="S49" s="56"/>
      <c r="T49" s="56"/>
      <c r="U49" s="57"/>
    </row>
    <row r="50" spans="2:21" ht="34.5" customHeight="1">
      <c r="B50" s="55" t="s">
        <v>492</v>
      </c>
      <c r="C50" s="56"/>
      <c r="D50" s="56"/>
      <c r="E50" s="56"/>
      <c r="F50" s="56"/>
      <c r="G50" s="56"/>
      <c r="H50" s="56"/>
      <c r="I50" s="56"/>
      <c r="J50" s="56"/>
      <c r="K50" s="56"/>
      <c r="L50" s="56"/>
      <c r="M50" s="56"/>
      <c r="N50" s="56"/>
      <c r="O50" s="56"/>
      <c r="P50" s="56"/>
      <c r="Q50" s="56"/>
      <c r="R50" s="56"/>
      <c r="S50" s="56"/>
      <c r="T50" s="56"/>
      <c r="U50" s="57"/>
    </row>
    <row r="51" spans="2:21" ht="24.6" customHeight="1">
      <c r="B51" s="55" t="s">
        <v>450</v>
      </c>
      <c r="C51" s="56"/>
      <c r="D51" s="56"/>
      <c r="E51" s="56"/>
      <c r="F51" s="56"/>
      <c r="G51" s="56"/>
      <c r="H51" s="56"/>
      <c r="I51" s="56"/>
      <c r="J51" s="56"/>
      <c r="K51" s="56"/>
      <c r="L51" s="56"/>
      <c r="M51" s="56"/>
      <c r="N51" s="56"/>
      <c r="O51" s="56"/>
      <c r="P51" s="56"/>
      <c r="Q51" s="56"/>
      <c r="R51" s="56"/>
      <c r="S51" s="56"/>
      <c r="T51" s="56"/>
      <c r="U51" s="57"/>
    </row>
    <row r="52" spans="2:21" ht="34.5" customHeight="1">
      <c r="B52" s="55" t="s">
        <v>493</v>
      </c>
      <c r="C52" s="56"/>
      <c r="D52" s="56"/>
      <c r="E52" s="56"/>
      <c r="F52" s="56"/>
      <c r="G52" s="56"/>
      <c r="H52" s="56"/>
      <c r="I52" s="56"/>
      <c r="J52" s="56"/>
      <c r="K52" s="56"/>
      <c r="L52" s="56"/>
      <c r="M52" s="56"/>
      <c r="N52" s="56"/>
      <c r="O52" s="56"/>
      <c r="P52" s="56"/>
      <c r="Q52" s="56"/>
      <c r="R52" s="56"/>
      <c r="S52" s="56"/>
      <c r="T52" s="56"/>
      <c r="U52" s="57"/>
    </row>
    <row r="53" spans="2:21" ht="34.5" customHeight="1" thickBot="1">
      <c r="B53" s="58" t="s">
        <v>449</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1" sqref="I11:K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7.3320312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494</v>
      </c>
      <c r="D4" s="95" t="s">
        <v>495</v>
      </c>
      <c r="E4" s="95"/>
      <c r="F4" s="95"/>
      <c r="G4" s="95"/>
      <c r="H4" s="95"/>
      <c r="I4" s="14"/>
      <c r="J4" s="15" t="s">
        <v>6</v>
      </c>
      <c r="K4" s="16" t="s">
        <v>7</v>
      </c>
      <c r="L4" s="96" t="s">
        <v>8</v>
      </c>
      <c r="M4" s="96"/>
      <c r="N4" s="96"/>
      <c r="O4" s="96"/>
      <c r="P4" s="15" t="s">
        <v>9</v>
      </c>
      <c r="Q4" s="96" t="s">
        <v>496</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497</v>
      </c>
      <c r="D11" s="69"/>
      <c r="E11" s="69"/>
      <c r="F11" s="69"/>
      <c r="G11" s="69"/>
      <c r="H11" s="69"/>
      <c r="I11" s="69" t="s">
        <v>498</v>
      </c>
      <c r="J11" s="69"/>
      <c r="K11" s="69"/>
      <c r="L11" s="69" t="s">
        <v>499</v>
      </c>
      <c r="M11" s="69"/>
      <c r="N11" s="69"/>
      <c r="O11" s="69"/>
      <c r="P11" s="27" t="s">
        <v>40</v>
      </c>
      <c r="Q11" s="27" t="s">
        <v>288</v>
      </c>
      <c r="R11" s="27">
        <v>100</v>
      </c>
      <c r="S11" s="27" t="s">
        <v>83</v>
      </c>
      <c r="T11" s="27" t="s">
        <v>83</v>
      </c>
      <c r="U11" s="28" t="str">
        <f t="shared" ref="U11:U16" si="0">IF(ISERR(T11/S11*100),"N/A",T11/S11*100)</f>
        <v>N/A</v>
      </c>
    </row>
    <row r="12" spans="1:34" ht="75" customHeight="1" thickTop="1" thickBot="1">
      <c r="A12" s="25"/>
      <c r="B12" s="26" t="s">
        <v>45</v>
      </c>
      <c r="C12" s="69" t="s">
        <v>500</v>
      </c>
      <c r="D12" s="69"/>
      <c r="E12" s="69"/>
      <c r="F12" s="69"/>
      <c r="G12" s="69"/>
      <c r="H12" s="69"/>
      <c r="I12" s="69" t="s">
        <v>501</v>
      </c>
      <c r="J12" s="69"/>
      <c r="K12" s="69"/>
      <c r="L12" s="69" t="s">
        <v>502</v>
      </c>
      <c r="M12" s="69"/>
      <c r="N12" s="69"/>
      <c r="O12" s="69"/>
      <c r="P12" s="27" t="s">
        <v>40</v>
      </c>
      <c r="Q12" s="27" t="s">
        <v>288</v>
      </c>
      <c r="R12" s="27">
        <v>100</v>
      </c>
      <c r="S12" s="27" t="s">
        <v>83</v>
      </c>
      <c r="T12" s="27" t="s">
        <v>83</v>
      </c>
      <c r="U12" s="28" t="str">
        <f t="shared" si="0"/>
        <v>N/A</v>
      </c>
    </row>
    <row r="13" spans="1:34" ht="75" customHeight="1" thickTop="1" thickBot="1">
      <c r="A13" s="25"/>
      <c r="B13" s="26" t="s">
        <v>49</v>
      </c>
      <c r="C13" s="69" t="s">
        <v>503</v>
      </c>
      <c r="D13" s="69"/>
      <c r="E13" s="69"/>
      <c r="F13" s="69"/>
      <c r="G13" s="69"/>
      <c r="H13" s="69"/>
      <c r="I13" s="69" t="s">
        <v>504</v>
      </c>
      <c r="J13" s="69"/>
      <c r="K13" s="69"/>
      <c r="L13" s="69" t="s">
        <v>505</v>
      </c>
      <c r="M13" s="69"/>
      <c r="N13" s="69"/>
      <c r="O13" s="69"/>
      <c r="P13" s="27" t="s">
        <v>40</v>
      </c>
      <c r="Q13" s="27" t="s">
        <v>288</v>
      </c>
      <c r="R13" s="27">
        <v>100</v>
      </c>
      <c r="S13" s="27" t="s">
        <v>83</v>
      </c>
      <c r="T13" s="27" t="s">
        <v>83</v>
      </c>
      <c r="U13" s="28" t="str">
        <f t="shared" si="0"/>
        <v>N/A</v>
      </c>
    </row>
    <row r="14" spans="1:34" ht="75" customHeight="1" thickTop="1">
      <c r="A14" s="25"/>
      <c r="B14" s="26" t="s">
        <v>94</v>
      </c>
      <c r="C14" s="69" t="s">
        <v>506</v>
      </c>
      <c r="D14" s="69"/>
      <c r="E14" s="69"/>
      <c r="F14" s="69"/>
      <c r="G14" s="69"/>
      <c r="H14" s="69"/>
      <c r="I14" s="69" t="s">
        <v>507</v>
      </c>
      <c r="J14" s="69"/>
      <c r="K14" s="69"/>
      <c r="L14" s="69" t="s">
        <v>508</v>
      </c>
      <c r="M14" s="69"/>
      <c r="N14" s="69"/>
      <c r="O14" s="69"/>
      <c r="P14" s="27" t="s">
        <v>40</v>
      </c>
      <c r="Q14" s="27" t="s">
        <v>129</v>
      </c>
      <c r="R14" s="27">
        <v>100</v>
      </c>
      <c r="S14" s="27">
        <v>25</v>
      </c>
      <c r="T14" s="27">
        <v>0</v>
      </c>
      <c r="U14" s="28">
        <f t="shared" si="0"/>
        <v>0</v>
      </c>
    </row>
    <row r="15" spans="1:34" ht="75" customHeight="1">
      <c r="A15" s="25"/>
      <c r="B15" s="29" t="s">
        <v>42</v>
      </c>
      <c r="C15" s="61" t="s">
        <v>509</v>
      </c>
      <c r="D15" s="61"/>
      <c r="E15" s="61"/>
      <c r="F15" s="61"/>
      <c r="G15" s="61"/>
      <c r="H15" s="61"/>
      <c r="I15" s="61" t="s">
        <v>510</v>
      </c>
      <c r="J15" s="61"/>
      <c r="K15" s="61"/>
      <c r="L15" s="61" t="s">
        <v>511</v>
      </c>
      <c r="M15" s="61"/>
      <c r="N15" s="61"/>
      <c r="O15" s="61"/>
      <c r="P15" s="30" t="s">
        <v>40</v>
      </c>
      <c r="Q15" s="30" t="s">
        <v>129</v>
      </c>
      <c r="R15" s="30">
        <v>0</v>
      </c>
      <c r="S15" s="30" t="s">
        <v>83</v>
      </c>
      <c r="T15" s="30">
        <v>0</v>
      </c>
      <c r="U15" s="31" t="str">
        <f t="shared" si="0"/>
        <v>N/A</v>
      </c>
    </row>
    <row r="16" spans="1:34" ht="75" customHeight="1" thickBot="1">
      <c r="A16" s="25"/>
      <c r="B16" s="29" t="s">
        <v>42</v>
      </c>
      <c r="C16" s="61" t="s">
        <v>42</v>
      </c>
      <c r="D16" s="61"/>
      <c r="E16" s="61"/>
      <c r="F16" s="61"/>
      <c r="G16" s="61"/>
      <c r="H16" s="61"/>
      <c r="I16" s="61" t="s">
        <v>512</v>
      </c>
      <c r="J16" s="61"/>
      <c r="K16" s="61"/>
      <c r="L16" s="61" t="s">
        <v>513</v>
      </c>
      <c r="M16" s="61"/>
      <c r="N16" s="61"/>
      <c r="O16" s="61"/>
      <c r="P16" s="30" t="s">
        <v>40</v>
      </c>
      <c r="Q16" s="30" t="s">
        <v>129</v>
      </c>
      <c r="R16" s="30">
        <v>100</v>
      </c>
      <c r="S16" s="30">
        <v>25</v>
      </c>
      <c r="T16" s="30">
        <v>0</v>
      </c>
      <c r="U16" s="31">
        <f t="shared" si="0"/>
        <v>0</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f>4743.343341</f>
        <v>4743.3433409999998</v>
      </c>
      <c r="S20" s="48">
        <f>4743.343341</f>
        <v>4743.3433409999998</v>
      </c>
      <c r="T20" s="48">
        <f>4157.58425372</f>
        <v>4157.5842537199997</v>
      </c>
      <c r="U20" s="49">
        <f>+IF(ISERR(T20/S20*100),"N/A",T20/S20*100)</f>
        <v>87.650923722580259</v>
      </c>
    </row>
    <row r="21" spans="2:22" ht="13.5" customHeight="1" thickBot="1">
      <c r="B21" s="64" t="s">
        <v>63</v>
      </c>
      <c r="C21" s="65"/>
      <c r="D21" s="65"/>
      <c r="E21" s="50"/>
      <c r="F21" s="50"/>
      <c r="G21" s="50"/>
      <c r="H21" s="51"/>
      <c r="I21" s="51"/>
      <c r="J21" s="51"/>
      <c r="K21" s="51"/>
      <c r="L21" s="51"/>
      <c r="M21" s="51"/>
      <c r="N21" s="51"/>
      <c r="O21" s="51"/>
      <c r="P21" s="52"/>
      <c r="Q21" s="52"/>
      <c r="R21" s="48">
        <f>4157.584254</f>
        <v>4157.5842540000003</v>
      </c>
      <c r="S21" s="48">
        <f>4157.584254</f>
        <v>4157.5842540000003</v>
      </c>
      <c r="T21" s="48">
        <f>4157.58425372</f>
        <v>4157.5842537199997</v>
      </c>
      <c r="U21" s="49">
        <f>+IF(ISERR(T21/S21*100),"N/A",T21/S21*100)</f>
        <v>99.999999993265305</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34.5" customHeight="1">
      <c r="B24" s="55" t="s">
        <v>514</v>
      </c>
      <c r="C24" s="56"/>
      <c r="D24" s="56"/>
      <c r="E24" s="56"/>
      <c r="F24" s="56"/>
      <c r="G24" s="56"/>
      <c r="H24" s="56"/>
      <c r="I24" s="56"/>
      <c r="J24" s="56"/>
      <c r="K24" s="56"/>
      <c r="L24" s="56"/>
      <c r="M24" s="56"/>
      <c r="N24" s="56"/>
      <c r="O24" s="56"/>
      <c r="P24" s="56"/>
      <c r="Q24" s="56"/>
      <c r="R24" s="56"/>
      <c r="S24" s="56"/>
      <c r="T24" s="56"/>
      <c r="U24" s="57"/>
    </row>
    <row r="25" spans="2:22" ht="34.5" customHeight="1">
      <c r="B25" s="55" t="s">
        <v>515</v>
      </c>
      <c r="C25" s="56"/>
      <c r="D25" s="56"/>
      <c r="E25" s="56"/>
      <c r="F25" s="56"/>
      <c r="G25" s="56"/>
      <c r="H25" s="56"/>
      <c r="I25" s="56"/>
      <c r="J25" s="56"/>
      <c r="K25" s="56"/>
      <c r="L25" s="56"/>
      <c r="M25" s="56"/>
      <c r="N25" s="56"/>
      <c r="O25" s="56"/>
      <c r="P25" s="56"/>
      <c r="Q25" s="56"/>
      <c r="R25" s="56"/>
      <c r="S25" s="56"/>
      <c r="T25" s="56"/>
      <c r="U25" s="57"/>
    </row>
    <row r="26" spans="2:22" ht="34.5" customHeight="1">
      <c r="B26" s="55" t="s">
        <v>516</v>
      </c>
      <c r="C26" s="56"/>
      <c r="D26" s="56"/>
      <c r="E26" s="56"/>
      <c r="F26" s="56"/>
      <c r="G26" s="56"/>
      <c r="H26" s="56"/>
      <c r="I26" s="56"/>
      <c r="J26" s="56"/>
      <c r="K26" s="56"/>
      <c r="L26" s="56"/>
      <c r="M26" s="56"/>
      <c r="N26" s="56"/>
      <c r="O26" s="56"/>
      <c r="P26" s="56"/>
      <c r="Q26" s="56"/>
      <c r="R26" s="56"/>
      <c r="S26" s="56"/>
      <c r="T26" s="56"/>
      <c r="U26" s="57"/>
    </row>
    <row r="27" spans="2:22" ht="63.15" customHeight="1">
      <c r="B27" s="55" t="s">
        <v>517</v>
      </c>
      <c r="C27" s="56"/>
      <c r="D27" s="56"/>
      <c r="E27" s="56"/>
      <c r="F27" s="56"/>
      <c r="G27" s="56"/>
      <c r="H27" s="56"/>
      <c r="I27" s="56"/>
      <c r="J27" s="56"/>
      <c r="K27" s="56"/>
      <c r="L27" s="56"/>
      <c r="M27" s="56"/>
      <c r="N27" s="56"/>
      <c r="O27" s="56"/>
      <c r="P27" s="56"/>
      <c r="Q27" s="56"/>
      <c r="R27" s="56"/>
      <c r="S27" s="56"/>
      <c r="T27" s="56"/>
      <c r="U27" s="57"/>
    </row>
    <row r="28" spans="2:22" ht="54.15" customHeight="1">
      <c r="B28" s="55" t="s">
        <v>518</v>
      </c>
      <c r="C28" s="56"/>
      <c r="D28" s="56"/>
      <c r="E28" s="56"/>
      <c r="F28" s="56"/>
      <c r="G28" s="56"/>
      <c r="H28" s="56"/>
      <c r="I28" s="56"/>
      <c r="J28" s="56"/>
      <c r="K28" s="56"/>
      <c r="L28" s="56"/>
      <c r="M28" s="56"/>
      <c r="N28" s="56"/>
      <c r="O28" s="56"/>
      <c r="P28" s="56"/>
      <c r="Q28" s="56"/>
      <c r="R28" s="56"/>
      <c r="S28" s="56"/>
      <c r="T28" s="56"/>
      <c r="U28" s="57"/>
    </row>
    <row r="29" spans="2:22" ht="62.25" customHeight="1" thickBot="1">
      <c r="B29" s="58" t="s">
        <v>519</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topLeftCell="A31" zoomScale="80" zoomScaleNormal="80" zoomScaleSheetLayoutView="80" workbookViewId="0">
      <selection activeCell="A22" sqref="A22:XFD2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21875" style="1" customWidth="1"/>
    <col min="9" max="9" width="7.5546875" style="1" customWidth="1"/>
    <col min="10" max="10" width="9" style="1" customWidth="1"/>
    <col min="11" max="11" width="26.88671875" style="1" customWidth="1"/>
    <col min="12" max="12" width="8.88671875" style="1" customWidth="1"/>
    <col min="13" max="13" width="7" style="1" customWidth="1"/>
    <col min="14" max="14" width="9.44140625" style="1" customWidth="1"/>
    <col min="15" max="15" width="28.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520</v>
      </c>
      <c r="D4" s="95" t="s">
        <v>521</v>
      </c>
      <c r="E4" s="95"/>
      <c r="F4" s="95"/>
      <c r="G4" s="95"/>
      <c r="H4" s="95"/>
      <c r="I4" s="14"/>
      <c r="J4" s="15" t="s">
        <v>6</v>
      </c>
      <c r="K4" s="16" t="s">
        <v>7</v>
      </c>
      <c r="L4" s="96" t="s">
        <v>8</v>
      </c>
      <c r="M4" s="96"/>
      <c r="N4" s="96"/>
      <c r="O4" s="96"/>
      <c r="P4" s="15" t="s">
        <v>9</v>
      </c>
      <c r="Q4" s="96" t="s">
        <v>522</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523</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 t="shared" ref="U11:U16" si="0">IF(ISERR(T11/S11*100),"N/A",T11/S11*100)</f>
        <v>N/A</v>
      </c>
    </row>
    <row r="12" spans="1:34" ht="75" customHeight="1" thickTop="1" thickBot="1">
      <c r="A12" s="25"/>
      <c r="B12" s="26" t="s">
        <v>45</v>
      </c>
      <c r="C12" s="69" t="s">
        <v>524</v>
      </c>
      <c r="D12" s="69"/>
      <c r="E12" s="69"/>
      <c r="F12" s="69"/>
      <c r="G12" s="69"/>
      <c r="H12" s="69"/>
      <c r="I12" s="69" t="s">
        <v>525</v>
      </c>
      <c r="J12" s="69"/>
      <c r="K12" s="69"/>
      <c r="L12" s="69" t="s">
        <v>526</v>
      </c>
      <c r="M12" s="69"/>
      <c r="N12" s="69"/>
      <c r="O12" s="69"/>
      <c r="P12" s="27" t="s">
        <v>40</v>
      </c>
      <c r="Q12" s="27" t="s">
        <v>82</v>
      </c>
      <c r="R12" s="27">
        <v>4.3899999999999997</v>
      </c>
      <c r="S12" s="27" t="s">
        <v>83</v>
      </c>
      <c r="T12" s="27" t="s">
        <v>83</v>
      </c>
      <c r="U12" s="28" t="str">
        <f t="shared" si="0"/>
        <v>N/A</v>
      </c>
    </row>
    <row r="13" spans="1:34" ht="120" customHeight="1" thickTop="1">
      <c r="A13" s="25"/>
      <c r="B13" s="26" t="s">
        <v>49</v>
      </c>
      <c r="C13" s="69" t="s">
        <v>527</v>
      </c>
      <c r="D13" s="69"/>
      <c r="E13" s="69"/>
      <c r="F13" s="69"/>
      <c r="G13" s="69"/>
      <c r="H13" s="69"/>
      <c r="I13" s="69" t="s">
        <v>528</v>
      </c>
      <c r="J13" s="69"/>
      <c r="K13" s="69"/>
      <c r="L13" s="69" t="s">
        <v>529</v>
      </c>
      <c r="M13" s="69"/>
      <c r="N13" s="69"/>
      <c r="O13" s="69"/>
      <c r="P13" s="27" t="s">
        <v>40</v>
      </c>
      <c r="Q13" s="27" t="s">
        <v>351</v>
      </c>
      <c r="R13" s="27">
        <v>172.43</v>
      </c>
      <c r="S13" s="27" t="s">
        <v>83</v>
      </c>
      <c r="T13" s="27" t="s">
        <v>83</v>
      </c>
      <c r="U13" s="28" t="str">
        <f t="shared" si="0"/>
        <v>N/A</v>
      </c>
    </row>
    <row r="14" spans="1:34" ht="124.8" customHeight="1">
      <c r="A14" s="25"/>
      <c r="B14" s="29" t="s">
        <v>42</v>
      </c>
      <c r="C14" s="61" t="s">
        <v>42</v>
      </c>
      <c r="D14" s="61"/>
      <c r="E14" s="61"/>
      <c r="F14" s="61"/>
      <c r="G14" s="61"/>
      <c r="H14" s="61"/>
      <c r="I14" s="61" t="s">
        <v>530</v>
      </c>
      <c r="J14" s="61"/>
      <c r="K14" s="61"/>
      <c r="L14" s="61" t="s">
        <v>531</v>
      </c>
      <c r="M14" s="61"/>
      <c r="N14" s="61"/>
      <c r="O14" s="61"/>
      <c r="P14" s="30" t="s">
        <v>40</v>
      </c>
      <c r="Q14" s="30" t="s">
        <v>351</v>
      </c>
      <c r="R14" s="30">
        <v>166.16</v>
      </c>
      <c r="S14" s="30" t="s">
        <v>83</v>
      </c>
      <c r="T14" s="30" t="s">
        <v>83</v>
      </c>
      <c r="U14" s="31" t="str">
        <f t="shared" si="0"/>
        <v>N/A</v>
      </c>
    </row>
    <row r="15" spans="1:34" ht="75" customHeight="1">
      <c r="A15" s="25"/>
      <c r="B15" s="29" t="s">
        <v>42</v>
      </c>
      <c r="C15" s="61" t="s">
        <v>532</v>
      </c>
      <c r="D15" s="61"/>
      <c r="E15" s="61"/>
      <c r="F15" s="61"/>
      <c r="G15" s="61"/>
      <c r="H15" s="61"/>
      <c r="I15" s="61" t="s">
        <v>533</v>
      </c>
      <c r="J15" s="61"/>
      <c r="K15" s="61"/>
      <c r="L15" s="61" t="s">
        <v>534</v>
      </c>
      <c r="M15" s="61"/>
      <c r="N15" s="61"/>
      <c r="O15" s="61"/>
      <c r="P15" s="30" t="s">
        <v>535</v>
      </c>
      <c r="Q15" s="30" t="s">
        <v>278</v>
      </c>
      <c r="R15" s="30">
        <v>1.5</v>
      </c>
      <c r="S15" s="30" t="s">
        <v>83</v>
      </c>
      <c r="T15" s="30" t="s">
        <v>83</v>
      </c>
      <c r="U15" s="31" t="str">
        <f t="shared" si="0"/>
        <v>N/A</v>
      </c>
    </row>
    <row r="16" spans="1:34" ht="75" customHeight="1">
      <c r="A16" s="25"/>
      <c r="B16" s="29" t="s">
        <v>42</v>
      </c>
      <c r="C16" s="61" t="s">
        <v>536</v>
      </c>
      <c r="D16" s="61"/>
      <c r="E16" s="61"/>
      <c r="F16" s="61"/>
      <c r="G16" s="61"/>
      <c r="H16" s="61"/>
      <c r="I16" s="61" t="s">
        <v>537</v>
      </c>
      <c r="J16" s="61"/>
      <c r="K16" s="61"/>
      <c r="L16" s="61" t="s">
        <v>538</v>
      </c>
      <c r="M16" s="61"/>
      <c r="N16" s="61"/>
      <c r="O16" s="61"/>
      <c r="P16" s="30" t="s">
        <v>539</v>
      </c>
      <c r="Q16" s="30" t="s">
        <v>82</v>
      </c>
      <c r="R16" s="30">
        <v>200</v>
      </c>
      <c r="S16" s="30" t="s">
        <v>83</v>
      </c>
      <c r="T16" s="30" t="s">
        <v>83</v>
      </c>
      <c r="U16" s="31" t="str">
        <f t="shared" si="0"/>
        <v>N/A</v>
      </c>
    </row>
    <row r="17" spans="1:21" ht="75" customHeight="1">
      <c r="A17" s="25"/>
      <c r="B17" s="29" t="s">
        <v>42</v>
      </c>
      <c r="C17" s="61" t="s">
        <v>540</v>
      </c>
      <c r="D17" s="61"/>
      <c r="E17" s="61"/>
      <c r="F17" s="61"/>
      <c r="G17" s="61"/>
      <c r="H17" s="61"/>
      <c r="I17" s="61" t="s">
        <v>541</v>
      </c>
      <c r="J17" s="61"/>
      <c r="K17" s="61"/>
      <c r="L17" s="61" t="s">
        <v>542</v>
      </c>
      <c r="M17" s="61"/>
      <c r="N17" s="61"/>
      <c r="O17" s="61"/>
      <c r="P17" s="30" t="s">
        <v>40</v>
      </c>
      <c r="Q17" s="30" t="s">
        <v>278</v>
      </c>
      <c r="R17" s="30">
        <v>33.299999999999997</v>
      </c>
      <c r="S17" s="30" t="s">
        <v>83</v>
      </c>
      <c r="T17" s="30" t="s">
        <v>83</v>
      </c>
      <c r="U17" s="31" t="str">
        <f>IF(ISERR((S17-T17)*100/S17+100),"N/A",(S17-T17)*100/S17+100)</f>
        <v>N/A</v>
      </c>
    </row>
    <row r="18" spans="1:21" ht="75" customHeight="1">
      <c r="A18" s="25"/>
      <c r="B18" s="29" t="s">
        <v>42</v>
      </c>
      <c r="C18" s="61" t="s">
        <v>543</v>
      </c>
      <c r="D18" s="61"/>
      <c r="E18" s="61"/>
      <c r="F18" s="61"/>
      <c r="G18" s="61"/>
      <c r="H18" s="61"/>
      <c r="I18" s="61" t="s">
        <v>544</v>
      </c>
      <c r="J18" s="61"/>
      <c r="K18" s="61"/>
      <c r="L18" s="61" t="s">
        <v>545</v>
      </c>
      <c r="M18" s="61"/>
      <c r="N18" s="61"/>
      <c r="O18" s="61"/>
      <c r="P18" s="30" t="s">
        <v>40</v>
      </c>
      <c r="Q18" s="30" t="s">
        <v>93</v>
      </c>
      <c r="R18" s="30">
        <v>105.28</v>
      </c>
      <c r="S18" s="30" t="s">
        <v>83</v>
      </c>
      <c r="T18" s="30" t="s">
        <v>83</v>
      </c>
      <c r="U18" s="31" t="str">
        <f t="shared" ref="U18:U32" si="1">IF(ISERR(T18/S18*100),"N/A",T18/S18*100)</f>
        <v>N/A</v>
      </c>
    </row>
    <row r="19" spans="1:21" ht="75" customHeight="1">
      <c r="A19" s="25"/>
      <c r="B19" s="29" t="s">
        <v>42</v>
      </c>
      <c r="C19" s="61" t="s">
        <v>546</v>
      </c>
      <c r="D19" s="61"/>
      <c r="E19" s="61"/>
      <c r="F19" s="61"/>
      <c r="G19" s="61"/>
      <c r="H19" s="61"/>
      <c r="I19" s="61" t="s">
        <v>547</v>
      </c>
      <c r="J19" s="61"/>
      <c r="K19" s="61"/>
      <c r="L19" s="61" t="s">
        <v>548</v>
      </c>
      <c r="M19" s="61"/>
      <c r="N19" s="61"/>
      <c r="O19" s="61"/>
      <c r="P19" s="30" t="s">
        <v>40</v>
      </c>
      <c r="Q19" s="30" t="s">
        <v>82</v>
      </c>
      <c r="R19" s="30">
        <v>102.04</v>
      </c>
      <c r="S19" s="30" t="s">
        <v>83</v>
      </c>
      <c r="T19" s="30" t="s">
        <v>83</v>
      </c>
      <c r="U19" s="31" t="str">
        <f t="shared" si="1"/>
        <v>N/A</v>
      </c>
    </row>
    <row r="20" spans="1:21" ht="75" customHeight="1">
      <c r="A20" s="25"/>
      <c r="B20" s="29" t="s">
        <v>42</v>
      </c>
      <c r="C20" s="61" t="s">
        <v>549</v>
      </c>
      <c r="D20" s="61"/>
      <c r="E20" s="61"/>
      <c r="F20" s="61"/>
      <c r="G20" s="61"/>
      <c r="H20" s="61"/>
      <c r="I20" s="61" t="s">
        <v>550</v>
      </c>
      <c r="J20" s="61"/>
      <c r="K20" s="61"/>
      <c r="L20" s="61" t="s">
        <v>551</v>
      </c>
      <c r="M20" s="61"/>
      <c r="N20" s="61"/>
      <c r="O20" s="61"/>
      <c r="P20" s="30" t="s">
        <v>40</v>
      </c>
      <c r="Q20" s="30" t="s">
        <v>82</v>
      </c>
      <c r="R20" s="30">
        <v>76.34</v>
      </c>
      <c r="S20" s="30" t="s">
        <v>83</v>
      </c>
      <c r="T20" s="30" t="s">
        <v>83</v>
      </c>
      <c r="U20" s="31" t="str">
        <f t="shared" si="1"/>
        <v>N/A</v>
      </c>
    </row>
    <row r="21" spans="1:21" ht="75" customHeight="1" thickBot="1">
      <c r="A21" s="25"/>
      <c r="B21" s="29" t="s">
        <v>42</v>
      </c>
      <c r="C21" s="61" t="s">
        <v>552</v>
      </c>
      <c r="D21" s="61"/>
      <c r="E21" s="61"/>
      <c r="F21" s="61"/>
      <c r="G21" s="61"/>
      <c r="H21" s="61"/>
      <c r="I21" s="61" t="s">
        <v>553</v>
      </c>
      <c r="J21" s="61"/>
      <c r="K21" s="61"/>
      <c r="L21" s="61" t="s">
        <v>554</v>
      </c>
      <c r="M21" s="61"/>
      <c r="N21" s="61"/>
      <c r="O21" s="61"/>
      <c r="P21" s="30" t="s">
        <v>149</v>
      </c>
      <c r="Q21" s="30" t="s">
        <v>93</v>
      </c>
      <c r="R21" s="30">
        <v>80</v>
      </c>
      <c r="S21" s="30" t="s">
        <v>83</v>
      </c>
      <c r="T21" s="30" t="s">
        <v>83</v>
      </c>
      <c r="U21" s="31" t="str">
        <f t="shared" si="1"/>
        <v>N/A</v>
      </c>
    </row>
    <row r="22" spans="1:21" ht="152.4" customHeight="1" thickTop="1">
      <c r="A22" s="25"/>
      <c r="B22" s="26" t="s">
        <v>94</v>
      </c>
      <c r="C22" s="69" t="s">
        <v>555</v>
      </c>
      <c r="D22" s="69"/>
      <c r="E22" s="69"/>
      <c r="F22" s="69"/>
      <c r="G22" s="69"/>
      <c r="H22" s="69"/>
      <c r="I22" s="69" t="s">
        <v>556</v>
      </c>
      <c r="J22" s="69"/>
      <c r="K22" s="69"/>
      <c r="L22" s="69" t="s">
        <v>557</v>
      </c>
      <c r="M22" s="69"/>
      <c r="N22" s="69"/>
      <c r="O22" s="69"/>
      <c r="P22" s="27" t="s">
        <v>539</v>
      </c>
      <c r="Q22" s="27" t="s">
        <v>98</v>
      </c>
      <c r="R22" s="27">
        <v>1.69</v>
      </c>
      <c r="S22" s="27" t="s">
        <v>83</v>
      </c>
      <c r="T22" s="27" t="s">
        <v>83</v>
      </c>
      <c r="U22" s="28" t="str">
        <f t="shared" si="1"/>
        <v>N/A</v>
      </c>
    </row>
    <row r="23" spans="1:21" ht="75" customHeight="1">
      <c r="A23" s="25"/>
      <c r="B23" s="29" t="s">
        <v>42</v>
      </c>
      <c r="C23" s="61" t="s">
        <v>558</v>
      </c>
      <c r="D23" s="61"/>
      <c r="E23" s="61"/>
      <c r="F23" s="61"/>
      <c r="G23" s="61"/>
      <c r="H23" s="61"/>
      <c r="I23" s="61" t="s">
        <v>559</v>
      </c>
      <c r="J23" s="61"/>
      <c r="K23" s="61"/>
      <c r="L23" s="61" t="s">
        <v>560</v>
      </c>
      <c r="M23" s="61"/>
      <c r="N23" s="61"/>
      <c r="O23" s="61"/>
      <c r="P23" s="30" t="s">
        <v>149</v>
      </c>
      <c r="Q23" s="30" t="s">
        <v>188</v>
      </c>
      <c r="R23" s="30">
        <v>1</v>
      </c>
      <c r="S23" s="30" t="s">
        <v>83</v>
      </c>
      <c r="T23" s="30" t="s">
        <v>83</v>
      </c>
      <c r="U23" s="31" t="str">
        <f t="shared" si="1"/>
        <v>N/A</v>
      </c>
    </row>
    <row r="24" spans="1:21" ht="75" customHeight="1">
      <c r="A24" s="25"/>
      <c r="B24" s="29" t="s">
        <v>42</v>
      </c>
      <c r="C24" s="61" t="s">
        <v>561</v>
      </c>
      <c r="D24" s="61"/>
      <c r="E24" s="61"/>
      <c r="F24" s="61"/>
      <c r="G24" s="61"/>
      <c r="H24" s="61"/>
      <c r="I24" s="61" t="s">
        <v>562</v>
      </c>
      <c r="J24" s="61"/>
      <c r="K24" s="61"/>
      <c r="L24" s="61" t="s">
        <v>563</v>
      </c>
      <c r="M24" s="61"/>
      <c r="N24" s="61"/>
      <c r="O24" s="61"/>
      <c r="P24" s="30" t="s">
        <v>40</v>
      </c>
      <c r="Q24" s="30" t="s">
        <v>106</v>
      </c>
      <c r="R24" s="30">
        <v>1</v>
      </c>
      <c r="S24" s="30" t="s">
        <v>83</v>
      </c>
      <c r="T24" s="30" t="s">
        <v>83</v>
      </c>
      <c r="U24" s="31" t="str">
        <f t="shared" si="1"/>
        <v>N/A</v>
      </c>
    </row>
    <row r="25" spans="1:21" ht="75" customHeight="1">
      <c r="A25" s="25"/>
      <c r="B25" s="29" t="s">
        <v>42</v>
      </c>
      <c r="C25" s="61" t="s">
        <v>564</v>
      </c>
      <c r="D25" s="61"/>
      <c r="E25" s="61"/>
      <c r="F25" s="61"/>
      <c r="G25" s="61"/>
      <c r="H25" s="61"/>
      <c r="I25" s="61" t="s">
        <v>565</v>
      </c>
      <c r="J25" s="61"/>
      <c r="K25" s="61"/>
      <c r="L25" s="61" t="s">
        <v>566</v>
      </c>
      <c r="M25" s="61"/>
      <c r="N25" s="61"/>
      <c r="O25" s="61"/>
      <c r="P25" s="30" t="s">
        <v>40</v>
      </c>
      <c r="Q25" s="30" t="s">
        <v>102</v>
      </c>
      <c r="R25" s="30">
        <v>25.53</v>
      </c>
      <c r="S25" s="30" t="s">
        <v>83</v>
      </c>
      <c r="T25" s="30" t="s">
        <v>83</v>
      </c>
      <c r="U25" s="31" t="str">
        <f t="shared" si="1"/>
        <v>N/A</v>
      </c>
    </row>
    <row r="26" spans="1:21" ht="75" customHeight="1">
      <c r="A26" s="25"/>
      <c r="B26" s="29" t="s">
        <v>42</v>
      </c>
      <c r="C26" s="61" t="s">
        <v>567</v>
      </c>
      <c r="D26" s="61"/>
      <c r="E26" s="61"/>
      <c r="F26" s="61"/>
      <c r="G26" s="61"/>
      <c r="H26" s="61"/>
      <c r="I26" s="61" t="s">
        <v>568</v>
      </c>
      <c r="J26" s="61"/>
      <c r="K26" s="61"/>
      <c r="L26" s="61" t="s">
        <v>569</v>
      </c>
      <c r="M26" s="61"/>
      <c r="N26" s="61"/>
      <c r="O26" s="61"/>
      <c r="P26" s="30" t="s">
        <v>40</v>
      </c>
      <c r="Q26" s="30" t="s">
        <v>131</v>
      </c>
      <c r="R26" s="30">
        <v>43.23</v>
      </c>
      <c r="S26" s="30" t="s">
        <v>83</v>
      </c>
      <c r="T26" s="30" t="s">
        <v>83</v>
      </c>
      <c r="U26" s="31" t="str">
        <f t="shared" si="1"/>
        <v>N/A</v>
      </c>
    </row>
    <row r="27" spans="1:21" ht="75" customHeight="1">
      <c r="A27" s="25"/>
      <c r="B27" s="29" t="s">
        <v>42</v>
      </c>
      <c r="C27" s="61" t="s">
        <v>570</v>
      </c>
      <c r="D27" s="61"/>
      <c r="E27" s="61"/>
      <c r="F27" s="61"/>
      <c r="G27" s="61"/>
      <c r="H27" s="61"/>
      <c r="I27" s="61" t="s">
        <v>571</v>
      </c>
      <c r="J27" s="61"/>
      <c r="K27" s="61"/>
      <c r="L27" s="61" t="s">
        <v>572</v>
      </c>
      <c r="M27" s="61"/>
      <c r="N27" s="61"/>
      <c r="O27" s="61"/>
      <c r="P27" s="30" t="s">
        <v>40</v>
      </c>
      <c r="Q27" s="30" t="s">
        <v>98</v>
      </c>
      <c r="R27" s="30">
        <v>100</v>
      </c>
      <c r="S27" s="30">
        <v>75</v>
      </c>
      <c r="T27" s="30">
        <v>100</v>
      </c>
      <c r="U27" s="31">
        <f t="shared" si="1"/>
        <v>133.33333333333331</v>
      </c>
    </row>
    <row r="28" spans="1:21" ht="75" customHeight="1">
      <c r="A28" s="25"/>
      <c r="B28" s="29" t="s">
        <v>42</v>
      </c>
      <c r="C28" s="61" t="s">
        <v>573</v>
      </c>
      <c r="D28" s="61"/>
      <c r="E28" s="61"/>
      <c r="F28" s="61"/>
      <c r="G28" s="61"/>
      <c r="H28" s="61"/>
      <c r="I28" s="61" t="s">
        <v>574</v>
      </c>
      <c r="J28" s="61"/>
      <c r="K28" s="61"/>
      <c r="L28" s="61" t="s">
        <v>575</v>
      </c>
      <c r="M28" s="61"/>
      <c r="N28" s="61"/>
      <c r="O28" s="61"/>
      <c r="P28" s="30" t="s">
        <v>40</v>
      </c>
      <c r="Q28" s="30" t="s">
        <v>106</v>
      </c>
      <c r="R28" s="30">
        <v>100</v>
      </c>
      <c r="S28" s="30" t="s">
        <v>83</v>
      </c>
      <c r="T28" s="30" t="s">
        <v>83</v>
      </c>
      <c r="U28" s="31" t="str">
        <f t="shared" si="1"/>
        <v>N/A</v>
      </c>
    </row>
    <row r="29" spans="1:21" ht="75" customHeight="1">
      <c r="A29" s="25"/>
      <c r="B29" s="29" t="s">
        <v>42</v>
      </c>
      <c r="C29" s="61" t="s">
        <v>576</v>
      </c>
      <c r="D29" s="61"/>
      <c r="E29" s="61"/>
      <c r="F29" s="61"/>
      <c r="G29" s="61"/>
      <c r="H29" s="61"/>
      <c r="I29" s="61" t="s">
        <v>577</v>
      </c>
      <c r="J29" s="61"/>
      <c r="K29" s="61"/>
      <c r="L29" s="61" t="s">
        <v>578</v>
      </c>
      <c r="M29" s="61"/>
      <c r="N29" s="61"/>
      <c r="O29" s="61"/>
      <c r="P29" s="30" t="s">
        <v>40</v>
      </c>
      <c r="Q29" s="30" t="s">
        <v>106</v>
      </c>
      <c r="R29" s="30">
        <v>214.84</v>
      </c>
      <c r="S29" s="30" t="s">
        <v>83</v>
      </c>
      <c r="T29" s="30" t="s">
        <v>83</v>
      </c>
      <c r="U29" s="31" t="str">
        <f t="shared" si="1"/>
        <v>N/A</v>
      </c>
    </row>
    <row r="30" spans="1:21" ht="75" customHeight="1">
      <c r="A30" s="25"/>
      <c r="B30" s="29" t="s">
        <v>42</v>
      </c>
      <c r="C30" s="61" t="s">
        <v>579</v>
      </c>
      <c r="D30" s="61"/>
      <c r="E30" s="61"/>
      <c r="F30" s="61"/>
      <c r="G30" s="61"/>
      <c r="H30" s="61"/>
      <c r="I30" s="61" t="s">
        <v>580</v>
      </c>
      <c r="J30" s="61"/>
      <c r="K30" s="61"/>
      <c r="L30" s="61" t="s">
        <v>581</v>
      </c>
      <c r="M30" s="61"/>
      <c r="N30" s="61"/>
      <c r="O30" s="61"/>
      <c r="P30" s="30" t="s">
        <v>40</v>
      </c>
      <c r="Q30" s="30" t="s">
        <v>131</v>
      </c>
      <c r="R30" s="30">
        <v>50</v>
      </c>
      <c r="S30" s="30" t="s">
        <v>83</v>
      </c>
      <c r="T30" s="30" t="s">
        <v>83</v>
      </c>
      <c r="U30" s="31" t="str">
        <f t="shared" si="1"/>
        <v>N/A</v>
      </c>
    </row>
    <row r="31" spans="1:21" ht="75" customHeight="1">
      <c r="A31" s="25"/>
      <c r="B31" s="29" t="s">
        <v>42</v>
      </c>
      <c r="C31" s="61" t="s">
        <v>582</v>
      </c>
      <c r="D31" s="61"/>
      <c r="E31" s="61"/>
      <c r="F31" s="61"/>
      <c r="G31" s="61"/>
      <c r="H31" s="61"/>
      <c r="I31" s="61" t="s">
        <v>583</v>
      </c>
      <c r="J31" s="61"/>
      <c r="K31" s="61"/>
      <c r="L31" s="61" t="s">
        <v>584</v>
      </c>
      <c r="M31" s="61"/>
      <c r="N31" s="61"/>
      <c r="O31" s="61"/>
      <c r="P31" s="30" t="s">
        <v>40</v>
      </c>
      <c r="Q31" s="30" t="s">
        <v>131</v>
      </c>
      <c r="R31" s="30">
        <v>50</v>
      </c>
      <c r="S31" s="30" t="s">
        <v>83</v>
      </c>
      <c r="T31" s="30" t="s">
        <v>83</v>
      </c>
      <c r="U31" s="31" t="str">
        <f t="shared" si="1"/>
        <v>N/A</v>
      </c>
    </row>
    <row r="32" spans="1:21" ht="75" customHeight="1" thickBot="1">
      <c r="A32" s="25"/>
      <c r="B32" s="29" t="s">
        <v>42</v>
      </c>
      <c r="C32" s="61" t="s">
        <v>585</v>
      </c>
      <c r="D32" s="61"/>
      <c r="E32" s="61"/>
      <c r="F32" s="61"/>
      <c r="G32" s="61"/>
      <c r="H32" s="61"/>
      <c r="I32" s="61" t="s">
        <v>586</v>
      </c>
      <c r="J32" s="61"/>
      <c r="K32" s="61"/>
      <c r="L32" s="61" t="s">
        <v>587</v>
      </c>
      <c r="M32" s="61"/>
      <c r="N32" s="61"/>
      <c r="O32" s="61"/>
      <c r="P32" s="30" t="s">
        <v>40</v>
      </c>
      <c r="Q32" s="30" t="s">
        <v>98</v>
      </c>
      <c r="R32" s="30">
        <v>80</v>
      </c>
      <c r="S32" s="30">
        <v>20</v>
      </c>
      <c r="T32" s="30">
        <v>18.89</v>
      </c>
      <c r="U32" s="31">
        <f t="shared" si="1"/>
        <v>94.45</v>
      </c>
    </row>
    <row r="33" spans="2:22" ht="22.5" customHeight="1" thickTop="1" thickBot="1">
      <c r="B33" s="8" t="s">
        <v>55</v>
      </c>
      <c r="C33" s="9"/>
      <c r="D33" s="9"/>
      <c r="E33" s="9"/>
      <c r="F33" s="9"/>
      <c r="G33" s="9"/>
      <c r="H33" s="10"/>
      <c r="I33" s="10"/>
      <c r="J33" s="10"/>
      <c r="K33" s="10"/>
      <c r="L33" s="10"/>
      <c r="M33" s="10"/>
      <c r="N33" s="10"/>
      <c r="O33" s="10"/>
      <c r="P33" s="10"/>
      <c r="Q33" s="10"/>
      <c r="R33" s="10"/>
      <c r="S33" s="10"/>
      <c r="T33" s="10"/>
      <c r="U33" s="11"/>
      <c r="V33" s="32"/>
    </row>
    <row r="34" spans="2:22" ht="26.25" customHeight="1" thickTop="1">
      <c r="B34" s="33"/>
      <c r="C34" s="34"/>
      <c r="D34" s="34"/>
      <c r="E34" s="34"/>
      <c r="F34" s="34"/>
      <c r="G34" s="34"/>
      <c r="H34" s="35"/>
      <c r="I34" s="35"/>
      <c r="J34" s="35"/>
      <c r="K34" s="35"/>
      <c r="L34" s="35"/>
      <c r="M34" s="35"/>
      <c r="N34" s="35"/>
      <c r="O34" s="35"/>
      <c r="P34" s="36"/>
      <c r="Q34" s="37"/>
      <c r="R34" s="38" t="s">
        <v>56</v>
      </c>
      <c r="S34" s="22" t="s">
        <v>57</v>
      </c>
      <c r="T34" s="38" t="s">
        <v>58</v>
      </c>
      <c r="U34" s="22" t="s">
        <v>59</v>
      </c>
    </row>
    <row r="35" spans="2:22" ht="26.25" customHeight="1" thickBot="1">
      <c r="B35" s="39"/>
      <c r="C35" s="40"/>
      <c r="D35" s="40"/>
      <c r="E35" s="40"/>
      <c r="F35" s="40"/>
      <c r="G35" s="40"/>
      <c r="H35" s="41"/>
      <c r="I35" s="41"/>
      <c r="J35" s="41"/>
      <c r="K35" s="41"/>
      <c r="L35" s="41"/>
      <c r="M35" s="41"/>
      <c r="N35" s="41"/>
      <c r="O35" s="41"/>
      <c r="P35" s="42"/>
      <c r="Q35" s="43"/>
      <c r="R35" s="44" t="s">
        <v>60</v>
      </c>
      <c r="S35" s="43" t="s">
        <v>60</v>
      </c>
      <c r="T35" s="43" t="s">
        <v>60</v>
      </c>
      <c r="U35" s="43" t="s">
        <v>61</v>
      </c>
    </row>
    <row r="36" spans="2:22" ht="13.5" customHeight="1" thickBot="1">
      <c r="B36" s="62" t="s">
        <v>62</v>
      </c>
      <c r="C36" s="63"/>
      <c r="D36" s="63"/>
      <c r="E36" s="45"/>
      <c r="F36" s="45"/>
      <c r="G36" s="45"/>
      <c r="H36" s="46"/>
      <c r="I36" s="46"/>
      <c r="J36" s="46"/>
      <c r="K36" s="46"/>
      <c r="L36" s="46"/>
      <c r="M36" s="46"/>
      <c r="N36" s="46"/>
      <c r="O36" s="46"/>
      <c r="P36" s="47"/>
      <c r="Q36" s="47"/>
      <c r="R36" s="48">
        <f>6444.12767</f>
        <v>6444.1276699999999</v>
      </c>
      <c r="S36" s="48">
        <f>6444.12767</f>
        <v>6444.1276699999999</v>
      </c>
      <c r="T36" s="48">
        <f>5166.80604925</f>
        <v>5166.8060492499999</v>
      </c>
      <c r="U36" s="49">
        <f>+IF(ISERR(T36/S36*100),"N/A",T36/S36*100)</f>
        <v>80.178517773686508</v>
      </c>
    </row>
    <row r="37" spans="2:22" ht="13.5" customHeight="1" thickBot="1">
      <c r="B37" s="64" t="s">
        <v>63</v>
      </c>
      <c r="C37" s="65"/>
      <c r="D37" s="65"/>
      <c r="E37" s="50"/>
      <c r="F37" s="50"/>
      <c r="G37" s="50"/>
      <c r="H37" s="51"/>
      <c r="I37" s="51"/>
      <c r="J37" s="51"/>
      <c r="K37" s="51"/>
      <c r="L37" s="51"/>
      <c r="M37" s="51"/>
      <c r="N37" s="51"/>
      <c r="O37" s="51"/>
      <c r="P37" s="52"/>
      <c r="Q37" s="52"/>
      <c r="R37" s="48">
        <f>5167.25292219999</f>
        <v>5167.2529221999903</v>
      </c>
      <c r="S37" s="48">
        <f>5167.25292219999</f>
        <v>5167.2529221999903</v>
      </c>
      <c r="T37" s="48">
        <f>5166.80604925</f>
        <v>5166.8060492499999</v>
      </c>
      <c r="U37" s="49">
        <f>+IF(ISERR(T37/S37*100),"N/A",T37/S37*100)</f>
        <v>99.991351827427081</v>
      </c>
    </row>
    <row r="38" spans="2:22" ht="14.85" customHeight="1" thickTop="1" thickBot="1">
      <c r="B38" s="8" t="s">
        <v>64</v>
      </c>
      <c r="C38" s="9"/>
      <c r="D38" s="9"/>
      <c r="E38" s="9"/>
      <c r="F38" s="9"/>
      <c r="G38" s="9"/>
      <c r="H38" s="10"/>
      <c r="I38" s="10"/>
      <c r="J38" s="10"/>
      <c r="K38" s="10"/>
      <c r="L38" s="10"/>
      <c r="M38" s="10"/>
      <c r="N38" s="10"/>
      <c r="O38" s="10"/>
      <c r="P38" s="10"/>
      <c r="Q38" s="10"/>
      <c r="R38" s="10"/>
      <c r="S38" s="10"/>
      <c r="T38" s="10"/>
      <c r="U38" s="11"/>
    </row>
    <row r="39" spans="2:22" ht="44.25" customHeight="1" thickTop="1">
      <c r="B39" s="66" t="s">
        <v>65</v>
      </c>
      <c r="C39" s="67"/>
      <c r="D39" s="67"/>
      <c r="E39" s="67"/>
      <c r="F39" s="67"/>
      <c r="G39" s="67"/>
      <c r="H39" s="67"/>
      <c r="I39" s="67"/>
      <c r="J39" s="67"/>
      <c r="K39" s="67"/>
      <c r="L39" s="67"/>
      <c r="M39" s="67"/>
      <c r="N39" s="67"/>
      <c r="O39" s="67"/>
      <c r="P39" s="67"/>
      <c r="Q39" s="67"/>
      <c r="R39" s="67"/>
      <c r="S39" s="67"/>
      <c r="T39" s="67"/>
      <c r="U39" s="68"/>
    </row>
    <row r="40" spans="2:22" ht="34.5" customHeight="1">
      <c r="B40" s="55" t="s">
        <v>107</v>
      </c>
      <c r="C40" s="56"/>
      <c r="D40" s="56"/>
      <c r="E40" s="56"/>
      <c r="F40" s="56"/>
      <c r="G40" s="56"/>
      <c r="H40" s="56"/>
      <c r="I40" s="56"/>
      <c r="J40" s="56"/>
      <c r="K40" s="56"/>
      <c r="L40" s="56"/>
      <c r="M40" s="56"/>
      <c r="N40" s="56"/>
      <c r="O40" s="56"/>
      <c r="P40" s="56"/>
      <c r="Q40" s="56"/>
      <c r="R40" s="56"/>
      <c r="S40" s="56"/>
      <c r="T40" s="56"/>
      <c r="U40" s="57"/>
    </row>
    <row r="41" spans="2:22" ht="34.5" customHeight="1">
      <c r="B41" s="55" t="s">
        <v>588</v>
      </c>
      <c r="C41" s="56"/>
      <c r="D41" s="56"/>
      <c r="E41" s="56"/>
      <c r="F41" s="56"/>
      <c r="G41" s="56"/>
      <c r="H41" s="56"/>
      <c r="I41" s="56"/>
      <c r="J41" s="56"/>
      <c r="K41" s="56"/>
      <c r="L41" s="56"/>
      <c r="M41" s="56"/>
      <c r="N41" s="56"/>
      <c r="O41" s="56"/>
      <c r="P41" s="56"/>
      <c r="Q41" s="56"/>
      <c r="R41" s="56"/>
      <c r="S41" s="56"/>
      <c r="T41" s="56"/>
      <c r="U41" s="57"/>
    </row>
    <row r="42" spans="2:22" ht="45.75" customHeight="1">
      <c r="B42" s="55" t="s">
        <v>589</v>
      </c>
      <c r="C42" s="56"/>
      <c r="D42" s="56"/>
      <c r="E42" s="56"/>
      <c r="F42" s="56"/>
      <c r="G42" s="56"/>
      <c r="H42" s="56"/>
      <c r="I42" s="56"/>
      <c r="J42" s="56"/>
      <c r="K42" s="56"/>
      <c r="L42" s="56"/>
      <c r="M42" s="56"/>
      <c r="N42" s="56"/>
      <c r="O42" s="56"/>
      <c r="P42" s="56"/>
      <c r="Q42" s="56"/>
      <c r="R42" s="56"/>
      <c r="S42" s="56"/>
      <c r="T42" s="56"/>
      <c r="U42" s="57"/>
    </row>
    <row r="43" spans="2:22" ht="41.85" customHeight="1">
      <c r="B43" s="55" t="s">
        <v>590</v>
      </c>
      <c r="C43" s="56"/>
      <c r="D43" s="56"/>
      <c r="E43" s="56"/>
      <c r="F43" s="56"/>
      <c r="G43" s="56"/>
      <c r="H43" s="56"/>
      <c r="I43" s="56"/>
      <c r="J43" s="56"/>
      <c r="K43" s="56"/>
      <c r="L43" s="56"/>
      <c r="M43" s="56"/>
      <c r="N43" s="56"/>
      <c r="O43" s="56"/>
      <c r="P43" s="56"/>
      <c r="Q43" s="56"/>
      <c r="R43" s="56"/>
      <c r="S43" s="56"/>
      <c r="T43" s="56"/>
      <c r="U43" s="57"/>
    </row>
    <row r="44" spans="2:22" ht="34.5" customHeight="1">
      <c r="B44" s="55" t="s">
        <v>591</v>
      </c>
      <c r="C44" s="56"/>
      <c r="D44" s="56"/>
      <c r="E44" s="56"/>
      <c r="F44" s="56"/>
      <c r="G44" s="56"/>
      <c r="H44" s="56"/>
      <c r="I44" s="56"/>
      <c r="J44" s="56"/>
      <c r="K44" s="56"/>
      <c r="L44" s="56"/>
      <c r="M44" s="56"/>
      <c r="N44" s="56"/>
      <c r="O44" s="56"/>
      <c r="P44" s="56"/>
      <c r="Q44" s="56"/>
      <c r="R44" s="56"/>
      <c r="S44" s="56"/>
      <c r="T44" s="56"/>
      <c r="U44" s="57"/>
    </row>
    <row r="45" spans="2:22" ht="34.5" customHeight="1">
      <c r="B45" s="55" t="s">
        <v>592</v>
      </c>
      <c r="C45" s="56"/>
      <c r="D45" s="56"/>
      <c r="E45" s="56"/>
      <c r="F45" s="56"/>
      <c r="G45" s="56"/>
      <c r="H45" s="56"/>
      <c r="I45" s="56"/>
      <c r="J45" s="56"/>
      <c r="K45" s="56"/>
      <c r="L45" s="56"/>
      <c r="M45" s="56"/>
      <c r="N45" s="56"/>
      <c r="O45" s="56"/>
      <c r="P45" s="56"/>
      <c r="Q45" s="56"/>
      <c r="R45" s="56"/>
      <c r="S45" s="56"/>
      <c r="T45" s="56"/>
      <c r="U45" s="57"/>
    </row>
    <row r="46" spans="2:22" ht="34.5" customHeight="1">
      <c r="B46" s="55" t="s">
        <v>593</v>
      </c>
      <c r="C46" s="56"/>
      <c r="D46" s="56"/>
      <c r="E46" s="56"/>
      <c r="F46" s="56"/>
      <c r="G46" s="56"/>
      <c r="H46" s="56"/>
      <c r="I46" s="56"/>
      <c r="J46" s="56"/>
      <c r="K46" s="56"/>
      <c r="L46" s="56"/>
      <c r="M46" s="56"/>
      <c r="N46" s="56"/>
      <c r="O46" s="56"/>
      <c r="P46" s="56"/>
      <c r="Q46" s="56"/>
      <c r="R46" s="56"/>
      <c r="S46" s="56"/>
      <c r="T46" s="56"/>
      <c r="U46" s="57"/>
    </row>
    <row r="47" spans="2:22" ht="34.5" customHeight="1">
      <c r="B47" s="55" t="s">
        <v>594</v>
      </c>
      <c r="C47" s="56"/>
      <c r="D47" s="56"/>
      <c r="E47" s="56"/>
      <c r="F47" s="56"/>
      <c r="G47" s="56"/>
      <c r="H47" s="56"/>
      <c r="I47" s="56"/>
      <c r="J47" s="56"/>
      <c r="K47" s="56"/>
      <c r="L47" s="56"/>
      <c r="M47" s="56"/>
      <c r="N47" s="56"/>
      <c r="O47" s="56"/>
      <c r="P47" s="56"/>
      <c r="Q47" s="56"/>
      <c r="R47" s="56"/>
      <c r="S47" s="56"/>
      <c r="T47" s="56"/>
      <c r="U47" s="57"/>
    </row>
    <row r="48" spans="2:22" ht="34.5" customHeight="1">
      <c r="B48" s="55" t="s">
        <v>595</v>
      </c>
      <c r="C48" s="56"/>
      <c r="D48" s="56"/>
      <c r="E48" s="56"/>
      <c r="F48" s="56"/>
      <c r="G48" s="56"/>
      <c r="H48" s="56"/>
      <c r="I48" s="56"/>
      <c r="J48" s="56"/>
      <c r="K48" s="56"/>
      <c r="L48" s="56"/>
      <c r="M48" s="56"/>
      <c r="N48" s="56"/>
      <c r="O48" s="56"/>
      <c r="P48" s="56"/>
      <c r="Q48" s="56"/>
      <c r="R48" s="56"/>
      <c r="S48" s="56"/>
      <c r="T48" s="56"/>
      <c r="U48" s="57"/>
    </row>
    <row r="49" spans="2:21" ht="34.5" customHeight="1">
      <c r="B49" s="55" t="s">
        <v>596</v>
      </c>
      <c r="C49" s="56"/>
      <c r="D49" s="56"/>
      <c r="E49" s="56"/>
      <c r="F49" s="56"/>
      <c r="G49" s="56"/>
      <c r="H49" s="56"/>
      <c r="I49" s="56"/>
      <c r="J49" s="56"/>
      <c r="K49" s="56"/>
      <c r="L49" s="56"/>
      <c r="M49" s="56"/>
      <c r="N49" s="56"/>
      <c r="O49" s="56"/>
      <c r="P49" s="56"/>
      <c r="Q49" s="56"/>
      <c r="R49" s="56"/>
      <c r="S49" s="56"/>
      <c r="T49" s="56"/>
      <c r="U49" s="57"/>
    </row>
    <row r="50" spans="2:21" ht="34.5" customHeight="1">
      <c r="B50" s="55" t="s">
        <v>597</v>
      </c>
      <c r="C50" s="56"/>
      <c r="D50" s="56"/>
      <c r="E50" s="56"/>
      <c r="F50" s="56"/>
      <c r="G50" s="56"/>
      <c r="H50" s="56"/>
      <c r="I50" s="56"/>
      <c r="J50" s="56"/>
      <c r="K50" s="56"/>
      <c r="L50" s="56"/>
      <c r="M50" s="56"/>
      <c r="N50" s="56"/>
      <c r="O50" s="56"/>
      <c r="P50" s="56"/>
      <c r="Q50" s="56"/>
      <c r="R50" s="56"/>
      <c r="S50" s="56"/>
      <c r="T50" s="56"/>
      <c r="U50" s="57"/>
    </row>
    <row r="51" spans="2:21" ht="86.4" customHeight="1">
      <c r="B51" s="55" t="s">
        <v>598</v>
      </c>
      <c r="C51" s="56"/>
      <c r="D51" s="56"/>
      <c r="E51" s="56"/>
      <c r="F51" s="56"/>
      <c r="G51" s="56"/>
      <c r="H51" s="56"/>
      <c r="I51" s="56"/>
      <c r="J51" s="56"/>
      <c r="K51" s="56"/>
      <c r="L51" s="56"/>
      <c r="M51" s="56"/>
      <c r="N51" s="56"/>
      <c r="O51" s="56"/>
      <c r="P51" s="56"/>
      <c r="Q51" s="56"/>
      <c r="R51" s="56"/>
      <c r="S51" s="56"/>
      <c r="T51" s="56"/>
      <c r="U51" s="57"/>
    </row>
    <row r="52" spans="2:21" ht="34.5" customHeight="1">
      <c r="B52" s="55" t="s">
        <v>599</v>
      </c>
      <c r="C52" s="56"/>
      <c r="D52" s="56"/>
      <c r="E52" s="56"/>
      <c r="F52" s="56"/>
      <c r="G52" s="56"/>
      <c r="H52" s="56"/>
      <c r="I52" s="56"/>
      <c r="J52" s="56"/>
      <c r="K52" s="56"/>
      <c r="L52" s="56"/>
      <c r="M52" s="56"/>
      <c r="N52" s="56"/>
      <c r="O52" s="56"/>
      <c r="P52" s="56"/>
      <c r="Q52" s="56"/>
      <c r="R52" s="56"/>
      <c r="S52" s="56"/>
      <c r="T52" s="56"/>
      <c r="U52" s="57"/>
    </row>
    <row r="53" spans="2:21" ht="34.5" customHeight="1">
      <c r="B53" s="55" t="s">
        <v>600</v>
      </c>
      <c r="C53" s="56"/>
      <c r="D53" s="56"/>
      <c r="E53" s="56"/>
      <c r="F53" s="56"/>
      <c r="G53" s="56"/>
      <c r="H53" s="56"/>
      <c r="I53" s="56"/>
      <c r="J53" s="56"/>
      <c r="K53" s="56"/>
      <c r="L53" s="56"/>
      <c r="M53" s="56"/>
      <c r="N53" s="56"/>
      <c r="O53" s="56"/>
      <c r="P53" s="56"/>
      <c r="Q53" s="56"/>
      <c r="R53" s="56"/>
      <c r="S53" s="56"/>
      <c r="T53" s="56"/>
      <c r="U53" s="57"/>
    </row>
    <row r="54" spans="2:21" ht="34.5" customHeight="1">
      <c r="B54" s="55" t="s">
        <v>601</v>
      </c>
      <c r="C54" s="56"/>
      <c r="D54" s="56"/>
      <c r="E54" s="56"/>
      <c r="F54" s="56"/>
      <c r="G54" s="56"/>
      <c r="H54" s="56"/>
      <c r="I54" s="56"/>
      <c r="J54" s="56"/>
      <c r="K54" s="56"/>
      <c r="L54" s="56"/>
      <c r="M54" s="56"/>
      <c r="N54" s="56"/>
      <c r="O54" s="56"/>
      <c r="P54" s="56"/>
      <c r="Q54" s="56"/>
      <c r="R54" s="56"/>
      <c r="S54" s="56"/>
      <c r="T54" s="56"/>
      <c r="U54" s="57"/>
    </row>
    <row r="55" spans="2:21" ht="34.5" customHeight="1">
      <c r="B55" s="55" t="s">
        <v>602</v>
      </c>
      <c r="C55" s="56"/>
      <c r="D55" s="56"/>
      <c r="E55" s="56"/>
      <c r="F55" s="56"/>
      <c r="G55" s="56"/>
      <c r="H55" s="56"/>
      <c r="I55" s="56"/>
      <c r="J55" s="56"/>
      <c r="K55" s="56"/>
      <c r="L55" s="56"/>
      <c r="M55" s="56"/>
      <c r="N55" s="56"/>
      <c r="O55" s="56"/>
      <c r="P55" s="56"/>
      <c r="Q55" s="56"/>
      <c r="R55" s="56"/>
      <c r="S55" s="56"/>
      <c r="T55" s="56"/>
      <c r="U55" s="57"/>
    </row>
    <row r="56" spans="2:21" ht="31.5" customHeight="1">
      <c r="B56" s="55" t="s">
        <v>603</v>
      </c>
      <c r="C56" s="56"/>
      <c r="D56" s="56"/>
      <c r="E56" s="56"/>
      <c r="F56" s="56"/>
      <c r="G56" s="56"/>
      <c r="H56" s="56"/>
      <c r="I56" s="56"/>
      <c r="J56" s="56"/>
      <c r="K56" s="56"/>
      <c r="L56" s="56"/>
      <c r="M56" s="56"/>
      <c r="N56" s="56"/>
      <c r="O56" s="56"/>
      <c r="P56" s="56"/>
      <c r="Q56" s="56"/>
      <c r="R56" s="56"/>
      <c r="S56" s="56"/>
      <c r="T56" s="56"/>
      <c r="U56" s="57"/>
    </row>
    <row r="57" spans="2:21" ht="34.5" customHeight="1">
      <c r="B57" s="55" t="s">
        <v>604</v>
      </c>
      <c r="C57" s="56"/>
      <c r="D57" s="56"/>
      <c r="E57" s="56"/>
      <c r="F57" s="56"/>
      <c r="G57" s="56"/>
      <c r="H57" s="56"/>
      <c r="I57" s="56"/>
      <c r="J57" s="56"/>
      <c r="K57" s="56"/>
      <c r="L57" s="56"/>
      <c r="M57" s="56"/>
      <c r="N57" s="56"/>
      <c r="O57" s="56"/>
      <c r="P57" s="56"/>
      <c r="Q57" s="56"/>
      <c r="R57" s="56"/>
      <c r="S57" s="56"/>
      <c r="T57" s="56"/>
      <c r="U57" s="57"/>
    </row>
    <row r="58" spans="2:21" ht="34.5" customHeight="1">
      <c r="B58" s="55" t="s">
        <v>605</v>
      </c>
      <c r="C58" s="56"/>
      <c r="D58" s="56"/>
      <c r="E58" s="56"/>
      <c r="F58" s="56"/>
      <c r="G58" s="56"/>
      <c r="H58" s="56"/>
      <c r="I58" s="56"/>
      <c r="J58" s="56"/>
      <c r="K58" s="56"/>
      <c r="L58" s="56"/>
      <c r="M58" s="56"/>
      <c r="N58" s="56"/>
      <c r="O58" s="56"/>
      <c r="P58" s="56"/>
      <c r="Q58" s="56"/>
      <c r="R58" s="56"/>
      <c r="S58" s="56"/>
      <c r="T58" s="56"/>
      <c r="U58" s="57"/>
    </row>
    <row r="59" spans="2:21" ht="34.5" customHeight="1">
      <c r="B59" s="55" t="s">
        <v>606</v>
      </c>
      <c r="C59" s="56"/>
      <c r="D59" s="56"/>
      <c r="E59" s="56"/>
      <c r="F59" s="56"/>
      <c r="G59" s="56"/>
      <c r="H59" s="56"/>
      <c r="I59" s="56"/>
      <c r="J59" s="56"/>
      <c r="K59" s="56"/>
      <c r="L59" s="56"/>
      <c r="M59" s="56"/>
      <c r="N59" s="56"/>
      <c r="O59" s="56"/>
      <c r="P59" s="56"/>
      <c r="Q59" s="56"/>
      <c r="R59" s="56"/>
      <c r="S59" s="56"/>
      <c r="T59" s="56"/>
      <c r="U59" s="57"/>
    </row>
    <row r="60" spans="2:21" ht="34.5" customHeight="1">
      <c r="B60" s="55" t="s">
        <v>607</v>
      </c>
      <c r="C60" s="56"/>
      <c r="D60" s="56"/>
      <c r="E60" s="56"/>
      <c r="F60" s="56"/>
      <c r="G60" s="56"/>
      <c r="H60" s="56"/>
      <c r="I60" s="56"/>
      <c r="J60" s="56"/>
      <c r="K60" s="56"/>
      <c r="L60" s="56"/>
      <c r="M60" s="56"/>
      <c r="N60" s="56"/>
      <c r="O60" s="56"/>
      <c r="P60" s="56"/>
      <c r="Q60" s="56"/>
      <c r="R60" s="56"/>
      <c r="S60" s="56"/>
      <c r="T60" s="56"/>
      <c r="U60" s="57"/>
    </row>
    <row r="61" spans="2:21" ht="26.85" customHeight="1" thickBot="1">
      <c r="B61" s="58" t="s">
        <v>608</v>
      </c>
      <c r="C61" s="59"/>
      <c r="D61" s="59"/>
      <c r="E61" s="59"/>
      <c r="F61" s="59"/>
      <c r="G61" s="59"/>
      <c r="H61" s="59"/>
      <c r="I61" s="59"/>
      <c r="J61" s="59"/>
      <c r="K61" s="59"/>
      <c r="L61" s="59"/>
      <c r="M61" s="59"/>
      <c r="N61" s="59"/>
      <c r="O61" s="59"/>
      <c r="P61" s="59"/>
      <c r="Q61" s="59"/>
      <c r="R61" s="59"/>
      <c r="S61" s="59"/>
      <c r="T61" s="59"/>
      <c r="U61" s="60"/>
    </row>
  </sheetData>
  <mergeCells count="112">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B36:D36"/>
    <mergeCell ref="B37:D37"/>
    <mergeCell ref="B39:U39"/>
    <mergeCell ref="C30:H30"/>
    <mergeCell ref="I30:K30"/>
    <mergeCell ref="L30:O30"/>
    <mergeCell ref="C31:H31"/>
    <mergeCell ref="I31:K31"/>
    <mergeCell ref="L31:O31"/>
    <mergeCell ref="B46:U46"/>
    <mergeCell ref="B47:U47"/>
    <mergeCell ref="B48:U48"/>
    <mergeCell ref="B49:U49"/>
    <mergeCell ref="B50:U50"/>
    <mergeCell ref="B51:U51"/>
    <mergeCell ref="B40:U40"/>
    <mergeCell ref="B41:U41"/>
    <mergeCell ref="B42:U42"/>
    <mergeCell ref="B43:U43"/>
    <mergeCell ref="B44:U44"/>
    <mergeCell ref="B45:U45"/>
    <mergeCell ref="B58:U58"/>
    <mergeCell ref="B59:U59"/>
    <mergeCell ref="B60:U60"/>
    <mergeCell ref="B61:U61"/>
    <mergeCell ref="B52:U52"/>
    <mergeCell ref="B53:U53"/>
    <mergeCell ref="B54:U54"/>
    <mergeCell ref="B55:U55"/>
    <mergeCell ref="B56:U56"/>
    <mergeCell ref="B57:U57"/>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A16" sqref="A16:XFD1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22.6640625" style="1" customWidth="1"/>
    <col min="12" max="12" width="8.88671875" style="1" customWidth="1"/>
    <col min="13" max="13" width="7" style="1" customWidth="1"/>
    <col min="14" max="14" width="9.44140625" style="1" customWidth="1"/>
    <col min="15" max="15" width="24.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609</v>
      </c>
      <c r="D4" s="95" t="s">
        <v>610</v>
      </c>
      <c r="E4" s="95"/>
      <c r="F4" s="95"/>
      <c r="G4" s="95"/>
      <c r="H4" s="95"/>
      <c r="I4" s="14"/>
      <c r="J4" s="15" t="s">
        <v>6</v>
      </c>
      <c r="K4" s="16" t="s">
        <v>7</v>
      </c>
      <c r="L4" s="96" t="s">
        <v>8</v>
      </c>
      <c r="M4" s="96"/>
      <c r="N4" s="96"/>
      <c r="O4" s="96"/>
      <c r="P4" s="15" t="s">
        <v>9</v>
      </c>
      <c r="Q4" s="96" t="s">
        <v>611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612</v>
      </c>
      <c r="D11" s="69"/>
      <c r="E11" s="69"/>
      <c r="F11" s="69"/>
      <c r="G11" s="69"/>
      <c r="H11" s="69"/>
      <c r="I11" s="69" t="s">
        <v>613</v>
      </c>
      <c r="J11" s="69"/>
      <c r="K11" s="69"/>
      <c r="L11" s="69" t="s">
        <v>614</v>
      </c>
      <c r="M11" s="69"/>
      <c r="N11" s="69"/>
      <c r="O11" s="69"/>
      <c r="P11" s="27" t="s">
        <v>40</v>
      </c>
      <c r="Q11" s="27" t="s">
        <v>82</v>
      </c>
      <c r="R11" s="27">
        <v>7.78</v>
      </c>
      <c r="S11" s="27" t="s">
        <v>83</v>
      </c>
      <c r="T11" s="27" t="s">
        <v>83</v>
      </c>
      <c r="U11" s="28" t="str">
        <f>IF(ISERR((S11-T11)*100/S11+100),"N/A",(S11-T11)*100/S11+100)</f>
        <v>N/A</v>
      </c>
    </row>
    <row r="12" spans="1:34" ht="75" customHeight="1" thickBot="1">
      <c r="A12" s="25"/>
      <c r="B12" s="29" t="s">
        <v>42</v>
      </c>
      <c r="C12" s="61" t="s">
        <v>42</v>
      </c>
      <c r="D12" s="61"/>
      <c r="E12" s="61"/>
      <c r="F12" s="61"/>
      <c r="G12" s="61"/>
      <c r="H12" s="61"/>
      <c r="I12" s="61" t="s">
        <v>1535</v>
      </c>
      <c r="J12" s="61"/>
      <c r="K12" s="61"/>
      <c r="L12" s="61" t="s">
        <v>615</v>
      </c>
      <c r="M12" s="61"/>
      <c r="N12" s="61"/>
      <c r="O12" s="61"/>
      <c r="P12" s="30" t="s">
        <v>616</v>
      </c>
      <c r="Q12" s="30" t="s">
        <v>82</v>
      </c>
      <c r="R12" s="54">
        <v>2.5</v>
      </c>
      <c r="S12" s="54" t="s">
        <v>83</v>
      </c>
      <c r="T12" s="54" t="s">
        <v>83</v>
      </c>
      <c r="U12" s="31" t="str">
        <f t="shared" ref="U12:U39" si="0">IF(ISERR(T12/S12*100),"N/A",T12/S12*100)</f>
        <v>N/A</v>
      </c>
    </row>
    <row r="13" spans="1:34" ht="75" customHeight="1" thickTop="1" thickBot="1">
      <c r="A13" s="25"/>
      <c r="B13" s="26" t="s">
        <v>45</v>
      </c>
      <c r="C13" s="69" t="s">
        <v>617</v>
      </c>
      <c r="D13" s="69"/>
      <c r="E13" s="69"/>
      <c r="F13" s="69"/>
      <c r="G13" s="69"/>
      <c r="H13" s="69"/>
      <c r="I13" s="69" t="s">
        <v>618</v>
      </c>
      <c r="J13" s="69"/>
      <c r="K13" s="69"/>
      <c r="L13" s="69" t="s">
        <v>619</v>
      </c>
      <c r="M13" s="69"/>
      <c r="N13" s="69"/>
      <c r="O13" s="69"/>
      <c r="P13" s="27" t="s">
        <v>40</v>
      </c>
      <c r="Q13" s="27" t="s">
        <v>82</v>
      </c>
      <c r="R13" s="27">
        <v>52.89</v>
      </c>
      <c r="S13" s="27" t="s">
        <v>83</v>
      </c>
      <c r="T13" s="27" t="s">
        <v>83</v>
      </c>
      <c r="U13" s="28" t="str">
        <f t="shared" si="0"/>
        <v>N/A</v>
      </c>
    </row>
    <row r="14" spans="1:34" ht="75" customHeight="1" thickTop="1">
      <c r="A14" s="25"/>
      <c r="B14" s="26" t="s">
        <v>49</v>
      </c>
      <c r="C14" s="69" t="s">
        <v>620</v>
      </c>
      <c r="D14" s="69"/>
      <c r="E14" s="69"/>
      <c r="F14" s="69"/>
      <c r="G14" s="69"/>
      <c r="H14" s="69"/>
      <c r="I14" s="69" t="s">
        <v>621</v>
      </c>
      <c r="J14" s="69"/>
      <c r="K14" s="69"/>
      <c r="L14" s="69" t="s">
        <v>622</v>
      </c>
      <c r="M14" s="69"/>
      <c r="N14" s="69"/>
      <c r="O14" s="69"/>
      <c r="P14" s="27" t="s">
        <v>40</v>
      </c>
      <c r="Q14" s="27" t="s">
        <v>82</v>
      </c>
      <c r="R14" s="27">
        <v>30.03</v>
      </c>
      <c r="S14" s="27" t="s">
        <v>83</v>
      </c>
      <c r="T14" s="27" t="s">
        <v>83</v>
      </c>
      <c r="U14" s="28" t="str">
        <f t="shared" si="0"/>
        <v>N/A</v>
      </c>
    </row>
    <row r="15" spans="1:34" ht="75" customHeight="1">
      <c r="A15" s="25"/>
      <c r="B15" s="29" t="s">
        <v>42</v>
      </c>
      <c r="C15" s="61" t="s">
        <v>623</v>
      </c>
      <c r="D15" s="61"/>
      <c r="E15" s="61"/>
      <c r="F15" s="61"/>
      <c r="G15" s="61"/>
      <c r="H15" s="61"/>
      <c r="I15" s="61" t="s">
        <v>624</v>
      </c>
      <c r="J15" s="61"/>
      <c r="K15" s="61"/>
      <c r="L15" s="61" t="s">
        <v>625</v>
      </c>
      <c r="M15" s="61"/>
      <c r="N15" s="61"/>
      <c r="O15" s="61"/>
      <c r="P15" s="30" t="s">
        <v>40</v>
      </c>
      <c r="Q15" s="30" t="s">
        <v>82</v>
      </c>
      <c r="R15" s="30">
        <v>20</v>
      </c>
      <c r="S15" s="30" t="s">
        <v>83</v>
      </c>
      <c r="T15" s="30" t="s">
        <v>83</v>
      </c>
      <c r="U15" s="31" t="str">
        <f t="shared" si="0"/>
        <v>N/A</v>
      </c>
    </row>
    <row r="16" spans="1:34" ht="101.4" customHeight="1">
      <c r="A16" s="25"/>
      <c r="B16" s="29" t="s">
        <v>42</v>
      </c>
      <c r="C16" s="61" t="s">
        <v>626</v>
      </c>
      <c r="D16" s="61"/>
      <c r="E16" s="61"/>
      <c r="F16" s="61"/>
      <c r="G16" s="61"/>
      <c r="H16" s="61"/>
      <c r="I16" s="61" t="s">
        <v>627</v>
      </c>
      <c r="J16" s="61"/>
      <c r="K16" s="61"/>
      <c r="L16" s="61" t="s">
        <v>628</v>
      </c>
      <c r="M16" s="61"/>
      <c r="N16" s="61"/>
      <c r="O16" s="61"/>
      <c r="P16" s="30" t="s">
        <v>40</v>
      </c>
      <c r="Q16" s="30" t="s">
        <v>102</v>
      </c>
      <c r="R16" s="30">
        <v>0.61</v>
      </c>
      <c r="S16" s="30" t="s">
        <v>83</v>
      </c>
      <c r="T16" s="30" t="s">
        <v>83</v>
      </c>
      <c r="U16" s="31" t="str">
        <f t="shared" si="0"/>
        <v>N/A</v>
      </c>
    </row>
    <row r="17" spans="1:21" ht="75" customHeight="1">
      <c r="A17" s="25"/>
      <c r="B17" s="29" t="s">
        <v>42</v>
      </c>
      <c r="C17" s="61" t="s">
        <v>629</v>
      </c>
      <c r="D17" s="61"/>
      <c r="E17" s="61"/>
      <c r="F17" s="61"/>
      <c r="G17" s="61"/>
      <c r="H17" s="61"/>
      <c r="I17" s="61" t="s">
        <v>630</v>
      </c>
      <c r="J17" s="61"/>
      <c r="K17" s="61"/>
      <c r="L17" s="61" t="s">
        <v>631</v>
      </c>
      <c r="M17" s="61"/>
      <c r="N17" s="61"/>
      <c r="O17" s="61"/>
      <c r="P17" s="30" t="s">
        <v>40</v>
      </c>
      <c r="Q17" s="30" t="s">
        <v>82</v>
      </c>
      <c r="R17" s="30">
        <v>105.03</v>
      </c>
      <c r="S17" s="30" t="s">
        <v>83</v>
      </c>
      <c r="T17" s="30" t="s">
        <v>83</v>
      </c>
      <c r="U17" s="31" t="str">
        <f t="shared" si="0"/>
        <v>N/A</v>
      </c>
    </row>
    <row r="18" spans="1:21" ht="75" customHeight="1">
      <c r="A18" s="25"/>
      <c r="B18" s="29" t="s">
        <v>42</v>
      </c>
      <c r="C18" s="61" t="s">
        <v>632</v>
      </c>
      <c r="D18" s="61"/>
      <c r="E18" s="61"/>
      <c r="F18" s="61"/>
      <c r="G18" s="61"/>
      <c r="H18" s="61"/>
      <c r="I18" s="61" t="s">
        <v>633</v>
      </c>
      <c r="J18" s="61"/>
      <c r="K18" s="61"/>
      <c r="L18" s="61" t="s">
        <v>634</v>
      </c>
      <c r="M18" s="61"/>
      <c r="N18" s="61"/>
      <c r="O18" s="61"/>
      <c r="P18" s="30" t="s">
        <v>40</v>
      </c>
      <c r="Q18" s="30" t="s">
        <v>82</v>
      </c>
      <c r="R18" s="30">
        <v>76</v>
      </c>
      <c r="S18" s="30" t="s">
        <v>83</v>
      </c>
      <c r="T18" s="30" t="s">
        <v>83</v>
      </c>
      <c r="U18" s="31" t="str">
        <f t="shared" si="0"/>
        <v>N/A</v>
      </c>
    </row>
    <row r="19" spans="1:21" ht="75" customHeight="1">
      <c r="A19" s="25"/>
      <c r="B19" s="29" t="s">
        <v>42</v>
      </c>
      <c r="C19" s="61" t="s">
        <v>635</v>
      </c>
      <c r="D19" s="61"/>
      <c r="E19" s="61"/>
      <c r="F19" s="61"/>
      <c r="G19" s="61"/>
      <c r="H19" s="61"/>
      <c r="I19" s="61" t="s">
        <v>636</v>
      </c>
      <c r="J19" s="61"/>
      <c r="K19" s="61"/>
      <c r="L19" s="61" t="s">
        <v>637</v>
      </c>
      <c r="M19" s="61"/>
      <c r="N19" s="61"/>
      <c r="O19" s="61"/>
      <c r="P19" s="30" t="s">
        <v>40</v>
      </c>
      <c r="Q19" s="30" t="s">
        <v>638</v>
      </c>
      <c r="R19" s="30">
        <v>30</v>
      </c>
      <c r="S19" s="30" t="s">
        <v>83</v>
      </c>
      <c r="T19" s="30" t="s">
        <v>83</v>
      </c>
      <c r="U19" s="31" t="str">
        <f t="shared" si="0"/>
        <v>N/A</v>
      </c>
    </row>
    <row r="20" spans="1:21" ht="75" customHeight="1">
      <c r="A20" s="25"/>
      <c r="B20" s="29" t="s">
        <v>42</v>
      </c>
      <c r="C20" s="61" t="s">
        <v>42</v>
      </c>
      <c r="D20" s="61"/>
      <c r="E20" s="61"/>
      <c r="F20" s="61"/>
      <c r="G20" s="61"/>
      <c r="H20" s="61"/>
      <c r="I20" s="61" t="s">
        <v>639</v>
      </c>
      <c r="J20" s="61"/>
      <c r="K20" s="61"/>
      <c r="L20" s="61" t="s">
        <v>640</v>
      </c>
      <c r="M20" s="61"/>
      <c r="N20" s="61"/>
      <c r="O20" s="61"/>
      <c r="P20" s="30" t="s">
        <v>539</v>
      </c>
      <c r="Q20" s="30" t="s">
        <v>82</v>
      </c>
      <c r="R20" s="30">
        <v>7.3</v>
      </c>
      <c r="S20" s="30" t="s">
        <v>83</v>
      </c>
      <c r="T20" s="30" t="s">
        <v>83</v>
      </c>
      <c r="U20" s="31" t="str">
        <f t="shared" si="0"/>
        <v>N/A</v>
      </c>
    </row>
    <row r="21" spans="1:21" ht="113.4" customHeight="1">
      <c r="A21" s="25"/>
      <c r="B21" s="29" t="s">
        <v>42</v>
      </c>
      <c r="C21" s="61" t="s">
        <v>641</v>
      </c>
      <c r="D21" s="61"/>
      <c r="E21" s="61"/>
      <c r="F21" s="61"/>
      <c r="G21" s="61"/>
      <c r="H21" s="61"/>
      <c r="I21" s="61" t="s">
        <v>642</v>
      </c>
      <c r="J21" s="61"/>
      <c r="K21" s="61"/>
      <c r="L21" s="61" t="s">
        <v>643</v>
      </c>
      <c r="M21" s="61"/>
      <c r="N21" s="61"/>
      <c r="O21" s="61"/>
      <c r="P21" s="30" t="s">
        <v>40</v>
      </c>
      <c r="Q21" s="30" t="s">
        <v>93</v>
      </c>
      <c r="R21" s="30">
        <v>32.26</v>
      </c>
      <c r="S21" s="30" t="s">
        <v>83</v>
      </c>
      <c r="T21" s="30" t="s">
        <v>83</v>
      </c>
      <c r="U21" s="31" t="str">
        <f t="shared" si="0"/>
        <v>N/A</v>
      </c>
    </row>
    <row r="22" spans="1:21" ht="97.8" customHeight="1">
      <c r="A22" s="25"/>
      <c r="B22" s="29" t="s">
        <v>42</v>
      </c>
      <c r="C22" s="61" t="s">
        <v>42</v>
      </c>
      <c r="D22" s="61"/>
      <c r="E22" s="61"/>
      <c r="F22" s="61"/>
      <c r="G22" s="61"/>
      <c r="H22" s="61"/>
      <c r="I22" s="61" t="s">
        <v>644</v>
      </c>
      <c r="J22" s="61"/>
      <c r="K22" s="61"/>
      <c r="L22" s="61" t="s">
        <v>645</v>
      </c>
      <c r="M22" s="61"/>
      <c r="N22" s="61"/>
      <c r="O22" s="61"/>
      <c r="P22" s="30" t="s">
        <v>40</v>
      </c>
      <c r="Q22" s="30" t="s">
        <v>82</v>
      </c>
      <c r="R22" s="30">
        <v>90</v>
      </c>
      <c r="S22" s="30" t="s">
        <v>83</v>
      </c>
      <c r="T22" s="30" t="s">
        <v>83</v>
      </c>
      <c r="U22" s="31" t="str">
        <f t="shared" si="0"/>
        <v>N/A</v>
      </c>
    </row>
    <row r="23" spans="1:21" ht="131.4" customHeight="1">
      <c r="A23" s="25"/>
      <c r="B23" s="29" t="s">
        <v>42</v>
      </c>
      <c r="C23" s="61" t="s">
        <v>646</v>
      </c>
      <c r="D23" s="61"/>
      <c r="E23" s="61"/>
      <c r="F23" s="61"/>
      <c r="G23" s="61"/>
      <c r="H23" s="61"/>
      <c r="I23" s="61" t="s">
        <v>647</v>
      </c>
      <c r="J23" s="61"/>
      <c r="K23" s="61"/>
      <c r="L23" s="61" t="s">
        <v>648</v>
      </c>
      <c r="M23" s="61"/>
      <c r="N23" s="61"/>
      <c r="O23" s="61"/>
      <c r="P23" s="30" t="s">
        <v>40</v>
      </c>
      <c r="Q23" s="30" t="s">
        <v>649</v>
      </c>
      <c r="R23" s="30">
        <v>98.7</v>
      </c>
      <c r="S23" s="30" t="s">
        <v>83</v>
      </c>
      <c r="T23" s="30" t="s">
        <v>83</v>
      </c>
      <c r="U23" s="31" t="str">
        <f t="shared" si="0"/>
        <v>N/A</v>
      </c>
    </row>
    <row r="24" spans="1:21" ht="105.6" customHeight="1">
      <c r="A24" s="25"/>
      <c r="B24" s="29" t="s">
        <v>42</v>
      </c>
      <c r="C24" s="61" t="s">
        <v>650</v>
      </c>
      <c r="D24" s="61"/>
      <c r="E24" s="61"/>
      <c r="F24" s="61"/>
      <c r="G24" s="61"/>
      <c r="H24" s="61"/>
      <c r="I24" s="61" t="s">
        <v>651</v>
      </c>
      <c r="J24" s="61"/>
      <c r="K24" s="61"/>
      <c r="L24" s="61" t="s">
        <v>652</v>
      </c>
      <c r="M24" s="61"/>
      <c r="N24" s="61"/>
      <c r="O24" s="61"/>
      <c r="P24" s="30" t="s">
        <v>40</v>
      </c>
      <c r="Q24" s="30" t="s">
        <v>102</v>
      </c>
      <c r="R24" s="30">
        <v>7.0000000000000007E-2</v>
      </c>
      <c r="S24" s="30" t="s">
        <v>83</v>
      </c>
      <c r="T24" s="30" t="s">
        <v>83</v>
      </c>
      <c r="U24" s="31" t="str">
        <f t="shared" si="0"/>
        <v>N/A</v>
      </c>
    </row>
    <row r="25" spans="1:21" ht="75" customHeight="1">
      <c r="A25" s="25"/>
      <c r="B25" s="29" t="s">
        <v>42</v>
      </c>
      <c r="C25" s="61" t="s">
        <v>653</v>
      </c>
      <c r="D25" s="61"/>
      <c r="E25" s="61"/>
      <c r="F25" s="61"/>
      <c r="G25" s="61"/>
      <c r="H25" s="61"/>
      <c r="I25" s="61" t="s">
        <v>654</v>
      </c>
      <c r="J25" s="61"/>
      <c r="K25" s="61"/>
      <c r="L25" s="61" t="s">
        <v>655</v>
      </c>
      <c r="M25" s="61"/>
      <c r="N25" s="61"/>
      <c r="O25" s="61"/>
      <c r="P25" s="30" t="s">
        <v>40</v>
      </c>
      <c r="Q25" s="30" t="s">
        <v>82</v>
      </c>
      <c r="R25" s="30">
        <v>103.85</v>
      </c>
      <c r="S25" s="30" t="s">
        <v>83</v>
      </c>
      <c r="T25" s="30" t="s">
        <v>83</v>
      </c>
      <c r="U25" s="31" t="str">
        <f t="shared" si="0"/>
        <v>N/A</v>
      </c>
    </row>
    <row r="26" spans="1:21" ht="75" customHeight="1" thickBot="1">
      <c r="A26" s="25"/>
      <c r="B26" s="29" t="s">
        <v>42</v>
      </c>
      <c r="C26" s="61" t="s">
        <v>42</v>
      </c>
      <c r="D26" s="61"/>
      <c r="E26" s="61"/>
      <c r="F26" s="61"/>
      <c r="G26" s="61"/>
      <c r="H26" s="61"/>
      <c r="I26" s="61" t="s">
        <v>656</v>
      </c>
      <c r="J26" s="61"/>
      <c r="K26" s="61"/>
      <c r="L26" s="61" t="s">
        <v>657</v>
      </c>
      <c r="M26" s="61"/>
      <c r="N26" s="61"/>
      <c r="O26" s="61"/>
      <c r="P26" s="30" t="s">
        <v>40</v>
      </c>
      <c r="Q26" s="30" t="s">
        <v>82</v>
      </c>
      <c r="R26" s="30">
        <v>103.7</v>
      </c>
      <c r="S26" s="30" t="s">
        <v>83</v>
      </c>
      <c r="T26" s="30" t="s">
        <v>83</v>
      </c>
      <c r="U26" s="31" t="str">
        <f t="shared" si="0"/>
        <v>N/A</v>
      </c>
    </row>
    <row r="27" spans="1:21" ht="75" customHeight="1" thickTop="1">
      <c r="A27" s="25"/>
      <c r="B27" s="26" t="s">
        <v>94</v>
      </c>
      <c r="C27" s="69" t="s">
        <v>658</v>
      </c>
      <c r="D27" s="69"/>
      <c r="E27" s="69"/>
      <c r="F27" s="69"/>
      <c r="G27" s="69"/>
      <c r="H27" s="69"/>
      <c r="I27" s="69" t="s">
        <v>659</v>
      </c>
      <c r="J27" s="69"/>
      <c r="K27" s="69"/>
      <c r="L27" s="69" t="s">
        <v>660</v>
      </c>
      <c r="M27" s="69"/>
      <c r="N27" s="69"/>
      <c r="O27" s="69"/>
      <c r="P27" s="27" t="s">
        <v>40</v>
      </c>
      <c r="Q27" s="27" t="s">
        <v>102</v>
      </c>
      <c r="R27" s="27">
        <v>20</v>
      </c>
      <c r="S27" s="27" t="s">
        <v>83</v>
      </c>
      <c r="T27" s="27" t="s">
        <v>83</v>
      </c>
      <c r="U27" s="28" t="str">
        <f t="shared" si="0"/>
        <v>N/A</v>
      </c>
    </row>
    <row r="28" spans="1:21" ht="75" customHeight="1">
      <c r="A28" s="25"/>
      <c r="B28" s="29" t="s">
        <v>42</v>
      </c>
      <c r="C28" s="61" t="s">
        <v>661</v>
      </c>
      <c r="D28" s="61"/>
      <c r="E28" s="61"/>
      <c r="F28" s="61"/>
      <c r="G28" s="61"/>
      <c r="H28" s="61"/>
      <c r="I28" s="61" t="s">
        <v>662</v>
      </c>
      <c r="J28" s="61"/>
      <c r="K28" s="61"/>
      <c r="L28" s="61" t="s">
        <v>663</v>
      </c>
      <c r="M28" s="61"/>
      <c r="N28" s="61"/>
      <c r="O28" s="61"/>
      <c r="P28" s="30" t="s">
        <v>40</v>
      </c>
      <c r="Q28" s="30" t="s">
        <v>102</v>
      </c>
      <c r="R28" s="30">
        <v>0</v>
      </c>
      <c r="S28" s="30" t="s">
        <v>83</v>
      </c>
      <c r="T28" s="30" t="s">
        <v>83</v>
      </c>
      <c r="U28" s="31" t="str">
        <f t="shared" si="0"/>
        <v>N/A</v>
      </c>
    </row>
    <row r="29" spans="1:21" ht="75" customHeight="1">
      <c r="A29" s="25"/>
      <c r="B29" s="29" t="s">
        <v>42</v>
      </c>
      <c r="C29" s="61" t="s">
        <v>664</v>
      </c>
      <c r="D29" s="61"/>
      <c r="E29" s="61"/>
      <c r="F29" s="61"/>
      <c r="G29" s="61"/>
      <c r="H29" s="61"/>
      <c r="I29" s="61" t="s">
        <v>665</v>
      </c>
      <c r="J29" s="61"/>
      <c r="K29" s="61"/>
      <c r="L29" s="61" t="s">
        <v>666</v>
      </c>
      <c r="M29" s="61"/>
      <c r="N29" s="61"/>
      <c r="O29" s="61"/>
      <c r="P29" s="30" t="s">
        <v>40</v>
      </c>
      <c r="Q29" s="30" t="s">
        <v>98</v>
      </c>
      <c r="R29" s="30">
        <v>100</v>
      </c>
      <c r="S29" s="30">
        <v>25</v>
      </c>
      <c r="T29" s="30">
        <v>0</v>
      </c>
      <c r="U29" s="31">
        <f t="shared" si="0"/>
        <v>0</v>
      </c>
    </row>
    <row r="30" spans="1:21" ht="75" customHeight="1">
      <c r="A30" s="25"/>
      <c r="B30" s="29" t="s">
        <v>42</v>
      </c>
      <c r="C30" s="61" t="s">
        <v>667</v>
      </c>
      <c r="D30" s="61"/>
      <c r="E30" s="61"/>
      <c r="F30" s="61"/>
      <c r="G30" s="61"/>
      <c r="H30" s="61"/>
      <c r="I30" s="61" t="s">
        <v>630</v>
      </c>
      <c r="J30" s="61"/>
      <c r="K30" s="61"/>
      <c r="L30" s="61" t="s">
        <v>631</v>
      </c>
      <c r="M30" s="61"/>
      <c r="N30" s="61"/>
      <c r="O30" s="61"/>
      <c r="P30" s="30" t="s">
        <v>40</v>
      </c>
      <c r="Q30" s="30" t="s">
        <v>102</v>
      </c>
      <c r="R30" s="30">
        <v>105.03</v>
      </c>
      <c r="S30" s="30" t="s">
        <v>83</v>
      </c>
      <c r="T30" s="30" t="s">
        <v>83</v>
      </c>
      <c r="U30" s="31" t="str">
        <f t="shared" si="0"/>
        <v>N/A</v>
      </c>
    </row>
    <row r="31" spans="1:21" ht="75" customHeight="1">
      <c r="A31" s="25"/>
      <c r="B31" s="29" t="s">
        <v>42</v>
      </c>
      <c r="C31" s="61" t="s">
        <v>668</v>
      </c>
      <c r="D31" s="61"/>
      <c r="E31" s="61"/>
      <c r="F31" s="61"/>
      <c r="G31" s="61"/>
      <c r="H31" s="61"/>
      <c r="I31" s="61" t="s">
        <v>669</v>
      </c>
      <c r="J31" s="61"/>
      <c r="K31" s="61"/>
      <c r="L31" s="61" t="s">
        <v>670</v>
      </c>
      <c r="M31" s="61"/>
      <c r="N31" s="61"/>
      <c r="O31" s="61"/>
      <c r="P31" s="30" t="s">
        <v>40</v>
      </c>
      <c r="Q31" s="30" t="s">
        <v>102</v>
      </c>
      <c r="R31" s="30">
        <v>100</v>
      </c>
      <c r="S31" s="30" t="s">
        <v>83</v>
      </c>
      <c r="T31" s="30" t="s">
        <v>83</v>
      </c>
      <c r="U31" s="31" t="str">
        <f t="shared" si="0"/>
        <v>N/A</v>
      </c>
    </row>
    <row r="32" spans="1:21" ht="75" customHeight="1">
      <c r="A32" s="25"/>
      <c r="B32" s="29" t="s">
        <v>42</v>
      </c>
      <c r="C32" s="61" t="s">
        <v>671</v>
      </c>
      <c r="D32" s="61"/>
      <c r="E32" s="61"/>
      <c r="F32" s="61"/>
      <c r="G32" s="61"/>
      <c r="H32" s="61"/>
      <c r="I32" s="61" t="s">
        <v>672</v>
      </c>
      <c r="J32" s="61"/>
      <c r="K32" s="61"/>
      <c r="L32" s="61" t="s">
        <v>673</v>
      </c>
      <c r="M32" s="61"/>
      <c r="N32" s="61"/>
      <c r="O32" s="61"/>
      <c r="P32" s="30" t="s">
        <v>40</v>
      </c>
      <c r="Q32" s="30" t="s">
        <v>98</v>
      </c>
      <c r="R32" s="30">
        <v>100</v>
      </c>
      <c r="S32" s="30">
        <v>0</v>
      </c>
      <c r="T32" s="30">
        <v>0</v>
      </c>
      <c r="U32" s="31" t="str">
        <f t="shared" si="0"/>
        <v>N/A</v>
      </c>
    </row>
    <row r="33" spans="1:22" ht="75" customHeight="1">
      <c r="A33" s="25"/>
      <c r="B33" s="29" t="s">
        <v>42</v>
      </c>
      <c r="C33" s="61" t="s">
        <v>674</v>
      </c>
      <c r="D33" s="61"/>
      <c r="E33" s="61"/>
      <c r="F33" s="61"/>
      <c r="G33" s="61"/>
      <c r="H33" s="61"/>
      <c r="I33" s="61" t="s">
        <v>675</v>
      </c>
      <c r="J33" s="61"/>
      <c r="K33" s="61"/>
      <c r="L33" s="61" t="s">
        <v>676</v>
      </c>
      <c r="M33" s="61"/>
      <c r="N33" s="61"/>
      <c r="O33" s="61"/>
      <c r="P33" s="30" t="s">
        <v>40</v>
      </c>
      <c r="Q33" s="30" t="s">
        <v>106</v>
      </c>
      <c r="R33" s="30">
        <v>90</v>
      </c>
      <c r="S33" s="30" t="s">
        <v>83</v>
      </c>
      <c r="T33" s="30" t="s">
        <v>83</v>
      </c>
      <c r="U33" s="31" t="str">
        <f t="shared" si="0"/>
        <v>N/A</v>
      </c>
    </row>
    <row r="34" spans="1:22" ht="75" customHeight="1">
      <c r="A34" s="25"/>
      <c r="B34" s="29" t="s">
        <v>42</v>
      </c>
      <c r="C34" s="61" t="s">
        <v>677</v>
      </c>
      <c r="D34" s="61"/>
      <c r="E34" s="61"/>
      <c r="F34" s="61"/>
      <c r="G34" s="61"/>
      <c r="H34" s="61"/>
      <c r="I34" s="61" t="s">
        <v>678</v>
      </c>
      <c r="J34" s="61"/>
      <c r="K34" s="61"/>
      <c r="L34" s="61" t="s">
        <v>679</v>
      </c>
      <c r="M34" s="61"/>
      <c r="N34" s="61"/>
      <c r="O34" s="61"/>
      <c r="P34" s="30" t="s">
        <v>40</v>
      </c>
      <c r="Q34" s="30" t="s">
        <v>106</v>
      </c>
      <c r="R34" s="30">
        <v>76.92</v>
      </c>
      <c r="S34" s="30" t="s">
        <v>83</v>
      </c>
      <c r="T34" s="30" t="s">
        <v>83</v>
      </c>
      <c r="U34" s="31" t="str">
        <f t="shared" si="0"/>
        <v>N/A</v>
      </c>
    </row>
    <row r="35" spans="1:22" ht="75" customHeight="1">
      <c r="A35" s="25"/>
      <c r="B35" s="29" t="s">
        <v>42</v>
      </c>
      <c r="C35" s="61" t="s">
        <v>42</v>
      </c>
      <c r="D35" s="61"/>
      <c r="E35" s="61"/>
      <c r="F35" s="61"/>
      <c r="G35" s="61"/>
      <c r="H35" s="61"/>
      <c r="I35" s="61" t="s">
        <v>680</v>
      </c>
      <c r="J35" s="61"/>
      <c r="K35" s="61"/>
      <c r="L35" s="61" t="s">
        <v>681</v>
      </c>
      <c r="M35" s="61"/>
      <c r="N35" s="61"/>
      <c r="O35" s="61"/>
      <c r="P35" s="30" t="s">
        <v>40</v>
      </c>
      <c r="Q35" s="30" t="s">
        <v>106</v>
      </c>
      <c r="R35" s="30">
        <v>72</v>
      </c>
      <c r="S35" s="30" t="s">
        <v>83</v>
      </c>
      <c r="T35" s="30" t="s">
        <v>83</v>
      </c>
      <c r="U35" s="31" t="str">
        <f t="shared" si="0"/>
        <v>N/A</v>
      </c>
    </row>
    <row r="36" spans="1:22" ht="75" customHeight="1">
      <c r="A36" s="25"/>
      <c r="B36" s="29" t="s">
        <v>42</v>
      </c>
      <c r="C36" s="61" t="s">
        <v>682</v>
      </c>
      <c r="D36" s="61"/>
      <c r="E36" s="61"/>
      <c r="F36" s="61"/>
      <c r="G36" s="61"/>
      <c r="H36" s="61"/>
      <c r="I36" s="61" t="s">
        <v>683</v>
      </c>
      <c r="J36" s="61"/>
      <c r="K36" s="61"/>
      <c r="L36" s="61" t="s">
        <v>684</v>
      </c>
      <c r="M36" s="61"/>
      <c r="N36" s="61"/>
      <c r="O36" s="61"/>
      <c r="P36" s="30" t="s">
        <v>40</v>
      </c>
      <c r="Q36" s="30" t="s">
        <v>98</v>
      </c>
      <c r="R36" s="30">
        <v>100</v>
      </c>
      <c r="S36" s="30" t="s">
        <v>83</v>
      </c>
      <c r="T36" s="30">
        <v>92.86</v>
      </c>
      <c r="U36" s="31" t="str">
        <f t="shared" si="0"/>
        <v>N/A</v>
      </c>
    </row>
    <row r="37" spans="1:22" ht="75" customHeight="1">
      <c r="A37" s="25"/>
      <c r="B37" s="29" t="s">
        <v>42</v>
      </c>
      <c r="C37" s="61" t="s">
        <v>685</v>
      </c>
      <c r="D37" s="61"/>
      <c r="E37" s="61"/>
      <c r="F37" s="61"/>
      <c r="G37" s="61"/>
      <c r="H37" s="61"/>
      <c r="I37" s="61" t="s">
        <v>686</v>
      </c>
      <c r="J37" s="61"/>
      <c r="K37" s="61"/>
      <c r="L37" s="61" t="s">
        <v>687</v>
      </c>
      <c r="M37" s="61"/>
      <c r="N37" s="61"/>
      <c r="O37" s="61"/>
      <c r="P37" s="30" t="s">
        <v>40</v>
      </c>
      <c r="Q37" s="30" t="s">
        <v>98</v>
      </c>
      <c r="R37" s="30">
        <v>39.299999999999997</v>
      </c>
      <c r="S37" s="30" t="s">
        <v>83</v>
      </c>
      <c r="T37" s="30">
        <v>0</v>
      </c>
      <c r="U37" s="31" t="str">
        <f t="shared" si="0"/>
        <v>N/A</v>
      </c>
    </row>
    <row r="38" spans="1:22" ht="75" customHeight="1">
      <c r="A38" s="25"/>
      <c r="B38" s="29" t="s">
        <v>42</v>
      </c>
      <c r="C38" s="61" t="s">
        <v>688</v>
      </c>
      <c r="D38" s="61"/>
      <c r="E38" s="61"/>
      <c r="F38" s="61"/>
      <c r="G38" s="61"/>
      <c r="H38" s="61"/>
      <c r="I38" s="61" t="s">
        <v>689</v>
      </c>
      <c r="J38" s="61"/>
      <c r="K38" s="61"/>
      <c r="L38" s="61" t="s">
        <v>690</v>
      </c>
      <c r="M38" s="61"/>
      <c r="N38" s="61"/>
      <c r="O38" s="61"/>
      <c r="P38" s="30" t="s">
        <v>40</v>
      </c>
      <c r="Q38" s="30" t="s">
        <v>106</v>
      </c>
      <c r="R38" s="30">
        <v>93.75</v>
      </c>
      <c r="S38" s="30" t="s">
        <v>83</v>
      </c>
      <c r="T38" s="30" t="s">
        <v>83</v>
      </c>
      <c r="U38" s="31" t="str">
        <f t="shared" si="0"/>
        <v>N/A</v>
      </c>
    </row>
    <row r="39" spans="1:22" ht="98.4" customHeight="1" thickBot="1">
      <c r="A39" s="25"/>
      <c r="B39" s="29" t="s">
        <v>42</v>
      </c>
      <c r="C39" s="61" t="s">
        <v>691</v>
      </c>
      <c r="D39" s="61"/>
      <c r="E39" s="61"/>
      <c r="F39" s="61"/>
      <c r="G39" s="61"/>
      <c r="H39" s="61"/>
      <c r="I39" s="61" t="s">
        <v>692</v>
      </c>
      <c r="J39" s="61"/>
      <c r="K39" s="61"/>
      <c r="L39" s="61" t="s">
        <v>693</v>
      </c>
      <c r="M39" s="61"/>
      <c r="N39" s="61"/>
      <c r="O39" s="61"/>
      <c r="P39" s="30" t="s">
        <v>40</v>
      </c>
      <c r="Q39" s="30" t="s">
        <v>129</v>
      </c>
      <c r="R39" s="30">
        <v>0</v>
      </c>
      <c r="S39" s="30" t="s">
        <v>83</v>
      </c>
      <c r="T39" s="30">
        <v>0</v>
      </c>
      <c r="U39" s="31" t="str">
        <f t="shared" si="0"/>
        <v>N/A</v>
      </c>
    </row>
    <row r="40" spans="1:22" ht="22.5" customHeight="1" thickTop="1" thickBot="1">
      <c r="B40" s="8" t="s">
        <v>55</v>
      </c>
      <c r="C40" s="9"/>
      <c r="D40" s="9"/>
      <c r="E40" s="9"/>
      <c r="F40" s="9"/>
      <c r="G40" s="9"/>
      <c r="H40" s="10"/>
      <c r="I40" s="10"/>
      <c r="J40" s="10"/>
      <c r="K40" s="10"/>
      <c r="L40" s="10"/>
      <c r="M40" s="10"/>
      <c r="N40" s="10"/>
      <c r="O40" s="10"/>
      <c r="P40" s="10"/>
      <c r="Q40" s="10"/>
      <c r="R40" s="10"/>
      <c r="S40" s="10"/>
      <c r="T40" s="10"/>
      <c r="U40" s="11"/>
      <c r="V40" s="32"/>
    </row>
    <row r="41" spans="1:22" ht="26.25" customHeight="1" thickTop="1">
      <c r="B41" s="33"/>
      <c r="C41" s="34"/>
      <c r="D41" s="34"/>
      <c r="E41" s="34"/>
      <c r="F41" s="34"/>
      <c r="G41" s="34"/>
      <c r="H41" s="35"/>
      <c r="I41" s="35"/>
      <c r="J41" s="35"/>
      <c r="K41" s="35"/>
      <c r="L41" s="35"/>
      <c r="M41" s="35"/>
      <c r="N41" s="35"/>
      <c r="O41" s="35"/>
      <c r="P41" s="36"/>
      <c r="Q41" s="37"/>
      <c r="R41" s="38" t="s">
        <v>56</v>
      </c>
      <c r="S41" s="22" t="s">
        <v>57</v>
      </c>
      <c r="T41" s="38" t="s">
        <v>58</v>
      </c>
      <c r="U41" s="22" t="s">
        <v>59</v>
      </c>
    </row>
    <row r="42" spans="1:22" ht="26.25" customHeight="1" thickBot="1">
      <c r="B42" s="39"/>
      <c r="C42" s="40"/>
      <c r="D42" s="40"/>
      <c r="E42" s="40"/>
      <c r="F42" s="40"/>
      <c r="G42" s="40"/>
      <c r="H42" s="41"/>
      <c r="I42" s="41"/>
      <c r="J42" s="41"/>
      <c r="K42" s="41"/>
      <c r="L42" s="41"/>
      <c r="M42" s="41"/>
      <c r="N42" s="41"/>
      <c r="O42" s="41"/>
      <c r="P42" s="42"/>
      <c r="Q42" s="43"/>
      <c r="R42" s="44" t="s">
        <v>60</v>
      </c>
      <c r="S42" s="43" t="s">
        <v>60</v>
      </c>
      <c r="T42" s="43" t="s">
        <v>60</v>
      </c>
      <c r="U42" s="43" t="s">
        <v>61</v>
      </c>
    </row>
    <row r="43" spans="1:22" ht="13.5" customHeight="1" thickBot="1">
      <c r="B43" s="62" t="s">
        <v>62</v>
      </c>
      <c r="C43" s="63"/>
      <c r="D43" s="63"/>
      <c r="E43" s="45"/>
      <c r="F43" s="45"/>
      <c r="G43" s="45"/>
      <c r="H43" s="46"/>
      <c r="I43" s="46"/>
      <c r="J43" s="46"/>
      <c r="K43" s="46"/>
      <c r="L43" s="46"/>
      <c r="M43" s="46"/>
      <c r="N43" s="46"/>
      <c r="O43" s="46"/>
      <c r="P43" s="47"/>
      <c r="Q43" s="47"/>
      <c r="R43" s="48">
        <f>13654.183339</f>
        <v>13654.183338999999</v>
      </c>
      <c r="S43" s="48">
        <f>13654.183339</f>
        <v>13654.183338999999</v>
      </c>
      <c r="T43" s="48">
        <f>8651.3785232</f>
        <v>8651.3785231999991</v>
      </c>
      <c r="U43" s="49">
        <f>+IF(ISERR(T43/S43*100),"N/A",T43/S43*100)</f>
        <v>63.360644195316674</v>
      </c>
    </row>
    <row r="44" spans="1:22" ht="13.5" customHeight="1" thickBot="1">
      <c r="B44" s="64" t="s">
        <v>63</v>
      </c>
      <c r="C44" s="65"/>
      <c r="D44" s="65"/>
      <c r="E44" s="50"/>
      <c r="F44" s="50"/>
      <c r="G44" s="50"/>
      <c r="H44" s="51"/>
      <c r="I44" s="51"/>
      <c r="J44" s="51"/>
      <c r="K44" s="51"/>
      <c r="L44" s="51"/>
      <c r="M44" s="51"/>
      <c r="N44" s="51"/>
      <c r="O44" s="51"/>
      <c r="P44" s="52"/>
      <c r="Q44" s="52"/>
      <c r="R44" s="48">
        <f>8661.78307377</f>
        <v>8661.7830737700006</v>
      </c>
      <c r="S44" s="48">
        <f>8661.78307377</f>
        <v>8661.7830737700006</v>
      </c>
      <c r="T44" s="48">
        <f>8651.3785232</f>
        <v>8651.3785231999991</v>
      </c>
      <c r="U44" s="49">
        <f>+IF(ISERR(T44/S44*100),"N/A",T44/S44*100)</f>
        <v>99.879879806716602</v>
      </c>
    </row>
    <row r="45" spans="1:22" ht="14.85" customHeight="1" thickTop="1" thickBot="1">
      <c r="B45" s="8" t="s">
        <v>64</v>
      </c>
      <c r="C45" s="9"/>
      <c r="D45" s="9"/>
      <c r="E45" s="9"/>
      <c r="F45" s="9"/>
      <c r="G45" s="9"/>
      <c r="H45" s="10"/>
      <c r="I45" s="10"/>
      <c r="J45" s="10"/>
      <c r="K45" s="10"/>
      <c r="L45" s="10"/>
      <c r="M45" s="10"/>
      <c r="N45" s="10"/>
      <c r="O45" s="10"/>
      <c r="P45" s="10"/>
      <c r="Q45" s="10"/>
      <c r="R45" s="10"/>
      <c r="S45" s="10"/>
      <c r="T45" s="10"/>
      <c r="U45" s="11"/>
    </row>
    <row r="46" spans="1:22" ht="44.25" customHeight="1" thickTop="1">
      <c r="B46" s="66" t="s">
        <v>65</v>
      </c>
      <c r="C46" s="67"/>
      <c r="D46" s="67"/>
      <c r="E46" s="67"/>
      <c r="F46" s="67"/>
      <c r="G46" s="67"/>
      <c r="H46" s="67"/>
      <c r="I46" s="67"/>
      <c r="J46" s="67"/>
      <c r="K46" s="67"/>
      <c r="L46" s="67"/>
      <c r="M46" s="67"/>
      <c r="N46" s="67"/>
      <c r="O46" s="67"/>
      <c r="P46" s="67"/>
      <c r="Q46" s="67"/>
      <c r="R46" s="67"/>
      <c r="S46" s="67"/>
      <c r="T46" s="67"/>
      <c r="U46" s="68"/>
    </row>
    <row r="47" spans="1:22" ht="34.5" customHeight="1">
      <c r="B47" s="55" t="s">
        <v>694</v>
      </c>
      <c r="C47" s="56"/>
      <c r="D47" s="56"/>
      <c r="E47" s="56"/>
      <c r="F47" s="56"/>
      <c r="G47" s="56"/>
      <c r="H47" s="56"/>
      <c r="I47" s="56"/>
      <c r="J47" s="56"/>
      <c r="K47" s="56"/>
      <c r="L47" s="56"/>
      <c r="M47" s="56"/>
      <c r="N47" s="56"/>
      <c r="O47" s="56"/>
      <c r="P47" s="56"/>
      <c r="Q47" s="56"/>
      <c r="R47" s="56"/>
      <c r="S47" s="56"/>
      <c r="T47" s="56"/>
      <c r="U47" s="57"/>
    </row>
    <row r="48" spans="1:22" ht="34.5" customHeight="1">
      <c r="B48" s="55" t="s">
        <v>695</v>
      </c>
      <c r="C48" s="56"/>
      <c r="D48" s="56"/>
      <c r="E48" s="56"/>
      <c r="F48" s="56"/>
      <c r="G48" s="56"/>
      <c r="H48" s="56"/>
      <c r="I48" s="56"/>
      <c r="J48" s="56"/>
      <c r="K48" s="56"/>
      <c r="L48" s="56"/>
      <c r="M48" s="56"/>
      <c r="N48" s="56"/>
      <c r="O48" s="56"/>
      <c r="P48" s="56"/>
      <c r="Q48" s="56"/>
      <c r="R48" s="56"/>
      <c r="S48" s="56"/>
      <c r="T48" s="56"/>
      <c r="U48" s="57"/>
    </row>
    <row r="49" spans="2:21" ht="34.5" customHeight="1">
      <c r="B49" s="55" t="s">
        <v>696</v>
      </c>
      <c r="C49" s="56"/>
      <c r="D49" s="56"/>
      <c r="E49" s="56"/>
      <c r="F49" s="56"/>
      <c r="G49" s="56"/>
      <c r="H49" s="56"/>
      <c r="I49" s="56"/>
      <c r="J49" s="56"/>
      <c r="K49" s="56"/>
      <c r="L49" s="56"/>
      <c r="M49" s="56"/>
      <c r="N49" s="56"/>
      <c r="O49" s="56"/>
      <c r="P49" s="56"/>
      <c r="Q49" s="56"/>
      <c r="R49" s="56"/>
      <c r="S49" s="56"/>
      <c r="T49" s="56"/>
      <c r="U49" s="57"/>
    </row>
    <row r="50" spans="2:21" ht="34.5" customHeight="1">
      <c r="B50" s="55" t="s">
        <v>697</v>
      </c>
      <c r="C50" s="56"/>
      <c r="D50" s="56"/>
      <c r="E50" s="56"/>
      <c r="F50" s="56"/>
      <c r="G50" s="56"/>
      <c r="H50" s="56"/>
      <c r="I50" s="56"/>
      <c r="J50" s="56"/>
      <c r="K50" s="56"/>
      <c r="L50" s="56"/>
      <c r="M50" s="56"/>
      <c r="N50" s="56"/>
      <c r="O50" s="56"/>
      <c r="P50" s="56"/>
      <c r="Q50" s="56"/>
      <c r="R50" s="56"/>
      <c r="S50" s="56"/>
      <c r="T50" s="56"/>
      <c r="U50" s="57"/>
    </row>
    <row r="51" spans="2:21" ht="34.5" customHeight="1">
      <c r="B51" s="55" t="s">
        <v>698</v>
      </c>
      <c r="C51" s="56"/>
      <c r="D51" s="56"/>
      <c r="E51" s="56"/>
      <c r="F51" s="56"/>
      <c r="G51" s="56"/>
      <c r="H51" s="56"/>
      <c r="I51" s="56"/>
      <c r="J51" s="56"/>
      <c r="K51" s="56"/>
      <c r="L51" s="56"/>
      <c r="M51" s="56"/>
      <c r="N51" s="56"/>
      <c r="O51" s="56"/>
      <c r="P51" s="56"/>
      <c r="Q51" s="56"/>
      <c r="R51" s="56"/>
      <c r="S51" s="56"/>
      <c r="T51" s="56"/>
      <c r="U51" s="57"/>
    </row>
    <row r="52" spans="2:21" ht="20.399999999999999" customHeight="1">
      <c r="B52" s="55" t="s">
        <v>699</v>
      </c>
      <c r="C52" s="56"/>
      <c r="D52" s="56"/>
      <c r="E52" s="56"/>
      <c r="F52" s="56"/>
      <c r="G52" s="56"/>
      <c r="H52" s="56"/>
      <c r="I52" s="56"/>
      <c r="J52" s="56"/>
      <c r="K52" s="56"/>
      <c r="L52" s="56"/>
      <c r="M52" s="56"/>
      <c r="N52" s="56"/>
      <c r="O52" s="56"/>
      <c r="P52" s="56"/>
      <c r="Q52" s="56"/>
      <c r="R52" s="56"/>
      <c r="S52" s="56"/>
      <c r="T52" s="56"/>
      <c r="U52" s="57"/>
    </row>
    <row r="53" spans="2:21" ht="34.5" customHeight="1">
      <c r="B53" s="55" t="s">
        <v>700</v>
      </c>
      <c r="C53" s="56"/>
      <c r="D53" s="56"/>
      <c r="E53" s="56"/>
      <c r="F53" s="56"/>
      <c r="G53" s="56"/>
      <c r="H53" s="56"/>
      <c r="I53" s="56"/>
      <c r="J53" s="56"/>
      <c r="K53" s="56"/>
      <c r="L53" s="56"/>
      <c r="M53" s="56"/>
      <c r="N53" s="56"/>
      <c r="O53" s="56"/>
      <c r="P53" s="56"/>
      <c r="Q53" s="56"/>
      <c r="R53" s="56"/>
      <c r="S53" s="56"/>
      <c r="T53" s="56"/>
      <c r="U53" s="57"/>
    </row>
    <row r="54" spans="2:21" ht="34.5" customHeight="1">
      <c r="B54" s="55" t="s">
        <v>701</v>
      </c>
      <c r="C54" s="56"/>
      <c r="D54" s="56"/>
      <c r="E54" s="56"/>
      <c r="F54" s="56"/>
      <c r="G54" s="56"/>
      <c r="H54" s="56"/>
      <c r="I54" s="56"/>
      <c r="J54" s="56"/>
      <c r="K54" s="56"/>
      <c r="L54" s="56"/>
      <c r="M54" s="56"/>
      <c r="N54" s="56"/>
      <c r="O54" s="56"/>
      <c r="P54" s="56"/>
      <c r="Q54" s="56"/>
      <c r="R54" s="56"/>
      <c r="S54" s="56"/>
      <c r="T54" s="56"/>
      <c r="U54" s="57"/>
    </row>
    <row r="55" spans="2:21" ht="34.5" customHeight="1">
      <c r="B55" s="55" t="s">
        <v>702</v>
      </c>
      <c r="C55" s="56"/>
      <c r="D55" s="56"/>
      <c r="E55" s="56"/>
      <c r="F55" s="56"/>
      <c r="G55" s="56"/>
      <c r="H55" s="56"/>
      <c r="I55" s="56"/>
      <c r="J55" s="56"/>
      <c r="K55" s="56"/>
      <c r="L55" s="56"/>
      <c r="M55" s="56"/>
      <c r="N55" s="56"/>
      <c r="O55" s="56"/>
      <c r="P55" s="56"/>
      <c r="Q55" s="56"/>
      <c r="R55" s="56"/>
      <c r="S55" s="56"/>
      <c r="T55" s="56"/>
      <c r="U55" s="57"/>
    </row>
    <row r="56" spans="2:21" ht="34.5" customHeight="1">
      <c r="B56" s="55" t="s">
        <v>703</v>
      </c>
      <c r="C56" s="56"/>
      <c r="D56" s="56"/>
      <c r="E56" s="56"/>
      <c r="F56" s="56"/>
      <c r="G56" s="56"/>
      <c r="H56" s="56"/>
      <c r="I56" s="56"/>
      <c r="J56" s="56"/>
      <c r="K56" s="56"/>
      <c r="L56" s="56"/>
      <c r="M56" s="56"/>
      <c r="N56" s="56"/>
      <c r="O56" s="56"/>
      <c r="P56" s="56"/>
      <c r="Q56" s="56"/>
      <c r="R56" s="56"/>
      <c r="S56" s="56"/>
      <c r="T56" s="56"/>
      <c r="U56" s="57"/>
    </row>
    <row r="57" spans="2:21" ht="34.5" customHeight="1">
      <c r="B57" s="55" t="s">
        <v>704</v>
      </c>
      <c r="C57" s="56"/>
      <c r="D57" s="56"/>
      <c r="E57" s="56"/>
      <c r="F57" s="56"/>
      <c r="G57" s="56"/>
      <c r="H57" s="56"/>
      <c r="I57" s="56"/>
      <c r="J57" s="56"/>
      <c r="K57" s="56"/>
      <c r="L57" s="56"/>
      <c r="M57" s="56"/>
      <c r="N57" s="56"/>
      <c r="O57" s="56"/>
      <c r="P57" s="56"/>
      <c r="Q57" s="56"/>
      <c r="R57" s="56"/>
      <c r="S57" s="56"/>
      <c r="T57" s="56"/>
      <c r="U57" s="57"/>
    </row>
    <row r="58" spans="2:21" ht="18.149999999999999" customHeight="1">
      <c r="B58" s="55" t="s">
        <v>705</v>
      </c>
      <c r="C58" s="56"/>
      <c r="D58" s="56"/>
      <c r="E58" s="56"/>
      <c r="F58" s="56"/>
      <c r="G58" s="56"/>
      <c r="H58" s="56"/>
      <c r="I58" s="56"/>
      <c r="J58" s="56"/>
      <c r="K58" s="56"/>
      <c r="L58" s="56"/>
      <c r="M58" s="56"/>
      <c r="N58" s="56"/>
      <c r="O58" s="56"/>
      <c r="P58" s="56"/>
      <c r="Q58" s="56"/>
      <c r="R58" s="56"/>
      <c r="S58" s="56"/>
      <c r="T58" s="56"/>
      <c r="U58" s="57"/>
    </row>
    <row r="59" spans="2:21" ht="27.15" customHeight="1">
      <c r="B59" s="55" t="s">
        <v>706</v>
      </c>
      <c r="C59" s="56"/>
      <c r="D59" s="56"/>
      <c r="E59" s="56"/>
      <c r="F59" s="56"/>
      <c r="G59" s="56"/>
      <c r="H59" s="56"/>
      <c r="I59" s="56"/>
      <c r="J59" s="56"/>
      <c r="K59" s="56"/>
      <c r="L59" s="56"/>
      <c r="M59" s="56"/>
      <c r="N59" s="56"/>
      <c r="O59" s="56"/>
      <c r="P59" s="56"/>
      <c r="Q59" s="56"/>
      <c r="R59" s="56"/>
      <c r="S59" s="56"/>
      <c r="T59" s="56"/>
      <c r="U59" s="57"/>
    </row>
    <row r="60" spans="2:21" ht="34.5" customHeight="1">
      <c r="B60" s="55" t="s">
        <v>707</v>
      </c>
      <c r="C60" s="56"/>
      <c r="D60" s="56"/>
      <c r="E60" s="56"/>
      <c r="F60" s="56"/>
      <c r="G60" s="56"/>
      <c r="H60" s="56"/>
      <c r="I60" s="56"/>
      <c r="J60" s="56"/>
      <c r="K60" s="56"/>
      <c r="L60" s="56"/>
      <c r="M60" s="56"/>
      <c r="N60" s="56"/>
      <c r="O60" s="56"/>
      <c r="P60" s="56"/>
      <c r="Q60" s="56"/>
      <c r="R60" s="56"/>
      <c r="S60" s="56"/>
      <c r="T60" s="56"/>
      <c r="U60" s="57"/>
    </row>
    <row r="61" spans="2:21" ht="34.5" customHeight="1">
      <c r="B61" s="55" t="s">
        <v>708</v>
      </c>
      <c r="C61" s="56"/>
      <c r="D61" s="56"/>
      <c r="E61" s="56"/>
      <c r="F61" s="56"/>
      <c r="G61" s="56"/>
      <c r="H61" s="56"/>
      <c r="I61" s="56"/>
      <c r="J61" s="56"/>
      <c r="K61" s="56"/>
      <c r="L61" s="56"/>
      <c r="M61" s="56"/>
      <c r="N61" s="56"/>
      <c r="O61" s="56"/>
      <c r="P61" s="56"/>
      <c r="Q61" s="56"/>
      <c r="R61" s="56"/>
      <c r="S61" s="56"/>
      <c r="T61" s="56"/>
      <c r="U61" s="57"/>
    </row>
    <row r="62" spans="2:21" ht="34.5" customHeight="1">
      <c r="B62" s="55" t="s">
        <v>709</v>
      </c>
      <c r="C62" s="56"/>
      <c r="D62" s="56"/>
      <c r="E62" s="56"/>
      <c r="F62" s="56"/>
      <c r="G62" s="56"/>
      <c r="H62" s="56"/>
      <c r="I62" s="56"/>
      <c r="J62" s="56"/>
      <c r="K62" s="56"/>
      <c r="L62" s="56"/>
      <c r="M62" s="56"/>
      <c r="N62" s="56"/>
      <c r="O62" s="56"/>
      <c r="P62" s="56"/>
      <c r="Q62" s="56"/>
      <c r="R62" s="56"/>
      <c r="S62" s="56"/>
      <c r="T62" s="56"/>
      <c r="U62" s="57"/>
    </row>
    <row r="63" spans="2:21" ht="34.5" customHeight="1">
      <c r="B63" s="55" t="s">
        <v>710</v>
      </c>
      <c r="C63" s="56"/>
      <c r="D63" s="56"/>
      <c r="E63" s="56"/>
      <c r="F63" s="56"/>
      <c r="G63" s="56"/>
      <c r="H63" s="56"/>
      <c r="I63" s="56"/>
      <c r="J63" s="56"/>
      <c r="K63" s="56"/>
      <c r="L63" s="56"/>
      <c r="M63" s="56"/>
      <c r="N63" s="56"/>
      <c r="O63" s="56"/>
      <c r="P63" s="56"/>
      <c r="Q63" s="56"/>
      <c r="R63" s="56"/>
      <c r="S63" s="56"/>
      <c r="T63" s="56"/>
      <c r="U63" s="57"/>
    </row>
    <row r="64" spans="2:21" ht="34.5" customHeight="1">
      <c r="B64" s="55" t="s">
        <v>711</v>
      </c>
      <c r="C64" s="56"/>
      <c r="D64" s="56"/>
      <c r="E64" s="56"/>
      <c r="F64" s="56"/>
      <c r="G64" s="56"/>
      <c r="H64" s="56"/>
      <c r="I64" s="56"/>
      <c r="J64" s="56"/>
      <c r="K64" s="56"/>
      <c r="L64" s="56"/>
      <c r="M64" s="56"/>
      <c r="N64" s="56"/>
      <c r="O64" s="56"/>
      <c r="P64" s="56"/>
      <c r="Q64" s="56"/>
      <c r="R64" s="56"/>
      <c r="S64" s="56"/>
      <c r="T64" s="56"/>
      <c r="U64" s="57"/>
    </row>
    <row r="65" spans="2:21" ht="40.65" customHeight="1">
      <c r="B65" s="55" t="s">
        <v>712</v>
      </c>
      <c r="C65" s="56"/>
      <c r="D65" s="56"/>
      <c r="E65" s="56"/>
      <c r="F65" s="56"/>
      <c r="G65" s="56"/>
      <c r="H65" s="56"/>
      <c r="I65" s="56"/>
      <c r="J65" s="56"/>
      <c r="K65" s="56"/>
      <c r="L65" s="56"/>
      <c r="M65" s="56"/>
      <c r="N65" s="56"/>
      <c r="O65" s="56"/>
      <c r="P65" s="56"/>
      <c r="Q65" s="56"/>
      <c r="R65" s="56"/>
      <c r="S65" s="56"/>
      <c r="T65" s="56"/>
      <c r="U65" s="57"/>
    </row>
    <row r="66" spans="2:21" ht="34.5" customHeight="1">
      <c r="B66" s="55" t="s">
        <v>700</v>
      </c>
      <c r="C66" s="56"/>
      <c r="D66" s="56"/>
      <c r="E66" s="56"/>
      <c r="F66" s="56"/>
      <c r="G66" s="56"/>
      <c r="H66" s="56"/>
      <c r="I66" s="56"/>
      <c r="J66" s="56"/>
      <c r="K66" s="56"/>
      <c r="L66" s="56"/>
      <c r="M66" s="56"/>
      <c r="N66" s="56"/>
      <c r="O66" s="56"/>
      <c r="P66" s="56"/>
      <c r="Q66" s="56"/>
      <c r="R66" s="56"/>
      <c r="S66" s="56"/>
      <c r="T66" s="56"/>
      <c r="U66" s="57"/>
    </row>
    <row r="67" spans="2:21" ht="34.5" customHeight="1">
      <c r="B67" s="55" t="s">
        <v>713</v>
      </c>
      <c r="C67" s="56"/>
      <c r="D67" s="56"/>
      <c r="E67" s="56"/>
      <c r="F67" s="56"/>
      <c r="G67" s="56"/>
      <c r="H67" s="56"/>
      <c r="I67" s="56"/>
      <c r="J67" s="56"/>
      <c r="K67" s="56"/>
      <c r="L67" s="56"/>
      <c r="M67" s="56"/>
      <c r="N67" s="56"/>
      <c r="O67" s="56"/>
      <c r="P67" s="56"/>
      <c r="Q67" s="56"/>
      <c r="R67" s="56"/>
      <c r="S67" s="56"/>
      <c r="T67" s="56"/>
      <c r="U67" s="57"/>
    </row>
    <row r="68" spans="2:21" ht="34.5" customHeight="1">
      <c r="B68" s="55" t="s">
        <v>714</v>
      </c>
      <c r="C68" s="56"/>
      <c r="D68" s="56"/>
      <c r="E68" s="56"/>
      <c r="F68" s="56"/>
      <c r="G68" s="56"/>
      <c r="H68" s="56"/>
      <c r="I68" s="56"/>
      <c r="J68" s="56"/>
      <c r="K68" s="56"/>
      <c r="L68" s="56"/>
      <c r="M68" s="56"/>
      <c r="N68" s="56"/>
      <c r="O68" s="56"/>
      <c r="P68" s="56"/>
      <c r="Q68" s="56"/>
      <c r="R68" s="56"/>
      <c r="S68" s="56"/>
      <c r="T68" s="56"/>
      <c r="U68" s="57"/>
    </row>
    <row r="69" spans="2:21" ht="34.5" customHeight="1">
      <c r="B69" s="55" t="s">
        <v>715</v>
      </c>
      <c r="C69" s="56"/>
      <c r="D69" s="56"/>
      <c r="E69" s="56"/>
      <c r="F69" s="56"/>
      <c r="G69" s="56"/>
      <c r="H69" s="56"/>
      <c r="I69" s="56"/>
      <c r="J69" s="56"/>
      <c r="K69" s="56"/>
      <c r="L69" s="56"/>
      <c r="M69" s="56"/>
      <c r="N69" s="56"/>
      <c r="O69" s="56"/>
      <c r="P69" s="56"/>
      <c r="Q69" s="56"/>
      <c r="R69" s="56"/>
      <c r="S69" s="56"/>
      <c r="T69" s="56"/>
      <c r="U69" s="57"/>
    </row>
    <row r="70" spans="2:21" ht="34.5" customHeight="1">
      <c r="B70" s="55" t="s">
        <v>716</v>
      </c>
      <c r="C70" s="56"/>
      <c r="D70" s="56"/>
      <c r="E70" s="56"/>
      <c r="F70" s="56"/>
      <c r="G70" s="56"/>
      <c r="H70" s="56"/>
      <c r="I70" s="56"/>
      <c r="J70" s="56"/>
      <c r="K70" s="56"/>
      <c r="L70" s="56"/>
      <c r="M70" s="56"/>
      <c r="N70" s="56"/>
      <c r="O70" s="56"/>
      <c r="P70" s="56"/>
      <c r="Q70" s="56"/>
      <c r="R70" s="56"/>
      <c r="S70" s="56"/>
      <c r="T70" s="56"/>
      <c r="U70" s="57"/>
    </row>
    <row r="71" spans="2:21" ht="34.5" customHeight="1">
      <c r="B71" s="55" t="s">
        <v>717</v>
      </c>
      <c r="C71" s="56"/>
      <c r="D71" s="56"/>
      <c r="E71" s="56"/>
      <c r="F71" s="56"/>
      <c r="G71" s="56"/>
      <c r="H71" s="56"/>
      <c r="I71" s="56"/>
      <c r="J71" s="56"/>
      <c r="K71" s="56"/>
      <c r="L71" s="56"/>
      <c r="M71" s="56"/>
      <c r="N71" s="56"/>
      <c r="O71" s="56"/>
      <c r="P71" s="56"/>
      <c r="Q71" s="56"/>
      <c r="R71" s="56"/>
      <c r="S71" s="56"/>
      <c r="T71" s="56"/>
      <c r="U71" s="57"/>
    </row>
    <row r="72" spans="2:21" ht="69.75" customHeight="1">
      <c r="B72" s="55" t="s">
        <v>718</v>
      </c>
      <c r="C72" s="56"/>
      <c r="D72" s="56"/>
      <c r="E72" s="56"/>
      <c r="F72" s="56"/>
      <c r="G72" s="56"/>
      <c r="H72" s="56"/>
      <c r="I72" s="56"/>
      <c r="J72" s="56"/>
      <c r="K72" s="56"/>
      <c r="L72" s="56"/>
      <c r="M72" s="56"/>
      <c r="N72" s="56"/>
      <c r="O72" s="56"/>
      <c r="P72" s="56"/>
      <c r="Q72" s="56"/>
      <c r="R72" s="56"/>
      <c r="S72" s="56"/>
      <c r="T72" s="56"/>
      <c r="U72" s="57"/>
    </row>
    <row r="73" spans="2:21" ht="30.6" customHeight="1">
      <c r="B73" s="55" t="s">
        <v>719</v>
      </c>
      <c r="C73" s="56"/>
      <c r="D73" s="56"/>
      <c r="E73" s="56"/>
      <c r="F73" s="56"/>
      <c r="G73" s="56"/>
      <c r="H73" s="56"/>
      <c r="I73" s="56"/>
      <c r="J73" s="56"/>
      <c r="K73" s="56"/>
      <c r="L73" s="56"/>
      <c r="M73" s="56"/>
      <c r="N73" s="56"/>
      <c r="O73" s="56"/>
      <c r="P73" s="56"/>
      <c r="Q73" s="56"/>
      <c r="R73" s="56"/>
      <c r="S73" s="56"/>
      <c r="T73" s="56"/>
      <c r="U73" s="57"/>
    </row>
    <row r="74" spans="2:21" ht="34.5" customHeight="1">
      <c r="B74" s="55" t="s">
        <v>720</v>
      </c>
      <c r="C74" s="56"/>
      <c r="D74" s="56"/>
      <c r="E74" s="56"/>
      <c r="F74" s="56"/>
      <c r="G74" s="56"/>
      <c r="H74" s="56"/>
      <c r="I74" s="56"/>
      <c r="J74" s="56"/>
      <c r="K74" s="56"/>
      <c r="L74" s="56"/>
      <c r="M74" s="56"/>
      <c r="N74" s="56"/>
      <c r="O74" s="56"/>
      <c r="P74" s="56"/>
      <c r="Q74" s="56"/>
      <c r="R74" s="56"/>
      <c r="S74" s="56"/>
      <c r="T74" s="56"/>
      <c r="U74" s="57"/>
    </row>
    <row r="75" spans="2:21" ht="32.85" customHeight="1" thickBot="1">
      <c r="B75" s="58" t="s">
        <v>721</v>
      </c>
      <c r="C75" s="59"/>
      <c r="D75" s="59"/>
      <c r="E75" s="59"/>
      <c r="F75" s="59"/>
      <c r="G75" s="59"/>
      <c r="H75" s="59"/>
      <c r="I75" s="59"/>
      <c r="J75" s="59"/>
      <c r="K75" s="59"/>
      <c r="L75" s="59"/>
      <c r="M75" s="59"/>
      <c r="N75" s="59"/>
      <c r="O75" s="59"/>
      <c r="P75" s="59"/>
      <c r="Q75" s="59"/>
      <c r="R75" s="59"/>
      <c r="S75" s="59"/>
      <c r="T75" s="59"/>
      <c r="U75" s="60"/>
    </row>
  </sheetData>
  <mergeCells count="140">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C37:H37"/>
    <mergeCell ref="I37:K37"/>
    <mergeCell ref="L37:O37"/>
    <mergeCell ref="C34:H34"/>
    <mergeCell ref="I34:K34"/>
    <mergeCell ref="L34:O34"/>
    <mergeCell ref="C35:H35"/>
    <mergeCell ref="I35:K35"/>
    <mergeCell ref="L35:O35"/>
    <mergeCell ref="B43:D43"/>
    <mergeCell ref="B44:D44"/>
    <mergeCell ref="B46:U46"/>
    <mergeCell ref="B47:U47"/>
    <mergeCell ref="B48:U48"/>
    <mergeCell ref="B49:U49"/>
    <mergeCell ref="C38:H38"/>
    <mergeCell ref="I38:K38"/>
    <mergeCell ref="L38:O38"/>
    <mergeCell ref="C39:H39"/>
    <mergeCell ref="I39:K39"/>
    <mergeCell ref="L39:O39"/>
    <mergeCell ref="B56:U56"/>
    <mergeCell ref="B57:U57"/>
    <mergeCell ref="B58:U58"/>
    <mergeCell ref="B59:U59"/>
    <mergeCell ref="B60:U60"/>
    <mergeCell ref="B61:U61"/>
    <mergeCell ref="B50:U50"/>
    <mergeCell ref="B51:U51"/>
    <mergeCell ref="B52:U52"/>
    <mergeCell ref="B53:U53"/>
    <mergeCell ref="B54:U54"/>
    <mergeCell ref="B55:U55"/>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A34" sqref="A34:XFD3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9.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722</v>
      </c>
      <c r="D4" s="95" t="s">
        <v>723</v>
      </c>
      <c r="E4" s="95"/>
      <c r="F4" s="95"/>
      <c r="G4" s="95"/>
      <c r="H4" s="95"/>
      <c r="I4" s="14"/>
      <c r="J4" s="15" t="s">
        <v>6</v>
      </c>
      <c r="K4" s="16" t="s">
        <v>7</v>
      </c>
      <c r="L4" s="96" t="s">
        <v>8</v>
      </c>
      <c r="M4" s="96"/>
      <c r="N4" s="96"/>
      <c r="O4" s="96"/>
      <c r="P4" s="15" t="s">
        <v>9</v>
      </c>
      <c r="Q4" s="96" t="s">
        <v>724</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725</v>
      </c>
      <c r="D11" s="69"/>
      <c r="E11" s="69"/>
      <c r="F11" s="69"/>
      <c r="G11" s="69"/>
      <c r="H11" s="69"/>
      <c r="I11" s="69" t="s">
        <v>726</v>
      </c>
      <c r="J11" s="69"/>
      <c r="K11" s="69"/>
      <c r="L11" s="69" t="s">
        <v>727</v>
      </c>
      <c r="M11" s="69"/>
      <c r="N11" s="69"/>
      <c r="O11" s="69"/>
      <c r="P11" s="27" t="s">
        <v>535</v>
      </c>
      <c r="Q11" s="27" t="s">
        <v>82</v>
      </c>
      <c r="R11" s="27">
        <v>103.16</v>
      </c>
      <c r="S11" s="27" t="s">
        <v>83</v>
      </c>
      <c r="T11" s="27" t="s">
        <v>83</v>
      </c>
      <c r="U11" s="28" t="str">
        <f t="shared" ref="U11:U40" si="0">IF(ISERR(T11/S11*100),"N/A",T11/S11*100)</f>
        <v>N/A</v>
      </c>
    </row>
    <row r="12" spans="1:34" ht="104.4"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75" customHeight="1" thickTop="1" thickBot="1">
      <c r="A13" s="25"/>
      <c r="B13" s="26" t="s">
        <v>45</v>
      </c>
      <c r="C13" s="69" t="s">
        <v>728</v>
      </c>
      <c r="D13" s="69"/>
      <c r="E13" s="69"/>
      <c r="F13" s="69"/>
      <c r="G13" s="69"/>
      <c r="H13" s="69"/>
      <c r="I13" s="69" t="s">
        <v>729</v>
      </c>
      <c r="J13" s="69"/>
      <c r="K13" s="69"/>
      <c r="L13" s="69" t="s">
        <v>730</v>
      </c>
      <c r="M13" s="69"/>
      <c r="N13" s="69"/>
      <c r="O13" s="69"/>
      <c r="P13" s="27" t="s">
        <v>40</v>
      </c>
      <c r="Q13" s="27" t="s">
        <v>82</v>
      </c>
      <c r="R13" s="27">
        <v>118.8</v>
      </c>
      <c r="S13" s="27" t="s">
        <v>83</v>
      </c>
      <c r="T13" s="27" t="s">
        <v>83</v>
      </c>
      <c r="U13" s="28" t="str">
        <f t="shared" si="0"/>
        <v>N/A</v>
      </c>
    </row>
    <row r="14" spans="1:34" ht="75" customHeight="1" thickTop="1">
      <c r="A14" s="25"/>
      <c r="B14" s="26" t="s">
        <v>49</v>
      </c>
      <c r="C14" s="69" t="s">
        <v>731</v>
      </c>
      <c r="D14" s="69"/>
      <c r="E14" s="69"/>
      <c r="F14" s="69"/>
      <c r="G14" s="69"/>
      <c r="H14" s="69"/>
      <c r="I14" s="69" t="s">
        <v>732</v>
      </c>
      <c r="J14" s="69"/>
      <c r="K14" s="69"/>
      <c r="L14" s="69" t="s">
        <v>733</v>
      </c>
      <c r="M14" s="69"/>
      <c r="N14" s="69"/>
      <c r="O14" s="69"/>
      <c r="P14" s="27" t="s">
        <v>734</v>
      </c>
      <c r="Q14" s="27" t="s">
        <v>82</v>
      </c>
      <c r="R14" s="27">
        <v>4</v>
      </c>
      <c r="S14" s="27" t="s">
        <v>83</v>
      </c>
      <c r="T14" s="27" t="s">
        <v>83</v>
      </c>
      <c r="U14" s="28" t="str">
        <f t="shared" si="0"/>
        <v>N/A</v>
      </c>
    </row>
    <row r="15" spans="1:34" ht="75" customHeight="1">
      <c r="A15" s="25"/>
      <c r="B15" s="29" t="s">
        <v>42</v>
      </c>
      <c r="C15" s="61" t="s">
        <v>735</v>
      </c>
      <c r="D15" s="61"/>
      <c r="E15" s="61"/>
      <c r="F15" s="61"/>
      <c r="G15" s="61"/>
      <c r="H15" s="61"/>
      <c r="I15" s="61" t="s">
        <v>736</v>
      </c>
      <c r="J15" s="61"/>
      <c r="K15" s="61"/>
      <c r="L15" s="61" t="s">
        <v>737</v>
      </c>
      <c r="M15" s="61"/>
      <c r="N15" s="61"/>
      <c r="O15" s="61"/>
      <c r="P15" s="30" t="s">
        <v>40</v>
      </c>
      <c r="Q15" s="30" t="s">
        <v>82</v>
      </c>
      <c r="R15" s="30">
        <v>100</v>
      </c>
      <c r="S15" s="30" t="s">
        <v>83</v>
      </c>
      <c r="T15" s="30" t="s">
        <v>83</v>
      </c>
      <c r="U15" s="31" t="str">
        <f t="shared" si="0"/>
        <v>N/A</v>
      </c>
    </row>
    <row r="16" spans="1:34" ht="75" customHeight="1">
      <c r="A16" s="25"/>
      <c r="B16" s="29" t="s">
        <v>42</v>
      </c>
      <c r="C16" s="61" t="s">
        <v>738</v>
      </c>
      <c r="D16" s="61"/>
      <c r="E16" s="61"/>
      <c r="F16" s="61"/>
      <c r="G16" s="61"/>
      <c r="H16" s="61"/>
      <c r="I16" s="61" t="s">
        <v>739</v>
      </c>
      <c r="J16" s="61"/>
      <c r="K16" s="61"/>
      <c r="L16" s="61" t="s">
        <v>740</v>
      </c>
      <c r="M16" s="61"/>
      <c r="N16" s="61"/>
      <c r="O16" s="61"/>
      <c r="P16" s="30" t="s">
        <v>40</v>
      </c>
      <c r="Q16" s="30" t="s">
        <v>93</v>
      </c>
      <c r="R16" s="30">
        <v>20</v>
      </c>
      <c r="S16" s="30" t="s">
        <v>83</v>
      </c>
      <c r="T16" s="30" t="s">
        <v>83</v>
      </c>
      <c r="U16" s="31" t="str">
        <f t="shared" si="0"/>
        <v>N/A</v>
      </c>
    </row>
    <row r="17" spans="1:21" ht="75" customHeight="1">
      <c r="A17" s="25"/>
      <c r="B17" s="29" t="s">
        <v>42</v>
      </c>
      <c r="C17" s="61" t="s">
        <v>741</v>
      </c>
      <c r="D17" s="61"/>
      <c r="E17" s="61"/>
      <c r="F17" s="61"/>
      <c r="G17" s="61"/>
      <c r="H17" s="61"/>
      <c r="I17" s="61" t="s">
        <v>742</v>
      </c>
      <c r="J17" s="61"/>
      <c r="K17" s="61"/>
      <c r="L17" s="61" t="s">
        <v>743</v>
      </c>
      <c r="M17" s="61"/>
      <c r="N17" s="61"/>
      <c r="O17" s="61"/>
      <c r="P17" s="30" t="s">
        <v>40</v>
      </c>
      <c r="Q17" s="30" t="s">
        <v>82</v>
      </c>
      <c r="R17" s="30">
        <v>3.7</v>
      </c>
      <c r="S17" s="30" t="s">
        <v>83</v>
      </c>
      <c r="T17" s="30" t="s">
        <v>83</v>
      </c>
      <c r="U17" s="31" t="str">
        <f t="shared" si="0"/>
        <v>N/A</v>
      </c>
    </row>
    <row r="18" spans="1:21" ht="75" customHeight="1">
      <c r="A18" s="25"/>
      <c r="B18" s="29" t="s">
        <v>42</v>
      </c>
      <c r="C18" s="61" t="s">
        <v>744</v>
      </c>
      <c r="D18" s="61"/>
      <c r="E18" s="61"/>
      <c r="F18" s="61"/>
      <c r="G18" s="61"/>
      <c r="H18" s="61"/>
      <c r="I18" s="61" t="s">
        <v>745</v>
      </c>
      <c r="J18" s="61"/>
      <c r="K18" s="61"/>
      <c r="L18" s="61" t="s">
        <v>746</v>
      </c>
      <c r="M18" s="61"/>
      <c r="N18" s="61"/>
      <c r="O18" s="61"/>
      <c r="P18" s="30" t="s">
        <v>40</v>
      </c>
      <c r="Q18" s="30" t="s">
        <v>93</v>
      </c>
      <c r="R18" s="30">
        <v>20</v>
      </c>
      <c r="S18" s="30" t="s">
        <v>83</v>
      </c>
      <c r="T18" s="30" t="s">
        <v>83</v>
      </c>
      <c r="U18" s="31" t="str">
        <f t="shared" si="0"/>
        <v>N/A</v>
      </c>
    </row>
    <row r="19" spans="1:21" ht="75" customHeight="1">
      <c r="A19" s="25"/>
      <c r="B19" s="29" t="s">
        <v>42</v>
      </c>
      <c r="C19" s="61" t="s">
        <v>747</v>
      </c>
      <c r="D19" s="61"/>
      <c r="E19" s="61"/>
      <c r="F19" s="61"/>
      <c r="G19" s="61"/>
      <c r="H19" s="61"/>
      <c r="I19" s="61" t="s">
        <v>748</v>
      </c>
      <c r="J19" s="61"/>
      <c r="K19" s="61"/>
      <c r="L19" s="61" t="s">
        <v>749</v>
      </c>
      <c r="M19" s="61"/>
      <c r="N19" s="61"/>
      <c r="O19" s="61"/>
      <c r="P19" s="30" t="s">
        <v>40</v>
      </c>
      <c r="Q19" s="30" t="s">
        <v>102</v>
      </c>
      <c r="R19" s="30">
        <v>20.100000000000001</v>
      </c>
      <c r="S19" s="30" t="s">
        <v>83</v>
      </c>
      <c r="T19" s="30" t="s">
        <v>83</v>
      </c>
      <c r="U19" s="31" t="str">
        <f t="shared" si="0"/>
        <v>N/A</v>
      </c>
    </row>
    <row r="20" spans="1:21" ht="75" customHeight="1">
      <c r="A20" s="25"/>
      <c r="B20" s="29" t="s">
        <v>42</v>
      </c>
      <c r="C20" s="61" t="s">
        <v>750</v>
      </c>
      <c r="D20" s="61"/>
      <c r="E20" s="61"/>
      <c r="F20" s="61"/>
      <c r="G20" s="61"/>
      <c r="H20" s="61"/>
      <c r="I20" s="61" t="s">
        <v>751</v>
      </c>
      <c r="J20" s="61"/>
      <c r="K20" s="61"/>
      <c r="L20" s="61" t="s">
        <v>752</v>
      </c>
      <c r="M20" s="61"/>
      <c r="N20" s="61"/>
      <c r="O20" s="61"/>
      <c r="P20" s="30" t="s">
        <v>753</v>
      </c>
      <c r="Q20" s="30" t="s">
        <v>102</v>
      </c>
      <c r="R20" s="30">
        <v>100</v>
      </c>
      <c r="S20" s="30" t="s">
        <v>83</v>
      </c>
      <c r="T20" s="30" t="s">
        <v>83</v>
      </c>
      <c r="U20" s="31" t="str">
        <f t="shared" si="0"/>
        <v>N/A</v>
      </c>
    </row>
    <row r="21" spans="1:21" ht="75" customHeight="1">
      <c r="A21" s="25"/>
      <c r="B21" s="29" t="s">
        <v>42</v>
      </c>
      <c r="C21" s="61" t="s">
        <v>754</v>
      </c>
      <c r="D21" s="61"/>
      <c r="E21" s="61"/>
      <c r="F21" s="61"/>
      <c r="G21" s="61"/>
      <c r="H21" s="61"/>
      <c r="I21" s="61" t="s">
        <v>755</v>
      </c>
      <c r="J21" s="61"/>
      <c r="K21" s="61"/>
      <c r="L21" s="61" t="s">
        <v>756</v>
      </c>
      <c r="M21" s="61"/>
      <c r="N21" s="61"/>
      <c r="O21" s="61"/>
      <c r="P21" s="30" t="s">
        <v>40</v>
      </c>
      <c r="Q21" s="30" t="s">
        <v>82</v>
      </c>
      <c r="R21" s="30">
        <v>7.14</v>
      </c>
      <c r="S21" s="30" t="s">
        <v>83</v>
      </c>
      <c r="T21" s="30" t="s">
        <v>83</v>
      </c>
      <c r="U21" s="31" t="str">
        <f t="shared" si="0"/>
        <v>N/A</v>
      </c>
    </row>
    <row r="22" spans="1:21" ht="75" customHeight="1">
      <c r="A22" s="25"/>
      <c r="B22" s="29" t="s">
        <v>42</v>
      </c>
      <c r="C22" s="61" t="s">
        <v>757</v>
      </c>
      <c r="D22" s="61"/>
      <c r="E22" s="61"/>
      <c r="F22" s="61"/>
      <c r="G22" s="61"/>
      <c r="H22" s="61"/>
      <c r="I22" s="61" t="s">
        <v>758</v>
      </c>
      <c r="J22" s="61"/>
      <c r="K22" s="61"/>
      <c r="L22" s="61" t="s">
        <v>759</v>
      </c>
      <c r="M22" s="61"/>
      <c r="N22" s="61"/>
      <c r="O22" s="61"/>
      <c r="P22" s="30" t="s">
        <v>40</v>
      </c>
      <c r="Q22" s="30" t="s">
        <v>82</v>
      </c>
      <c r="R22" s="30">
        <v>64.13</v>
      </c>
      <c r="S22" s="30" t="s">
        <v>83</v>
      </c>
      <c r="T22" s="30" t="s">
        <v>83</v>
      </c>
      <c r="U22" s="31" t="str">
        <f t="shared" si="0"/>
        <v>N/A</v>
      </c>
    </row>
    <row r="23" spans="1:21" ht="75" customHeight="1">
      <c r="A23" s="25"/>
      <c r="B23" s="29" t="s">
        <v>42</v>
      </c>
      <c r="C23" s="61" t="s">
        <v>760</v>
      </c>
      <c r="D23" s="61"/>
      <c r="E23" s="61"/>
      <c r="F23" s="61"/>
      <c r="G23" s="61"/>
      <c r="H23" s="61"/>
      <c r="I23" s="61" t="s">
        <v>761</v>
      </c>
      <c r="J23" s="61"/>
      <c r="K23" s="61"/>
      <c r="L23" s="61" t="s">
        <v>762</v>
      </c>
      <c r="M23" s="61"/>
      <c r="N23" s="61"/>
      <c r="O23" s="61"/>
      <c r="P23" s="30" t="s">
        <v>763</v>
      </c>
      <c r="Q23" s="30" t="s">
        <v>82</v>
      </c>
      <c r="R23" s="30">
        <v>34.65</v>
      </c>
      <c r="S23" s="30" t="s">
        <v>83</v>
      </c>
      <c r="T23" s="30" t="s">
        <v>83</v>
      </c>
      <c r="U23" s="31" t="str">
        <f t="shared" si="0"/>
        <v>N/A</v>
      </c>
    </row>
    <row r="24" spans="1:21" ht="75" customHeight="1">
      <c r="A24" s="25"/>
      <c r="B24" s="29" t="s">
        <v>42</v>
      </c>
      <c r="C24" s="61" t="s">
        <v>764</v>
      </c>
      <c r="D24" s="61"/>
      <c r="E24" s="61"/>
      <c r="F24" s="61"/>
      <c r="G24" s="61"/>
      <c r="H24" s="61"/>
      <c r="I24" s="61" t="s">
        <v>765</v>
      </c>
      <c r="J24" s="61"/>
      <c r="K24" s="61"/>
      <c r="L24" s="61" t="s">
        <v>766</v>
      </c>
      <c r="M24" s="61"/>
      <c r="N24" s="61"/>
      <c r="O24" s="61"/>
      <c r="P24" s="30" t="s">
        <v>40</v>
      </c>
      <c r="Q24" s="30" t="s">
        <v>98</v>
      </c>
      <c r="R24" s="30">
        <v>100</v>
      </c>
      <c r="S24" s="30">
        <v>18</v>
      </c>
      <c r="T24" s="30">
        <v>18.41</v>
      </c>
      <c r="U24" s="31">
        <f t="shared" si="0"/>
        <v>102.27777777777777</v>
      </c>
    </row>
    <row r="25" spans="1:21" ht="75" customHeight="1">
      <c r="A25" s="25"/>
      <c r="B25" s="29" t="s">
        <v>42</v>
      </c>
      <c r="C25" s="61" t="s">
        <v>42</v>
      </c>
      <c r="D25" s="61"/>
      <c r="E25" s="61"/>
      <c r="F25" s="61"/>
      <c r="G25" s="61"/>
      <c r="H25" s="61"/>
      <c r="I25" s="61" t="s">
        <v>767</v>
      </c>
      <c r="J25" s="61"/>
      <c r="K25" s="61"/>
      <c r="L25" s="61" t="s">
        <v>768</v>
      </c>
      <c r="M25" s="61"/>
      <c r="N25" s="61"/>
      <c r="O25" s="61"/>
      <c r="P25" s="30" t="s">
        <v>40</v>
      </c>
      <c r="Q25" s="30" t="s">
        <v>98</v>
      </c>
      <c r="R25" s="30">
        <v>100</v>
      </c>
      <c r="S25" s="30" t="s">
        <v>83</v>
      </c>
      <c r="T25" s="30">
        <v>14.6</v>
      </c>
      <c r="U25" s="31" t="str">
        <f t="shared" si="0"/>
        <v>N/A</v>
      </c>
    </row>
    <row r="26" spans="1:21" ht="75" customHeight="1" thickBot="1">
      <c r="A26" s="25"/>
      <c r="B26" s="29" t="s">
        <v>42</v>
      </c>
      <c r="C26" s="61" t="s">
        <v>42</v>
      </c>
      <c r="D26" s="61"/>
      <c r="E26" s="61"/>
      <c r="F26" s="61"/>
      <c r="G26" s="61"/>
      <c r="H26" s="61"/>
      <c r="I26" s="61" t="s">
        <v>769</v>
      </c>
      <c r="J26" s="61"/>
      <c r="K26" s="61"/>
      <c r="L26" s="61" t="s">
        <v>770</v>
      </c>
      <c r="M26" s="61"/>
      <c r="N26" s="61"/>
      <c r="O26" s="61"/>
      <c r="P26" s="30" t="s">
        <v>40</v>
      </c>
      <c r="Q26" s="30" t="s">
        <v>771</v>
      </c>
      <c r="R26" s="30">
        <v>79.989999999999995</v>
      </c>
      <c r="S26" s="30">
        <v>25.4</v>
      </c>
      <c r="T26" s="30">
        <v>0</v>
      </c>
      <c r="U26" s="31">
        <f t="shared" si="0"/>
        <v>0</v>
      </c>
    </row>
    <row r="27" spans="1:21" ht="75" customHeight="1" thickTop="1">
      <c r="A27" s="25"/>
      <c r="B27" s="26" t="s">
        <v>94</v>
      </c>
      <c r="C27" s="69" t="s">
        <v>772</v>
      </c>
      <c r="D27" s="69"/>
      <c r="E27" s="69"/>
      <c r="F27" s="69"/>
      <c r="G27" s="69"/>
      <c r="H27" s="69"/>
      <c r="I27" s="69" t="s">
        <v>773</v>
      </c>
      <c r="J27" s="69"/>
      <c r="K27" s="69"/>
      <c r="L27" s="69" t="s">
        <v>774</v>
      </c>
      <c r="M27" s="69"/>
      <c r="N27" s="69"/>
      <c r="O27" s="69"/>
      <c r="P27" s="27" t="s">
        <v>40</v>
      </c>
      <c r="Q27" s="27" t="s">
        <v>102</v>
      </c>
      <c r="R27" s="27">
        <v>4</v>
      </c>
      <c r="S27" s="27" t="s">
        <v>83</v>
      </c>
      <c r="T27" s="27" t="s">
        <v>83</v>
      </c>
      <c r="U27" s="28" t="str">
        <f t="shared" si="0"/>
        <v>N/A</v>
      </c>
    </row>
    <row r="28" spans="1:21" ht="75" customHeight="1">
      <c r="A28" s="25"/>
      <c r="B28" s="29" t="s">
        <v>42</v>
      </c>
      <c r="C28" s="61" t="s">
        <v>775</v>
      </c>
      <c r="D28" s="61"/>
      <c r="E28" s="61"/>
      <c r="F28" s="61"/>
      <c r="G28" s="61"/>
      <c r="H28" s="61"/>
      <c r="I28" s="61" t="s">
        <v>776</v>
      </c>
      <c r="J28" s="61"/>
      <c r="K28" s="61"/>
      <c r="L28" s="61" t="s">
        <v>777</v>
      </c>
      <c r="M28" s="61"/>
      <c r="N28" s="61"/>
      <c r="O28" s="61"/>
      <c r="P28" s="30" t="s">
        <v>40</v>
      </c>
      <c r="Q28" s="30" t="s">
        <v>102</v>
      </c>
      <c r="R28" s="30">
        <v>100</v>
      </c>
      <c r="S28" s="30" t="s">
        <v>83</v>
      </c>
      <c r="T28" s="30" t="s">
        <v>83</v>
      </c>
      <c r="U28" s="31" t="str">
        <f t="shared" si="0"/>
        <v>N/A</v>
      </c>
    </row>
    <row r="29" spans="1:21" ht="75" customHeight="1">
      <c r="A29" s="25"/>
      <c r="B29" s="29" t="s">
        <v>42</v>
      </c>
      <c r="C29" s="61" t="s">
        <v>778</v>
      </c>
      <c r="D29" s="61"/>
      <c r="E29" s="61"/>
      <c r="F29" s="61"/>
      <c r="G29" s="61"/>
      <c r="H29" s="61"/>
      <c r="I29" s="61" t="s">
        <v>779</v>
      </c>
      <c r="J29" s="61"/>
      <c r="K29" s="61"/>
      <c r="L29" s="61" t="s">
        <v>780</v>
      </c>
      <c r="M29" s="61"/>
      <c r="N29" s="61"/>
      <c r="O29" s="61"/>
      <c r="P29" s="30" t="s">
        <v>40</v>
      </c>
      <c r="Q29" s="30" t="s">
        <v>106</v>
      </c>
      <c r="R29" s="30">
        <v>26.67</v>
      </c>
      <c r="S29" s="30" t="s">
        <v>83</v>
      </c>
      <c r="T29" s="30" t="s">
        <v>83</v>
      </c>
      <c r="U29" s="31" t="str">
        <f t="shared" si="0"/>
        <v>N/A</v>
      </c>
    </row>
    <row r="30" spans="1:21" ht="75" customHeight="1">
      <c r="A30" s="25"/>
      <c r="B30" s="29" t="s">
        <v>42</v>
      </c>
      <c r="C30" s="61" t="s">
        <v>781</v>
      </c>
      <c r="D30" s="61"/>
      <c r="E30" s="61"/>
      <c r="F30" s="61"/>
      <c r="G30" s="61"/>
      <c r="H30" s="61"/>
      <c r="I30" s="61" t="s">
        <v>782</v>
      </c>
      <c r="J30" s="61"/>
      <c r="K30" s="61"/>
      <c r="L30" s="61" t="s">
        <v>783</v>
      </c>
      <c r="M30" s="61"/>
      <c r="N30" s="61"/>
      <c r="O30" s="61"/>
      <c r="P30" s="30" t="s">
        <v>40</v>
      </c>
      <c r="Q30" s="30" t="s">
        <v>102</v>
      </c>
      <c r="R30" s="30">
        <v>100</v>
      </c>
      <c r="S30" s="30" t="s">
        <v>83</v>
      </c>
      <c r="T30" s="30" t="s">
        <v>83</v>
      </c>
      <c r="U30" s="31" t="str">
        <f t="shared" si="0"/>
        <v>N/A</v>
      </c>
    </row>
    <row r="31" spans="1:21" ht="75" customHeight="1">
      <c r="A31" s="25"/>
      <c r="B31" s="29" t="s">
        <v>42</v>
      </c>
      <c r="C31" s="61" t="s">
        <v>784</v>
      </c>
      <c r="D31" s="61"/>
      <c r="E31" s="61"/>
      <c r="F31" s="61"/>
      <c r="G31" s="61"/>
      <c r="H31" s="61"/>
      <c r="I31" s="61" t="s">
        <v>785</v>
      </c>
      <c r="J31" s="61"/>
      <c r="K31" s="61"/>
      <c r="L31" s="61" t="s">
        <v>786</v>
      </c>
      <c r="M31" s="61"/>
      <c r="N31" s="61"/>
      <c r="O31" s="61"/>
      <c r="P31" s="30" t="s">
        <v>40</v>
      </c>
      <c r="Q31" s="30" t="s">
        <v>102</v>
      </c>
      <c r="R31" s="30">
        <v>100</v>
      </c>
      <c r="S31" s="30" t="s">
        <v>83</v>
      </c>
      <c r="T31" s="30" t="s">
        <v>83</v>
      </c>
      <c r="U31" s="31" t="str">
        <f t="shared" si="0"/>
        <v>N/A</v>
      </c>
    </row>
    <row r="32" spans="1:21" ht="75" customHeight="1">
      <c r="A32" s="25"/>
      <c r="B32" s="29" t="s">
        <v>42</v>
      </c>
      <c r="C32" s="61" t="s">
        <v>787</v>
      </c>
      <c r="D32" s="61"/>
      <c r="E32" s="61"/>
      <c r="F32" s="61"/>
      <c r="G32" s="61"/>
      <c r="H32" s="61"/>
      <c r="I32" s="61" t="s">
        <v>788</v>
      </c>
      <c r="J32" s="61"/>
      <c r="K32" s="61"/>
      <c r="L32" s="61" t="s">
        <v>789</v>
      </c>
      <c r="M32" s="61"/>
      <c r="N32" s="61"/>
      <c r="O32" s="61"/>
      <c r="P32" s="30" t="s">
        <v>40</v>
      </c>
      <c r="Q32" s="30" t="s">
        <v>102</v>
      </c>
      <c r="R32" s="30">
        <v>100</v>
      </c>
      <c r="S32" s="30" t="s">
        <v>83</v>
      </c>
      <c r="T32" s="30" t="s">
        <v>83</v>
      </c>
      <c r="U32" s="31" t="str">
        <f t="shared" si="0"/>
        <v>N/A</v>
      </c>
    </row>
    <row r="33" spans="1:22" ht="75" customHeight="1">
      <c r="A33" s="25"/>
      <c r="B33" s="29" t="s">
        <v>42</v>
      </c>
      <c r="C33" s="61" t="s">
        <v>790</v>
      </c>
      <c r="D33" s="61"/>
      <c r="E33" s="61"/>
      <c r="F33" s="61"/>
      <c r="G33" s="61"/>
      <c r="H33" s="61"/>
      <c r="I33" s="61" t="s">
        <v>791</v>
      </c>
      <c r="J33" s="61"/>
      <c r="K33" s="61"/>
      <c r="L33" s="61" t="s">
        <v>792</v>
      </c>
      <c r="M33" s="61"/>
      <c r="N33" s="61"/>
      <c r="O33" s="61"/>
      <c r="P33" s="30" t="s">
        <v>40</v>
      </c>
      <c r="Q33" s="30" t="s">
        <v>102</v>
      </c>
      <c r="R33" s="30">
        <v>20.100000000000001</v>
      </c>
      <c r="S33" s="30" t="s">
        <v>83</v>
      </c>
      <c r="T33" s="30" t="s">
        <v>83</v>
      </c>
      <c r="U33" s="31" t="str">
        <f t="shared" si="0"/>
        <v>N/A</v>
      </c>
    </row>
    <row r="34" spans="1:22" ht="106.8" customHeight="1">
      <c r="A34" s="25"/>
      <c r="B34" s="29" t="s">
        <v>42</v>
      </c>
      <c r="C34" s="61" t="s">
        <v>793</v>
      </c>
      <c r="D34" s="61"/>
      <c r="E34" s="61"/>
      <c r="F34" s="61"/>
      <c r="G34" s="61"/>
      <c r="H34" s="61"/>
      <c r="I34" s="61" t="s">
        <v>794</v>
      </c>
      <c r="J34" s="61"/>
      <c r="K34" s="61"/>
      <c r="L34" s="61" t="s">
        <v>795</v>
      </c>
      <c r="M34" s="61"/>
      <c r="N34" s="61"/>
      <c r="O34" s="61"/>
      <c r="P34" s="30" t="s">
        <v>40</v>
      </c>
      <c r="Q34" s="30" t="s">
        <v>102</v>
      </c>
      <c r="R34" s="30">
        <v>100</v>
      </c>
      <c r="S34" s="30" t="s">
        <v>83</v>
      </c>
      <c r="T34" s="30" t="s">
        <v>83</v>
      </c>
      <c r="U34" s="31" t="str">
        <f t="shared" si="0"/>
        <v>N/A</v>
      </c>
    </row>
    <row r="35" spans="1:22" ht="75" customHeight="1">
      <c r="A35" s="25"/>
      <c r="B35" s="29" t="s">
        <v>42</v>
      </c>
      <c r="C35" s="61" t="s">
        <v>796</v>
      </c>
      <c r="D35" s="61"/>
      <c r="E35" s="61"/>
      <c r="F35" s="61"/>
      <c r="G35" s="61"/>
      <c r="H35" s="61"/>
      <c r="I35" s="61" t="s">
        <v>797</v>
      </c>
      <c r="J35" s="61"/>
      <c r="K35" s="61"/>
      <c r="L35" s="61" t="s">
        <v>798</v>
      </c>
      <c r="M35" s="61"/>
      <c r="N35" s="61"/>
      <c r="O35" s="61"/>
      <c r="P35" s="30" t="s">
        <v>40</v>
      </c>
      <c r="Q35" s="30" t="s">
        <v>102</v>
      </c>
      <c r="R35" s="30">
        <v>56.25</v>
      </c>
      <c r="S35" s="30" t="s">
        <v>83</v>
      </c>
      <c r="T35" s="30" t="s">
        <v>83</v>
      </c>
      <c r="U35" s="31" t="str">
        <f t="shared" si="0"/>
        <v>N/A</v>
      </c>
    </row>
    <row r="36" spans="1:22" ht="75" customHeight="1">
      <c r="A36" s="25"/>
      <c r="B36" s="29" t="s">
        <v>42</v>
      </c>
      <c r="C36" s="61" t="s">
        <v>799</v>
      </c>
      <c r="D36" s="61"/>
      <c r="E36" s="61"/>
      <c r="F36" s="61"/>
      <c r="G36" s="61"/>
      <c r="H36" s="61"/>
      <c r="I36" s="61" t="s">
        <v>800</v>
      </c>
      <c r="J36" s="61"/>
      <c r="K36" s="61"/>
      <c r="L36" s="61" t="s">
        <v>801</v>
      </c>
      <c r="M36" s="61"/>
      <c r="N36" s="61"/>
      <c r="O36" s="61"/>
      <c r="P36" s="30" t="s">
        <v>40</v>
      </c>
      <c r="Q36" s="30" t="s">
        <v>102</v>
      </c>
      <c r="R36" s="30">
        <v>100</v>
      </c>
      <c r="S36" s="30" t="s">
        <v>83</v>
      </c>
      <c r="T36" s="30" t="s">
        <v>83</v>
      </c>
      <c r="U36" s="31" t="str">
        <f t="shared" si="0"/>
        <v>N/A</v>
      </c>
    </row>
    <row r="37" spans="1:22" ht="75" customHeight="1">
      <c r="A37" s="25"/>
      <c r="B37" s="29" t="s">
        <v>42</v>
      </c>
      <c r="C37" s="61" t="s">
        <v>802</v>
      </c>
      <c r="D37" s="61"/>
      <c r="E37" s="61"/>
      <c r="F37" s="61"/>
      <c r="G37" s="61"/>
      <c r="H37" s="61"/>
      <c r="I37" s="61" t="s">
        <v>803</v>
      </c>
      <c r="J37" s="61"/>
      <c r="K37" s="61"/>
      <c r="L37" s="61" t="s">
        <v>804</v>
      </c>
      <c r="M37" s="61"/>
      <c r="N37" s="61"/>
      <c r="O37" s="61"/>
      <c r="P37" s="30" t="s">
        <v>40</v>
      </c>
      <c r="Q37" s="30" t="s">
        <v>102</v>
      </c>
      <c r="R37" s="30">
        <v>91.54</v>
      </c>
      <c r="S37" s="30" t="s">
        <v>83</v>
      </c>
      <c r="T37" s="30" t="s">
        <v>83</v>
      </c>
      <c r="U37" s="31" t="str">
        <f t="shared" si="0"/>
        <v>N/A</v>
      </c>
    </row>
    <row r="38" spans="1:22" ht="75" customHeight="1">
      <c r="A38" s="25"/>
      <c r="B38" s="29" t="s">
        <v>42</v>
      </c>
      <c r="C38" s="61" t="s">
        <v>805</v>
      </c>
      <c r="D38" s="61"/>
      <c r="E38" s="61"/>
      <c r="F38" s="61"/>
      <c r="G38" s="61"/>
      <c r="H38" s="61"/>
      <c r="I38" s="61" t="s">
        <v>806</v>
      </c>
      <c r="J38" s="61"/>
      <c r="K38" s="61"/>
      <c r="L38" s="61" t="s">
        <v>807</v>
      </c>
      <c r="M38" s="61"/>
      <c r="N38" s="61"/>
      <c r="O38" s="61"/>
      <c r="P38" s="30" t="s">
        <v>40</v>
      </c>
      <c r="Q38" s="30" t="s">
        <v>98</v>
      </c>
      <c r="R38" s="30">
        <v>95</v>
      </c>
      <c r="S38" s="30" t="s">
        <v>83</v>
      </c>
      <c r="T38" s="30">
        <v>11.32</v>
      </c>
      <c r="U38" s="31" t="str">
        <f t="shared" si="0"/>
        <v>N/A</v>
      </c>
    </row>
    <row r="39" spans="1:22" ht="75" customHeight="1">
      <c r="A39" s="25"/>
      <c r="B39" s="29" t="s">
        <v>42</v>
      </c>
      <c r="C39" s="61" t="s">
        <v>42</v>
      </c>
      <c r="D39" s="61"/>
      <c r="E39" s="61"/>
      <c r="F39" s="61"/>
      <c r="G39" s="61"/>
      <c r="H39" s="61"/>
      <c r="I39" s="61" t="s">
        <v>808</v>
      </c>
      <c r="J39" s="61"/>
      <c r="K39" s="61"/>
      <c r="L39" s="61" t="s">
        <v>809</v>
      </c>
      <c r="M39" s="61"/>
      <c r="N39" s="61"/>
      <c r="O39" s="61"/>
      <c r="P39" s="30" t="s">
        <v>40</v>
      </c>
      <c r="Q39" s="30" t="s">
        <v>771</v>
      </c>
      <c r="R39" s="30">
        <v>100</v>
      </c>
      <c r="S39" s="30">
        <v>31.75</v>
      </c>
      <c r="T39" s="30">
        <v>20.63</v>
      </c>
      <c r="U39" s="31">
        <f t="shared" si="0"/>
        <v>64.976377952755911</v>
      </c>
    </row>
    <row r="40" spans="1:22" ht="75" customHeight="1" thickBot="1">
      <c r="A40" s="25"/>
      <c r="B40" s="29" t="s">
        <v>42</v>
      </c>
      <c r="C40" s="61" t="s">
        <v>42</v>
      </c>
      <c r="D40" s="61"/>
      <c r="E40" s="61"/>
      <c r="F40" s="61"/>
      <c r="G40" s="61"/>
      <c r="H40" s="61"/>
      <c r="I40" s="61" t="s">
        <v>810</v>
      </c>
      <c r="J40" s="61"/>
      <c r="K40" s="61"/>
      <c r="L40" s="61" t="s">
        <v>811</v>
      </c>
      <c r="M40" s="61"/>
      <c r="N40" s="61"/>
      <c r="O40" s="61"/>
      <c r="P40" s="30" t="s">
        <v>40</v>
      </c>
      <c r="Q40" s="30" t="s">
        <v>98</v>
      </c>
      <c r="R40" s="30">
        <v>100</v>
      </c>
      <c r="S40" s="30">
        <v>31.75</v>
      </c>
      <c r="T40" s="30">
        <v>0</v>
      </c>
      <c r="U40" s="31">
        <f t="shared" si="0"/>
        <v>0</v>
      </c>
    </row>
    <row r="41" spans="1:22" ht="22.5" customHeight="1" thickTop="1" thickBot="1">
      <c r="B41" s="8" t="s">
        <v>55</v>
      </c>
      <c r="C41" s="9"/>
      <c r="D41" s="9"/>
      <c r="E41" s="9"/>
      <c r="F41" s="9"/>
      <c r="G41" s="9"/>
      <c r="H41" s="10"/>
      <c r="I41" s="10"/>
      <c r="J41" s="10"/>
      <c r="K41" s="10"/>
      <c r="L41" s="10"/>
      <c r="M41" s="10"/>
      <c r="N41" s="10"/>
      <c r="O41" s="10"/>
      <c r="P41" s="10"/>
      <c r="Q41" s="10"/>
      <c r="R41" s="10"/>
      <c r="S41" s="10"/>
      <c r="T41" s="10"/>
      <c r="U41" s="11"/>
      <c r="V41" s="32"/>
    </row>
    <row r="42" spans="1:22" ht="26.25" customHeight="1" thickTop="1">
      <c r="B42" s="33"/>
      <c r="C42" s="34"/>
      <c r="D42" s="34"/>
      <c r="E42" s="34"/>
      <c r="F42" s="34"/>
      <c r="G42" s="34"/>
      <c r="H42" s="35"/>
      <c r="I42" s="35"/>
      <c r="J42" s="35"/>
      <c r="K42" s="35"/>
      <c r="L42" s="35"/>
      <c r="M42" s="35"/>
      <c r="N42" s="35"/>
      <c r="O42" s="35"/>
      <c r="P42" s="36"/>
      <c r="Q42" s="37"/>
      <c r="R42" s="38" t="s">
        <v>56</v>
      </c>
      <c r="S42" s="22" t="s">
        <v>57</v>
      </c>
      <c r="T42" s="38" t="s">
        <v>58</v>
      </c>
      <c r="U42" s="22" t="s">
        <v>59</v>
      </c>
    </row>
    <row r="43" spans="1:22" ht="26.25" customHeight="1" thickBot="1">
      <c r="B43" s="39"/>
      <c r="C43" s="40"/>
      <c r="D43" s="40"/>
      <c r="E43" s="40"/>
      <c r="F43" s="40"/>
      <c r="G43" s="40"/>
      <c r="H43" s="41"/>
      <c r="I43" s="41"/>
      <c r="J43" s="41"/>
      <c r="K43" s="41"/>
      <c r="L43" s="41"/>
      <c r="M43" s="41"/>
      <c r="N43" s="41"/>
      <c r="O43" s="41"/>
      <c r="P43" s="42"/>
      <c r="Q43" s="43"/>
      <c r="R43" s="44" t="s">
        <v>60</v>
      </c>
      <c r="S43" s="43" t="s">
        <v>60</v>
      </c>
      <c r="T43" s="43" t="s">
        <v>60</v>
      </c>
      <c r="U43" s="43" t="s">
        <v>61</v>
      </c>
    </row>
    <row r="44" spans="1:22" ht="13.5" customHeight="1" thickBot="1">
      <c r="B44" s="62" t="s">
        <v>62</v>
      </c>
      <c r="C44" s="63"/>
      <c r="D44" s="63"/>
      <c r="E44" s="45"/>
      <c r="F44" s="45"/>
      <c r="G44" s="45"/>
      <c r="H44" s="46"/>
      <c r="I44" s="46"/>
      <c r="J44" s="46"/>
      <c r="K44" s="46"/>
      <c r="L44" s="46"/>
      <c r="M44" s="46"/>
      <c r="N44" s="46"/>
      <c r="O44" s="46"/>
      <c r="P44" s="47"/>
      <c r="Q44" s="47"/>
      <c r="R44" s="48">
        <f>21500.242416</f>
        <v>21500.242416000001</v>
      </c>
      <c r="S44" s="48">
        <f>21500.242416</f>
        <v>21500.242416000001</v>
      </c>
      <c r="T44" s="48">
        <f>20702.05696255</f>
        <v>20702.056962549999</v>
      </c>
      <c r="U44" s="49">
        <f>+IF(ISERR(T44/S44*100),"N/A",T44/S44*100)</f>
        <v>96.287551377299778</v>
      </c>
    </row>
    <row r="45" spans="1:22" ht="13.5" customHeight="1" thickBot="1">
      <c r="B45" s="64" t="s">
        <v>63</v>
      </c>
      <c r="C45" s="65"/>
      <c r="D45" s="65"/>
      <c r="E45" s="50"/>
      <c r="F45" s="50"/>
      <c r="G45" s="50"/>
      <c r="H45" s="51"/>
      <c r="I45" s="51"/>
      <c r="J45" s="51"/>
      <c r="K45" s="51"/>
      <c r="L45" s="51"/>
      <c r="M45" s="51"/>
      <c r="N45" s="51"/>
      <c r="O45" s="51"/>
      <c r="P45" s="52"/>
      <c r="Q45" s="52"/>
      <c r="R45" s="48">
        <f>20735.02108158</f>
        <v>20735.021081579998</v>
      </c>
      <c r="S45" s="48">
        <f>20735.02108158</f>
        <v>20735.021081579998</v>
      </c>
      <c r="T45" s="48">
        <f>20702.05696255</f>
        <v>20702.056962549999</v>
      </c>
      <c r="U45" s="49">
        <f>+IF(ISERR(T45/S45*100),"N/A",T45/S45*100)</f>
        <v>99.84102201343174</v>
      </c>
    </row>
    <row r="46" spans="1:22" ht="14.85" customHeight="1" thickTop="1" thickBot="1">
      <c r="B46" s="8" t="s">
        <v>64</v>
      </c>
      <c r="C46" s="9"/>
      <c r="D46" s="9"/>
      <c r="E46" s="9"/>
      <c r="F46" s="9"/>
      <c r="G46" s="9"/>
      <c r="H46" s="10"/>
      <c r="I46" s="10"/>
      <c r="J46" s="10"/>
      <c r="K46" s="10"/>
      <c r="L46" s="10"/>
      <c r="M46" s="10"/>
      <c r="N46" s="10"/>
      <c r="O46" s="10"/>
      <c r="P46" s="10"/>
      <c r="Q46" s="10"/>
      <c r="R46" s="10"/>
      <c r="S46" s="10"/>
      <c r="T46" s="10"/>
      <c r="U46" s="11"/>
    </row>
    <row r="47" spans="1:22" ht="44.25" customHeight="1" thickTop="1">
      <c r="B47" s="66" t="s">
        <v>65</v>
      </c>
      <c r="C47" s="67"/>
      <c r="D47" s="67"/>
      <c r="E47" s="67"/>
      <c r="F47" s="67"/>
      <c r="G47" s="67"/>
      <c r="H47" s="67"/>
      <c r="I47" s="67"/>
      <c r="J47" s="67"/>
      <c r="K47" s="67"/>
      <c r="L47" s="67"/>
      <c r="M47" s="67"/>
      <c r="N47" s="67"/>
      <c r="O47" s="67"/>
      <c r="P47" s="67"/>
      <c r="Q47" s="67"/>
      <c r="R47" s="67"/>
      <c r="S47" s="67"/>
      <c r="T47" s="67"/>
      <c r="U47" s="68"/>
    </row>
    <row r="48" spans="1:22" ht="34.5" customHeight="1">
      <c r="B48" s="55" t="s">
        <v>812</v>
      </c>
      <c r="C48" s="56"/>
      <c r="D48" s="56"/>
      <c r="E48" s="56"/>
      <c r="F48" s="56"/>
      <c r="G48" s="56"/>
      <c r="H48" s="56"/>
      <c r="I48" s="56"/>
      <c r="J48" s="56"/>
      <c r="K48" s="56"/>
      <c r="L48" s="56"/>
      <c r="M48" s="56"/>
      <c r="N48" s="56"/>
      <c r="O48" s="56"/>
      <c r="P48" s="56"/>
      <c r="Q48" s="56"/>
      <c r="R48" s="56"/>
      <c r="S48" s="56"/>
      <c r="T48" s="56"/>
      <c r="U48" s="57"/>
    </row>
    <row r="49" spans="2:21" ht="34.5" customHeight="1">
      <c r="B49" s="55" t="s">
        <v>107</v>
      </c>
      <c r="C49" s="56"/>
      <c r="D49" s="56"/>
      <c r="E49" s="56"/>
      <c r="F49" s="56"/>
      <c r="G49" s="56"/>
      <c r="H49" s="56"/>
      <c r="I49" s="56"/>
      <c r="J49" s="56"/>
      <c r="K49" s="56"/>
      <c r="L49" s="56"/>
      <c r="M49" s="56"/>
      <c r="N49" s="56"/>
      <c r="O49" s="56"/>
      <c r="P49" s="56"/>
      <c r="Q49" s="56"/>
      <c r="R49" s="56"/>
      <c r="S49" s="56"/>
      <c r="T49" s="56"/>
      <c r="U49" s="57"/>
    </row>
    <row r="50" spans="2:21" ht="34.5" customHeight="1">
      <c r="B50" s="55" t="s">
        <v>813</v>
      </c>
      <c r="C50" s="56"/>
      <c r="D50" s="56"/>
      <c r="E50" s="56"/>
      <c r="F50" s="56"/>
      <c r="G50" s="56"/>
      <c r="H50" s="56"/>
      <c r="I50" s="56"/>
      <c r="J50" s="56"/>
      <c r="K50" s="56"/>
      <c r="L50" s="56"/>
      <c r="M50" s="56"/>
      <c r="N50" s="56"/>
      <c r="O50" s="56"/>
      <c r="P50" s="56"/>
      <c r="Q50" s="56"/>
      <c r="R50" s="56"/>
      <c r="S50" s="56"/>
      <c r="T50" s="56"/>
      <c r="U50" s="57"/>
    </row>
    <row r="51" spans="2:21" ht="34.5" customHeight="1">
      <c r="B51" s="55" t="s">
        <v>814</v>
      </c>
      <c r="C51" s="56"/>
      <c r="D51" s="56"/>
      <c r="E51" s="56"/>
      <c r="F51" s="56"/>
      <c r="G51" s="56"/>
      <c r="H51" s="56"/>
      <c r="I51" s="56"/>
      <c r="J51" s="56"/>
      <c r="K51" s="56"/>
      <c r="L51" s="56"/>
      <c r="M51" s="56"/>
      <c r="N51" s="56"/>
      <c r="O51" s="56"/>
      <c r="P51" s="56"/>
      <c r="Q51" s="56"/>
      <c r="R51" s="56"/>
      <c r="S51" s="56"/>
      <c r="T51" s="56"/>
      <c r="U51" s="57"/>
    </row>
    <row r="52" spans="2:21" ht="34.5" customHeight="1">
      <c r="B52" s="55" t="s">
        <v>815</v>
      </c>
      <c r="C52" s="56"/>
      <c r="D52" s="56"/>
      <c r="E52" s="56"/>
      <c r="F52" s="56"/>
      <c r="G52" s="56"/>
      <c r="H52" s="56"/>
      <c r="I52" s="56"/>
      <c r="J52" s="56"/>
      <c r="K52" s="56"/>
      <c r="L52" s="56"/>
      <c r="M52" s="56"/>
      <c r="N52" s="56"/>
      <c r="O52" s="56"/>
      <c r="P52" s="56"/>
      <c r="Q52" s="56"/>
      <c r="R52" s="56"/>
      <c r="S52" s="56"/>
      <c r="T52" s="56"/>
      <c r="U52" s="57"/>
    </row>
    <row r="53" spans="2:21" ht="34.5" customHeight="1">
      <c r="B53" s="55" t="s">
        <v>816</v>
      </c>
      <c r="C53" s="56"/>
      <c r="D53" s="56"/>
      <c r="E53" s="56"/>
      <c r="F53" s="56"/>
      <c r="G53" s="56"/>
      <c r="H53" s="56"/>
      <c r="I53" s="56"/>
      <c r="J53" s="56"/>
      <c r="K53" s="56"/>
      <c r="L53" s="56"/>
      <c r="M53" s="56"/>
      <c r="N53" s="56"/>
      <c r="O53" s="56"/>
      <c r="P53" s="56"/>
      <c r="Q53" s="56"/>
      <c r="R53" s="56"/>
      <c r="S53" s="56"/>
      <c r="T53" s="56"/>
      <c r="U53" s="57"/>
    </row>
    <row r="54" spans="2:21" ht="34.5" customHeight="1">
      <c r="B54" s="55" t="s">
        <v>817</v>
      </c>
      <c r="C54" s="56"/>
      <c r="D54" s="56"/>
      <c r="E54" s="56"/>
      <c r="F54" s="56"/>
      <c r="G54" s="56"/>
      <c r="H54" s="56"/>
      <c r="I54" s="56"/>
      <c r="J54" s="56"/>
      <c r="K54" s="56"/>
      <c r="L54" s="56"/>
      <c r="M54" s="56"/>
      <c r="N54" s="56"/>
      <c r="O54" s="56"/>
      <c r="P54" s="56"/>
      <c r="Q54" s="56"/>
      <c r="R54" s="56"/>
      <c r="S54" s="56"/>
      <c r="T54" s="56"/>
      <c r="U54" s="57"/>
    </row>
    <row r="55" spans="2:21" ht="34.5" customHeight="1">
      <c r="B55" s="55" t="s">
        <v>818</v>
      </c>
      <c r="C55" s="56"/>
      <c r="D55" s="56"/>
      <c r="E55" s="56"/>
      <c r="F55" s="56"/>
      <c r="G55" s="56"/>
      <c r="H55" s="56"/>
      <c r="I55" s="56"/>
      <c r="J55" s="56"/>
      <c r="K55" s="56"/>
      <c r="L55" s="56"/>
      <c r="M55" s="56"/>
      <c r="N55" s="56"/>
      <c r="O55" s="56"/>
      <c r="P55" s="56"/>
      <c r="Q55" s="56"/>
      <c r="R55" s="56"/>
      <c r="S55" s="56"/>
      <c r="T55" s="56"/>
      <c r="U55" s="57"/>
    </row>
    <row r="56" spans="2:21" ht="34.5" customHeight="1">
      <c r="B56" s="55" t="s">
        <v>819</v>
      </c>
      <c r="C56" s="56"/>
      <c r="D56" s="56"/>
      <c r="E56" s="56"/>
      <c r="F56" s="56"/>
      <c r="G56" s="56"/>
      <c r="H56" s="56"/>
      <c r="I56" s="56"/>
      <c r="J56" s="56"/>
      <c r="K56" s="56"/>
      <c r="L56" s="56"/>
      <c r="M56" s="56"/>
      <c r="N56" s="56"/>
      <c r="O56" s="56"/>
      <c r="P56" s="56"/>
      <c r="Q56" s="56"/>
      <c r="R56" s="56"/>
      <c r="S56" s="56"/>
      <c r="T56" s="56"/>
      <c r="U56" s="57"/>
    </row>
    <row r="57" spans="2:21" ht="34.5" customHeight="1">
      <c r="B57" s="55" t="s">
        <v>820</v>
      </c>
      <c r="C57" s="56"/>
      <c r="D57" s="56"/>
      <c r="E57" s="56"/>
      <c r="F57" s="56"/>
      <c r="G57" s="56"/>
      <c r="H57" s="56"/>
      <c r="I57" s="56"/>
      <c r="J57" s="56"/>
      <c r="K57" s="56"/>
      <c r="L57" s="56"/>
      <c r="M57" s="56"/>
      <c r="N57" s="56"/>
      <c r="O57" s="56"/>
      <c r="P57" s="56"/>
      <c r="Q57" s="56"/>
      <c r="R57" s="56"/>
      <c r="S57" s="56"/>
      <c r="T57" s="56"/>
      <c r="U57" s="57"/>
    </row>
    <row r="58" spans="2:21" ht="34.5" customHeight="1">
      <c r="B58" s="55" t="s">
        <v>821</v>
      </c>
      <c r="C58" s="56"/>
      <c r="D58" s="56"/>
      <c r="E58" s="56"/>
      <c r="F58" s="56"/>
      <c r="G58" s="56"/>
      <c r="H58" s="56"/>
      <c r="I58" s="56"/>
      <c r="J58" s="56"/>
      <c r="K58" s="56"/>
      <c r="L58" s="56"/>
      <c r="M58" s="56"/>
      <c r="N58" s="56"/>
      <c r="O58" s="56"/>
      <c r="P58" s="56"/>
      <c r="Q58" s="56"/>
      <c r="R58" s="56"/>
      <c r="S58" s="56"/>
      <c r="T58" s="56"/>
      <c r="U58" s="57"/>
    </row>
    <row r="59" spans="2:21" ht="34.5" customHeight="1">
      <c r="B59" s="55" t="s">
        <v>822</v>
      </c>
      <c r="C59" s="56"/>
      <c r="D59" s="56"/>
      <c r="E59" s="56"/>
      <c r="F59" s="56"/>
      <c r="G59" s="56"/>
      <c r="H59" s="56"/>
      <c r="I59" s="56"/>
      <c r="J59" s="56"/>
      <c r="K59" s="56"/>
      <c r="L59" s="56"/>
      <c r="M59" s="56"/>
      <c r="N59" s="56"/>
      <c r="O59" s="56"/>
      <c r="P59" s="56"/>
      <c r="Q59" s="56"/>
      <c r="R59" s="56"/>
      <c r="S59" s="56"/>
      <c r="T59" s="56"/>
      <c r="U59" s="57"/>
    </row>
    <row r="60" spans="2:21" ht="34.5" customHeight="1">
      <c r="B60" s="55" t="s">
        <v>823</v>
      </c>
      <c r="C60" s="56"/>
      <c r="D60" s="56"/>
      <c r="E60" s="56"/>
      <c r="F60" s="56"/>
      <c r="G60" s="56"/>
      <c r="H60" s="56"/>
      <c r="I60" s="56"/>
      <c r="J60" s="56"/>
      <c r="K60" s="56"/>
      <c r="L60" s="56"/>
      <c r="M60" s="56"/>
      <c r="N60" s="56"/>
      <c r="O60" s="56"/>
      <c r="P60" s="56"/>
      <c r="Q60" s="56"/>
      <c r="R60" s="56"/>
      <c r="S60" s="56"/>
      <c r="T60" s="56"/>
      <c r="U60" s="57"/>
    </row>
    <row r="61" spans="2:21" ht="86.25" customHeight="1">
      <c r="B61" s="55" t="s">
        <v>824</v>
      </c>
      <c r="C61" s="56"/>
      <c r="D61" s="56"/>
      <c r="E61" s="56"/>
      <c r="F61" s="56"/>
      <c r="G61" s="56"/>
      <c r="H61" s="56"/>
      <c r="I61" s="56"/>
      <c r="J61" s="56"/>
      <c r="K61" s="56"/>
      <c r="L61" s="56"/>
      <c r="M61" s="56"/>
      <c r="N61" s="56"/>
      <c r="O61" s="56"/>
      <c r="P61" s="56"/>
      <c r="Q61" s="56"/>
      <c r="R61" s="56"/>
      <c r="S61" s="56"/>
      <c r="T61" s="56"/>
      <c r="U61" s="57"/>
    </row>
    <row r="62" spans="2:21" ht="42.9" customHeight="1">
      <c r="B62" s="55" t="s">
        <v>825</v>
      </c>
      <c r="C62" s="56"/>
      <c r="D62" s="56"/>
      <c r="E62" s="56"/>
      <c r="F62" s="56"/>
      <c r="G62" s="56"/>
      <c r="H62" s="56"/>
      <c r="I62" s="56"/>
      <c r="J62" s="56"/>
      <c r="K62" s="56"/>
      <c r="L62" s="56"/>
      <c r="M62" s="56"/>
      <c r="N62" s="56"/>
      <c r="O62" s="56"/>
      <c r="P62" s="56"/>
      <c r="Q62" s="56"/>
      <c r="R62" s="56"/>
      <c r="S62" s="56"/>
      <c r="T62" s="56"/>
      <c r="U62" s="57"/>
    </row>
    <row r="63" spans="2:21" ht="39" customHeight="1">
      <c r="B63" s="55" t="s">
        <v>826</v>
      </c>
      <c r="C63" s="56"/>
      <c r="D63" s="56"/>
      <c r="E63" s="56"/>
      <c r="F63" s="56"/>
      <c r="G63" s="56"/>
      <c r="H63" s="56"/>
      <c r="I63" s="56"/>
      <c r="J63" s="56"/>
      <c r="K63" s="56"/>
      <c r="L63" s="56"/>
      <c r="M63" s="56"/>
      <c r="N63" s="56"/>
      <c r="O63" s="56"/>
      <c r="P63" s="56"/>
      <c r="Q63" s="56"/>
      <c r="R63" s="56"/>
      <c r="S63" s="56"/>
      <c r="T63" s="56"/>
      <c r="U63" s="57"/>
    </row>
    <row r="64" spans="2:21" ht="34.5" customHeight="1">
      <c r="B64" s="55" t="s">
        <v>827</v>
      </c>
      <c r="C64" s="56"/>
      <c r="D64" s="56"/>
      <c r="E64" s="56"/>
      <c r="F64" s="56"/>
      <c r="G64" s="56"/>
      <c r="H64" s="56"/>
      <c r="I64" s="56"/>
      <c r="J64" s="56"/>
      <c r="K64" s="56"/>
      <c r="L64" s="56"/>
      <c r="M64" s="56"/>
      <c r="N64" s="56"/>
      <c r="O64" s="56"/>
      <c r="P64" s="56"/>
      <c r="Q64" s="56"/>
      <c r="R64" s="56"/>
      <c r="S64" s="56"/>
      <c r="T64" s="56"/>
      <c r="U64" s="57"/>
    </row>
    <row r="65" spans="2:21" ht="20.25" customHeight="1">
      <c r="B65" s="55" t="s">
        <v>828</v>
      </c>
      <c r="C65" s="56"/>
      <c r="D65" s="56"/>
      <c r="E65" s="56"/>
      <c r="F65" s="56"/>
      <c r="G65" s="56"/>
      <c r="H65" s="56"/>
      <c r="I65" s="56"/>
      <c r="J65" s="56"/>
      <c r="K65" s="56"/>
      <c r="L65" s="56"/>
      <c r="M65" s="56"/>
      <c r="N65" s="56"/>
      <c r="O65" s="56"/>
      <c r="P65" s="56"/>
      <c r="Q65" s="56"/>
      <c r="R65" s="56"/>
      <c r="S65" s="56"/>
      <c r="T65" s="56"/>
      <c r="U65" s="57"/>
    </row>
    <row r="66" spans="2:21" ht="34.5" customHeight="1">
      <c r="B66" s="55" t="s">
        <v>829</v>
      </c>
      <c r="C66" s="56"/>
      <c r="D66" s="56"/>
      <c r="E66" s="56"/>
      <c r="F66" s="56"/>
      <c r="G66" s="56"/>
      <c r="H66" s="56"/>
      <c r="I66" s="56"/>
      <c r="J66" s="56"/>
      <c r="K66" s="56"/>
      <c r="L66" s="56"/>
      <c r="M66" s="56"/>
      <c r="N66" s="56"/>
      <c r="O66" s="56"/>
      <c r="P66" s="56"/>
      <c r="Q66" s="56"/>
      <c r="R66" s="56"/>
      <c r="S66" s="56"/>
      <c r="T66" s="56"/>
      <c r="U66" s="57"/>
    </row>
    <row r="67" spans="2:21" ht="34.5" customHeight="1">
      <c r="B67" s="55" t="s">
        <v>830</v>
      </c>
      <c r="C67" s="56"/>
      <c r="D67" s="56"/>
      <c r="E67" s="56"/>
      <c r="F67" s="56"/>
      <c r="G67" s="56"/>
      <c r="H67" s="56"/>
      <c r="I67" s="56"/>
      <c r="J67" s="56"/>
      <c r="K67" s="56"/>
      <c r="L67" s="56"/>
      <c r="M67" s="56"/>
      <c r="N67" s="56"/>
      <c r="O67" s="56"/>
      <c r="P67" s="56"/>
      <c r="Q67" s="56"/>
      <c r="R67" s="56"/>
      <c r="S67" s="56"/>
      <c r="T67" s="56"/>
      <c r="U67" s="57"/>
    </row>
    <row r="68" spans="2:21" ht="34.5" customHeight="1">
      <c r="B68" s="55" t="s">
        <v>831</v>
      </c>
      <c r="C68" s="56"/>
      <c r="D68" s="56"/>
      <c r="E68" s="56"/>
      <c r="F68" s="56"/>
      <c r="G68" s="56"/>
      <c r="H68" s="56"/>
      <c r="I68" s="56"/>
      <c r="J68" s="56"/>
      <c r="K68" s="56"/>
      <c r="L68" s="56"/>
      <c r="M68" s="56"/>
      <c r="N68" s="56"/>
      <c r="O68" s="56"/>
      <c r="P68" s="56"/>
      <c r="Q68" s="56"/>
      <c r="R68" s="56"/>
      <c r="S68" s="56"/>
      <c r="T68" s="56"/>
      <c r="U68" s="57"/>
    </row>
    <row r="69" spans="2:21" ht="34.5" customHeight="1">
      <c r="B69" s="55" t="s">
        <v>832</v>
      </c>
      <c r="C69" s="56"/>
      <c r="D69" s="56"/>
      <c r="E69" s="56"/>
      <c r="F69" s="56"/>
      <c r="G69" s="56"/>
      <c r="H69" s="56"/>
      <c r="I69" s="56"/>
      <c r="J69" s="56"/>
      <c r="K69" s="56"/>
      <c r="L69" s="56"/>
      <c r="M69" s="56"/>
      <c r="N69" s="56"/>
      <c r="O69" s="56"/>
      <c r="P69" s="56"/>
      <c r="Q69" s="56"/>
      <c r="R69" s="56"/>
      <c r="S69" s="56"/>
      <c r="T69" s="56"/>
      <c r="U69" s="57"/>
    </row>
    <row r="70" spans="2:21" ht="34.5" customHeight="1">
      <c r="B70" s="55" t="s">
        <v>833</v>
      </c>
      <c r="C70" s="56"/>
      <c r="D70" s="56"/>
      <c r="E70" s="56"/>
      <c r="F70" s="56"/>
      <c r="G70" s="56"/>
      <c r="H70" s="56"/>
      <c r="I70" s="56"/>
      <c r="J70" s="56"/>
      <c r="K70" s="56"/>
      <c r="L70" s="56"/>
      <c r="M70" s="56"/>
      <c r="N70" s="56"/>
      <c r="O70" s="56"/>
      <c r="P70" s="56"/>
      <c r="Q70" s="56"/>
      <c r="R70" s="56"/>
      <c r="S70" s="56"/>
      <c r="T70" s="56"/>
      <c r="U70" s="57"/>
    </row>
    <row r="71" spans="2:21" ht="18.149999999999999" customHeight="1">
      <c r="B71" s="55" t="s">
        <v>834</v>
      </c>
      <c r="C71" s="56"/>
      <c r="D71" s="56"/>
      <c r="E71" s="56"/>
      <c r="F71" s="56"/>
      <c r="G71" s="56"/>
      <c r="H71" s="56"/>
      <c r="I71" s="56"/>
      <c r="J71" s="56"/>
      <c r="K71" s="56"/>
      <c r="L71" s="56"/>
      <c r="M71" s="56"/>
      <c r="N71" s="56"/>
      <c r="O71" s="56"/>
      <c r="P71" s="56"/>
      <c r="Q71" s="56"/>
      <c r="R71" s="56"/>
      <c r="S71" s="56"/>
      <c r="T71" s="56"/>
      <c r="U71" s="57"/>
    </row>
    <row r="72" spans="2:21" ht="34.5" customHeight="1">
      <c r="B72" s="55" t="s">
        <v>835</v>
      </c>
      <c r="C72" s="56"/>
      <c r="D72" s="56"/>
      <c r="E72" s="56"/>
      <c r="F72" s="56"/>
      <c r="G72" s="56"/>
      <c r="H72" s="56"/>
      <c r="I72" s="56"/>
      <c r="J72" s="56"/>
      <c r="K72" s="56"/>
      <c r="L72" s="56"/>
      <c r="M72" s="56"/>
      <c r="N72" s="56"/>
      <c r="O72" s="56"/>
      <c r="P72" s="56"/>
      <c r="Q72" s="56"/>
      <c r="R72" s="56"/>
      <c r="S72" s="56"/>
      <c r="T72" s="56"/>
      <c r="U72" s="57"/>
    </row>
    <row r="73" spans="2:21" ht="34.5" customHeight="1">
      <c r="B73" s="55" t="s">
        <v>836</v>
      </c>
      <c r="C73" s="56"/>
      <c r="D73" s="56"/>
      <c r="E73" s="56"/>
      <c r="F73" s="56"/>
      <c r="G73" s="56"/>
      <c r="H73" s="56"/>
      <c r="I73" s="56"/>
      <c r="J73" s="56"/>
      <c r="K73" s="56"/>
      <c r="L73" s="56"/>
      <c r="M73" s="56"/>
      <c r="N73" s="56"/>
      <c r="O73" s="56"/>
      <c r="P73" s="56"/>
      <c r="Q73" s="56"/>
      <c r="R73" s="56"/>
      <c r="S73" s="56"/>
      <c r="T73" s="56"/>
      <c r="U73" s="57"/>
    </row>
    <row r="74" spans="2:21" ht="34.5" customHeight="1">
      <c r="B74" s="55" t="s">
        <v>837</v>
      </c>
      <c r="C74" s="56"/>
      <c r="D74" s="56"/>
      <c r="E74" s="56"/>
      <c r="F74" s="56"/>
      <c r="G74" s="56"/>
      <c r="H74" s="56"/>
      <c r="I74" s="56"/>
      <c r="J74" s="56"/>
      <c r="K74" s="56"/>
      <c r="L74" s="56"/>
      <c r="M74" s="56"/>
      <c r="N74" s="56"/>
      <c r="O74" s="56"/>
      <c r="P74" s="56"/>
      <c r="Q74" s="56"/>
      <c r="R74" s="56"/>
      <c r="S74" s="56"/>
      <c r="T74" s="56"/>
      <c r="U74" s="57"/>
    </row>
    <row r="75" spans="2:21" ht="39.15" customHeight="1">
      <c r="B75" s="55" t="s">
        <v>838</v>
      </c>
      <c r="C75" s="56"/>
      <c r="D75" s="56"/>
      <c r="E75" s="56"/>
      <c r="F75" s="56"/>
      <c r="G75" s="56"/>
      <c r="H75" s="56"/>
      <c r="I75" s="56"/>
      <c r="J75" s="56"/>
      <c r="K75" s="56"/>
      <c r="L75" s="56"/>
      <c r="M75" s="56"/>
      <c r="N75" s="56"/>
      <c r="O75" s="56"/>
      <c r="P75" s="56"/>
      <c r="Q75" s="56"/>
      <c r="R75" s="56"/>
      <c r="S75" s="56"/>
      <c r="T75" s="56"/>
      <c r="U75" s="57"/>
    </row>
    <row r="76" spans="2:21" ht="92.1" customHeight="1">
      <c r="B76" s="55" t="s">
        <v>839</v>
      </c>
      <c r="C76" s="56"/>
      <c r="D76" s="56"/>
      <c r="E76" s="56"/>
      <c r="F76" s="56"/>
      <c r="G76" s="56"/>
      <c r="H76" s="56"/>
      <c r="I76" s="56"/>
      <c r="J76" s="56"/>
      <c r="K76" s="56"/>
      <c r="L76" s="56"/>
      <c r="M76" s="56"/>
      <c r="N76" s="56"/>
      <c r="O76" s="56"/>
      <c r="P76" s="56"/>
      <c r="Q76" s="56"/>
      <c r="R76" s="56"/>
      <c r="S76" s="56"/>
      <c r="T76" s="56"/>
      <c r="U76" s="57"/>
    </row>
    <row r="77" spans="2:21" ht="23.4" customHeight="1" thickBot="1">
      <c r="B77" s="58" t="s">
        <v>840</v>
      </c>
      <c r="C77" s="59"/>
      <c r="D77" s="59"/>
      <c r="E77" s="59"/>
      <c r="F77" s="59"/>
      <c r="G77" s="59"/>
      <c r="H77" s="59"/>
      <c r="I77" s="59"/>
      <c r="J77" s="59"/>
      <c r="K77" s="59"/>
      <c r="L77" s="59"/>
      <c r="M77" s="59"/>
      <c r="N77" s="59"/>
      <c r="O77" s="59"/>
      <c r="P77" s="59"/>
      <c r="Q77" s="59"/>
      <c r="R77" s="59"/>
      <c r="S77" s="59"/>
      <c r="T77" s="59"/>
      <c r="U77" s="60"/>
    </row>
  </sheetData>
  <mergeCells count="144">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C38:H38"/>
    <mergeCell ref="I38:K38"/>
    <mergeCell ref="L38:O38"/>
    <mergeCell ref="C39:H39"/>
    <mergeCell ref="I39:K39"/>
    <mergeCell ref="L39:O39"/>
    <mergeCell ref="C36:H36"/>
    <mergeCell ref="I36:K36"/>
    <mergeCell ref="L36:O36"/>
    <mergeCell ref="C37:H37"/>
    <mergeCell ref="I37:K37"/>
    <mergeCell ref="L37:O37"/>
    <mergeCell ref="B48:U48"/>
    <mergeCell ref="B49:U49"/>
    <mergeCell ref="B50:U50"/>
    <mergeCell ref="B51:U51"/>
    <mergeCell ref="B52:U52"/>
    <mergeCell ref="B53:U53"/>
    <mergeCell ref="C40:H40"/>
    <mergeCell ref="I40:K40"/>
    <mergeCell ref="L40:O40"/>
    <mergeCell ref="B44:D44"/>
    <mergeCell ref="B45:D45"/>
    <mergeCell ref="B47:U47"/>
    <mergeCell ref="B60:U60"/>
    <mergeCell ref="B61:U61"/>
    <mergeCell ref="B62:U62"/>
    <mergeCell ref="B63:U63"/>
    <mergeCell ref="B64:U64"/>
    <mergeCell ref="B65:U65"/>
    <mergeCell ref="B54:U54"/>
    <mergeCell ref="B55:U55"/>
    <mergeCell ref="B56:U56"/>
    <mergeCell ref="B57:U57"/>
    <mergeCell ref="B58:U58"/>
    <mergeCell ref="B59:U59"/>
    <mergeCell ref="B72:U72"/>
    <mergeCell ref="B73:U73"/>
    <mergeCell ref="B74:U74"/>
    <mergeCell ref="B75:U75"/>
    <mergeCell ref="B76:U76"/>
    <mergeCell ref="B77:U77"/>
    <mergeCell ref="B66:U66"/>
    <mergeCell ref="B67:U67"/>
    <mergeCell ref="B68:U68"/>
    <mergeCell ref="B69:U69"/>
    <mergeCell ref="B70:U70"/>
    <mergeCell ref="B71:U7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19" sqref="B19"/>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9.6640625" style="1" customWidth="1"/>
    <col min="9" max="9" width="7.5546875" style="1" customWidth="1"/>
    <col min="10" max="10" width="9" style="1" customWidth="1"/>
    <col min="11" max="11" width="20.21875" style="1" customWidth="1"/>
    <col min="12" max="12" width="8.88671875" style="1" customWidth="1"/>
    <col min="13" max="13" width="7" style="1" customWidth="1"/>
    <col min="14" max="14" width="9.44140625" style="1" customWidth="1"/>
    <col min="15" max="15" width="26.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841</v>
      </c>
      <c r="D4" s="95" t="s">
        <v>842</v>
      </c>
      <c r="E4" s="95"/>
      <c r="F4" s="95"/>
      <c r="G4" s="95"/>
      <c r="H4" s="95"/>
      <c r="I4" s="14"/>
      <c r="J4" s="15" t="s">
        <v>6</v>
      </c>
      <c r="K4" s="16" t="s">
        <v>7</v>
      </c>
      <c r="L4" s="96" t="s">
        <v>8</v>
      </c>
      <c r="M4" s="96"/>
      <c r="N4" s="96"/>
      <c r="O4" s="96"/>
      <c r="P4" s="15" t="s">
        <v>9</v>
      </c>
      <c r="Q4" s="96" t="s">
        <v>843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844</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 t="shared" ref="U11:U31" si="0">IF(ISERR(T11/S11*100),"N/A",T11/S11*100)</f>
        <v>N/A</v>
      </c>
    </row>
    <row r="12" spans="1:34" ht="75" customHeight="1" thickBot="1">
      <c r="A12" s="25"/>
      <c r="B12" s="29" t="s">
        <v>42</v>
      </c>
      <c r="C12" s="61" t="s">
        <v>42</v>
      </c>
      <c r="D12" s="61"/>
      <c r="E12" s="61"/>
      <c r="F12" s="61"/>
      <c r="G12" s="61"/>
      <c r="H12" s="61"/>
      <c r="I12" s="61" t="s">
        <v>845</v>
      </c>
      <c r="J12" s="61"/>
      <c r="K12" s="61"/>
      <c r="L12" s="61" t="s">
        <v>846</v>
      </c>
      <c r="M12" s="61"/>
      <c r="N12" s="61"/>
      <c r="O12" s="61"/>
      <c r="P12" s="30" t="s">
        <v>847</v>
      </c>
      <c r="Q12" s="30" t="s">
        <v>82</v>
      </c>
      <c r="R12" s="54">
        <v>117.91</v>
      </c>
      <c r="S12" s="54" t="s">
        <v>83</v>
      </c>
      <c r="T12" s="54" t="s">
        <v>83</v>
      </c>
      <c r="U12" s="31" t="str">
        <f t="shared" si="0"/>
        <v>N/A</v>
      </c>
    </row>
    <row r="13" spans="1:34" ht="75" customHeight="1" thickTop="1" thickBot="1">
      <c r="A13" s="25"/>
      <c r="B13" s="26" t="s">
        <v>45</v>
      </c>
      <c r="C13" s="69" t="s">
        <v>848</v>
      </c>
      <c r="D13" s="69"/>
      <c r="E13" s="69"/>
      <c r="F13" s="69"/>
      <c r="G13" s="69"/>
      <c r="H13" s="69"/>
      <c r="I13" s="69" t="s">
        <v>849</v>
      </c>
      <c r="J13" s="69"/>
      <c r="K13" s="69"/>
      <c r="L13" s="69" t="s">
        <v>850</v>
      </c>
      <c r="M13" s="69"/>
      <c r="N13" s="69"/>
      <c r="O13" s="69"/>
      <c r="P13" s="27" t="s">
        <v>40</v>
      </c>
      <c r="Q13" s="27" t="s">
        <v>82</v>
      </c>
      <c r="R13" s="27">
        <v>83.45</v>
      </c>
      <c r="S13" s="27" t="s">
        <v>83</v>
      </c>
      <c r="T13" s="27" t="s">
        <v>83</v>
      </c>
      <c r="U13" s="28" t="str">
        <f t="shared" si="0"/>
        <v>N/A</v>
      </c>
    </row>
    <row r="14" spans="1:34" ht="75" customHeight="1" thickTop="1">
      <c r="A14" s="25"/>
      <c r="B14" s="26" t="s">
        <v>49</v>
      </c>
      <c r="C14" s="69" t="s">
        <v>851</v>
      </c>
      <c r="D14" s="69"/>
      <c r="E14" s="69"/>
      <c r="F14" s="69"/>
      <c r="G14" s="69"/>
      <c r="H14" s="69"/>
      <c r="I14" s="69" t="s">
        <v>852</v>
      </c>
      <c r="J14" s="69"/>
      <c r="K14" s="69"/>
      <c r="L14" s="69" t="s">
        <v>853</v>
      </c>
      <c r="M14" s="69"/>
      <c r="N14" s="69"/>
      <c r="O14" s="69"/>
      <c r="P14" s="27" t="s">
        <v>40</v>
      </c>
      <c r="Q14" s="27" t="s">
        <v>93</v>
      </c>
      <c r="R14" s="27">
        <v>40</v>
      </c>
      <c r="S14" s="27" t="s">
        <v>83</v>
      </c>
      <c r="T14" s="27" t="s">
        <v>83</v>
      </c>
      <c r="U14" s="28" t="str">
        <f t="shared" si="0"/>
        <v>N/A</v>
      </c>
    </row>
    <row r="15" spans="1:34" ht="75" customHeight="1">
      <c r="A15" s="25"/>
      <c r="B15" s="29" t="s">
        <v>42</v>
      </c>
      <c r="C15" s="61" t="s">
        <v>42</v>
      </c>
      <c r="D15" s="61"/>
      <c r="E15" s="61"/>
      <c r="F15" s="61"/>
      <c r="G15" s="61"/>
      <c r="H15" s="61"/>
      <c r="I15" s="61" t="s">
        <v>854</v>
      </c>
      <c r="J15" s="61"/>
      <c r="K15" s="61"/>
      <c r="L15" s="61" t="s">
        <v>855</v>
      </c>
      <c r="M15" s="61"/>
      <c r="N15" s="61"/>
      <c r="O15" s="61"/>
      <c r="P15" s="30" t="s">
        <v>40</v>
      </c>
      <c r="Q15" s="30" t="s">
        <v>93</v>
      </c>
      <c r="R15" s="30">
        <v>25</v>
      </c>
      <c r="S15" s="30" t="s">
        <v>83</v>
      </c>
      <c r="T15" s="30" t="s">
        <v>83</v>
      </c>
      <c r="U15" s="31" t="str">
        <f t="shared" si="0"/>
        <v>N/A</v>
      </c>
    </row>
    <row r="16" spans="1:34" ht="75" customHeight="1">
      <c r="A16" s="25"/>
      <c r="B16" s="29" t="s">
        <v>42</v>
      </c>
      <c r="C16" s="61" t="s">
        <v>42</v>
      </c>
      <c r="D16" s="61"/>
      <c r="E16" s="61"/>
      <c r="F16" s="61"/>
      <c r="G16" s="61"/>
      <c r="H16" s="61"/>
      <c r="I16" s="61" t="s">
        <v>856</v>
      </c>
      <c r="J16" s="61"/>
      <c r="K16" s="61"/>
      <c r="L16" s="61" t="s">
        <v>857</v>
      </c>
      <c r="M16" s="61"/>
      <c r="N16" s="61"/>
      <c r="O16" s="61"/>
      <c r="P16" s="30" t="s">
        <v>40</v>
      </c>
      <c r="Q16" s="30" t="s">
        <v>93</v>
      </c>
      <c r="R16" s="30">
        <v>90.7</v>
      </c>
      <c r="S16" s="30" t="s">
        <v>83</v>
      </c>
      <c r="T16" s="30" t="s">
        <v>83</v>
      </c>
      <c r="U16" s="31" t="str">
        <f t="shared" si="0"/>
        <v>N/A</v>
      </c>
    </row>
    <row r="17" spans="1:22" ht="75" customHeight="1">
      <c r="A17" s="25"/>
      <c r="B17" s="29" t="s">
        <v>42</v>
      </c>
      <c r="C17" s="61" t="s">
        <v>858</v>
      </c>
      <c r="D17" s="61"/>
      <c r="E17" s="61"/>
      <c r="F17" s="61"/>
      <c r="G17" s="61"/>
      <c r="H17" s="61"/>
      <c r="I17" s="61" t="s">
        <v>859</v>
      </c>
      <c r="J17" s="61"/>
      <c r="K17" s="61"/>
      <c r="L17" s="61" t="s">
        <v>860</v>
      </c>
      <c r="M17" s="61"/>
      <c r="N17" s="61"/>
      <c r="O17" s="61"/>
      <c r="P17" s="30" t="s">
        <v>40</v>
      </c>
      <c r="Q17" s="30" t="s">
        <v>93</v>
      </c>
      <c r="R17" s="30">
        <v>83.33</v>
      </c>
      <c r="S17" s="30" t="s">
        <v>83</v>
      </c>
      <c r="T17" s="30" t="s">
        <v>83</v>
      </c>
      <c r="U17" s="31" t="str">
        <f t="shared" si="0"/>
        <v>N/A</v>
      </c>
    </row>
    <row r="18" spans="1:22" ht="75" customHeight="1">
      <c r="A18" s="25"/>
      <c r="B18" s="29" t="s">
        <v>42</v>
      </c>
      <c r="C18" s="61" t="s">
        <v>861</v>
      </c>
      <c r="D18" s="61"/>
      <c r="E18" s="61"/>
      <c r="F18" s="61"/>
      <c r="G18" s="61"/>
      <c r="H18" s="61"/>
      <c r="I18" s="61" t="s">
        <v>862</v>
      </c>
      <c r="J18" s="61"/>
      <c r="K18" s="61"/>
      <c r="L18" s="61" t="s">
        <v>863</v>
      </c>
      <c r="M18" s="61"/>
      <c r="N18" s="61"/>
      <c r="O18" s="61"/>
      <c r="P18" s="30" t="s">
        <v>40</v>
      </c>
      <c r="Q18" s="30" t="s">
        <v>93</v>
      </c>
      <c r="R18" s="30">
        <v>11.69</v>
      </c>
      <c r="S18" s="30" t="s">
        <v>83</v>
      </c>
      <c r="T18" s="30" t="s">
        <v>83</v>
      </c>
      <c r="U18" s="31" t="str">
        <f t="shared" si="0"/>
        <v>N/A</v>
      </c>
    </row>
    <row r="19" spans="1:22" ht="106.8" customHeight="1">
      <c r="A19" s="25"/>
      <c r="B19" s="29" t="s">
        <v>42</v>
      </c>
      <c r="C19" s="61" t="s">
        <v>864</v>
      </c>
      <c r="D19" s="61"/>
      <c r="E19" s="61"/>
      <c r="F19" s="61"/>
      <c r="G19" s="61"/>
      <c r="H19" s="61"/>
      <c r="I19" s="61" t="s">
        <v>865</v>
      </c>
      <c r="J19" s="61"/>
      <c r="K19" s="61"/>
      <c r="L19" s="61" t="s">
        <v>866</v>
      </c>
      <c r="M19" s="61"/>
      <c r="N19" s="61"/>
      <c r="O19" s="61"/>
      <c r="P19" s="30" t="s">
        <v>40</v>
      </c>
      <c r="Q19" s="30" t="s">
        <v>93</v>
      </c>
      <c r="R19" s="30">
        <v>96.5</v>
      </c>
      <c r="S19" s="30" t="s">
        <v>83</v>
      </c>
      <c r="T19" s="30" t="s">
        <v>83</v>
      </c>
      <c r="U19" s="31" t="str">
        <f t="shared" si="0"/>
        <v>N/A</v>
      </c>
    </row>
    <row r="20" spans="1:22" ht="75" customHeight="1">
      <c r="A20" s="25"/>
      <c r="B20" s="29" t="s">
        <v>42</v>
      </c>
      <c r="C20" s="61" t="s">
        <v>867</v>
      </c>
      <c r="D20" s="61"/>
      <c r="E20" s="61"/>
      <c r="F20" s="61"/>
      <c r="G20" s="61"/>
      <c r="H20" s="61"/>
      <c r="I20" s="61" t="s">
        <v>868</v>
      </c>
      <c r="J20" s="61"/>
      <c r="K20" s="61"/>
      <c r="L20" s="61" t="s">
        <v>869</v>
      </c>
      <c r="M20" s="61"/>
      <c r="N20" s="61"/>
      <c r="O20" s="61"/>
      <c r="P20" s="30" t="s">
        <v>40</v>
      </c>
      <c r="Q20" s="30" t="s">
        <v>93</v>
      </c>
      <c r="R20" s="30">
        <v>46.18</v>
      </c>
      <c r="S20" s="30" t="s">
        <v>83</v>
      </c>
      <c r="T20" s="30" t="s">
        <v>83</v>
      </c>
      <c r="U20" s="31" t="str">
        <f t="shared" si="0"/>
        <v>N/A</v>
      </c>
    </row>
    <row r="21" spans="1:22" ht="75" customHeight="1">
      <c r="A21" s="25"/>
      <c r="B21" s="29" t="s">
        <v>42</v>
      </c>
      <c r="C21" s="61" t="s">
        <v>870</v>
      </c>
      <c r="D21" s="61"/>
      <c r="E21" s="61"/>
      <c r="F21" s="61"/>
      <c r="G21" s="61"/>
      <c r="H21" s="61"/>
      <c r="I21" s="61" t="s">
        <v>871</v>
      </c>
      <c r="J21" s="61"/>
      <c r="K21" s="61"/>
      <c r="L21" s="61" t="s">
        <v>872</v>
      </c>
      <c r="M21" s="61"/>
      <c r="N21" s="61"/>
      <c r="O21" s="61"/>
      <c r="P21" s="30" t="s">
        <v>40</v>
      </c>
      <c r="Q21" s="30" t="s">
        <v>93</v>
      </c>
      <c r="R21" s="30">
        <v>89.89</v>
      </c>
      <c r="S21" s="30" t="s">
        <v>83</v>
      </c>
      <c r="T21" s="30" t="s">
        <v>83</v>
      </c>
      <c r="U21" s="31" t="str">
        <f t="shared" si="0"/>
        <v>N/A</v>
      </c>
    </row>
    <row r="22" spans="1:22" ht="75" customHeight="1">
      <c r="A22" s="25"/>
      <c r="B22" s="29" t="s">
        <v>42</v>
      </c>
      <c r="C22" s="61" t="s">
        <v>873</v>
      </c>
      <c r="D22" s="61"/>
      <c r="E22" s="61"/>
      <c r="F22" s="61"/>
      <c r="G22" s="61"/>
      <c r="H22" s="61"/>
      <c r="I22" s="61" t="s">
        <v>874</v>
      </c>
      <c r="J22" s="61"/>
      <c r="K22" s="61"/>
      <c r="L22" s="61" t="s">
        <v>875</v>
      </c>
      <c r="M22" s="61"/>
      <c r="N22" s="61"/>
      <c r="O22" s="61"/>
      <c r="P22" s="30" t="s">
        <v>40</v>
      </c>
      <c r="Q22" s="30" t="s">
        <v>93</v>
      </c>
      <c r="R22" s="30">
        <v>5.74</v>
      </c>
      <c r="S22" s="30" t="s">
        <v>83</v>
      </c>
      <c r="T22" s="30" t="s">
        <v>83</v>
      </c>
      <c r="U22" s="31" t="str">
        <f t="shared" si="0"/>
        <v>N/A</v>
      </c>
    </row>
    <row r="23" spans="1:22" ht="75" customHeight="1" thickBot="1">
      <c r="A23" s="25"/>
      <c r="B23" s="29" t="s">
        <v>42</v>
      </c>
      <c r="C23" s="61" t="s">
        <v>876</v>
      </c>
      <c r="D23" s="61"/>
      <c r="E23" s="61"/>
      <c r="F23" s="61"/>
      <c r="G23" s="61"/>
      <c r="H23" s="61"/>
      <c r="I23" s="61" t="s">
        <v>877</v>
      </c>
      <c r="J23" s="61"/>
      <c r="K23" s="61"/>
      <c r="L23" s="61" t="s">
        <v>878</v>
      </c>
      <c r="M23" s="61"/>
      <c r="N23" s="61"/>
      <c r="O23" s="61"/>
      <c r="P23" s="30" t="s">
        <v>40</v>
      </c>
      <c r="Q23" s="30" t="s">
        <v>288</v>
      </c>
      <c r="R23" s="30">
        <v>90</v>
      </c>
      <c r="S23" s="30" t="s">
        <v>83</v>
      </c>
      <c r="T23" s="30" t="s">
        <v>83</v>
      </c>
      <c r="U23" s="31" t="str">
        <f t="shared" si="0"/>
        <v>N/A</v>
      </c>
    </row>
    <row r="24" spans="1:22" ht="75" customHeight="1" thickTop="1">
      <c r="A24" s="25"/>
      <c r="B24" s="26" t="s">
        <v>94</v>
      </c>
      <c r="C24" s="69" t="s">
        <v>879</v>
      </c>
      <c r="D24" s="69"/>
      <c r="E24" s="69"/>
      <c r="F24" s="69"/>
      <c r="G24" s="69"/>
      <c r="H24" s="69"/>
      <c r="I24" s="69" t="s">
        <v>880</v>
      </c>
      <c r="J24" s="69"/>
      <c r="K24" s="69"/>
      <c r="L24" s="69" t="s">
        <v>881</v>
      </c>
      <c r="M24" s="69"/>
      <c r="N24" s="69"/>
      <c r="O24" s="69"/>
      <c r="P24" s="27" t="s">
        <v>40</v>
      </c>
      <c r="Q24" s="27" t="s">
        <v>98</v>
      </c>
      <c r="R24" s="27">
        <v>92.8</v>
      </c>
      <c r="S24" s="27">
        <v>0</v>
      </c>
      <c r="T24" s="27">
        <v>29.78</v>
      </c>
      <c r="U24" s="28" t="str">
        <f t="shared" si="0"/>
        <v>N/A</v>
      </c>
    </row>
    <row r="25" spans="1:22" ht="75" customHeight="1">
      <c r="A25" s="25"/>
      <c r="B25" s="29" t="s">
        <v>42</v>
      </c>
      <c r="C25" s="61" t="s">
        <v>882</v>
      </c>
      <c r="D25" s="61"/>
      <c r="E25" s="61"/>
      <c r="F25" s="61"/>
      <c r="G25" s="61"/>
      <c r="H25" s="61"/>
      <c r="I25" s="61" t="s">
        <v>883</v>
      </c>
      <c r="J25" s="61"/>
      <c r="K25" s="61"/>
      <c r="L25" s="61" t="s">
        <v>884</v>
      </c>
      <c r="M25" s="61"/>
      <c r="N25" s="61"/>
      <c r="O25" s="61"/>
      <c r="P25" s="30" t="s">
        <v>40</v>
      </c>
      <c r="Q25" s="30" t="s">
        <v>106</v>
      </c>
      <c r="R25" s="30">
        <v>100</v>
      </c>
      <c r="S25" s="30" t="s">
        <v>83</v>
      </c>
      <c r="T25" s="30" t="s">
        <v>83</v>
      </c>
      <c r="U25" s="31" t="str">
        <f t="shared" si="0"/>
        <v>N/A</v>
      </c>
    </row>
    <row r="26" spans="1:22" ht="75" customHeight="1">
      <c r="A26" s="25"/>
      <c r="B26" s="29" t="s">
        <v>42</v>
      </c>
      <c r="C26" s="61" t="s">
        <v>885</v>
      </c>
      <c r="D26" s="61"/>
      <c r="E26" s="61"/>
      <c r="F26" s="61"/>
      <c r="G26" s="61"/>
      <c r="H26" s="61"/>
      <c r="I26" s="61" t="s">
        <v>886</v>
      </c>
      <c r="J26" s="61"/>
      <c r="K26" s="61"/>
      <c r="L26" s="61" t="s">
        <v>887</v>
      </c>
      <c r="M26" s="61"/>
      <c r="N26" s="61"/>
      <c r="O26" s="61"/>
      <c r="P26" s="30" t="s">
        <v>40</v>
      </c>
      <c r="Q26" s="30" t="s">
        <v>98</v>
      </c>
      <c r="R26" s="30">
        <v>90</v>
      </c>
      <c r="S26" s="30" t="s">
        <v>83</v>
      </c>
      <c r="T26" s="30">
        <v>0</v>
      </c>
      <c r="U26" s="31" t="str">
        <f t="shared" si="0"/>
        <v>N/A</v>
      </c>
    </row>
    <row r="27" spans="1:22" ht="75" customHeight="1">
      <c r="A27" s="25"/>
      <c r="B27" s="29" t="s">
        <v>42</v>
      </c>
      <c r="C27" s="61" t="s">
        <v>888</v>
      </c>
      <c r="D27" s="61"/>
      <c r="E27" s="61"/>
      <c r="F27" s="61"/>
      <c r="G27" s="61"/>
      <c r="H27" s="61"/>
      <c r="I27" s="61" t="s">
        <v>889</v>
      </c>
      <c r="J27" s="61"/>
      <c r="K27" s="61"/>
      <c r="L27" s="61" t="s">
        <v>890</v>
      </c>
      <c r="M27" s="61"/>
      <c r="N27" s="61"/>
      <c r="O27" s="61"/>
      <c r="P27" s="30" t="s">
        <v>40</v>
      </c>
      <c r="Q27" s="30" t="s">
        <v>98</v>
      </c>
      <c r="R27" s="30">
        <v>96.5</v>
      </c>
      <c r="S27" s="30" t="s">
        <v>83</v>
      </c>
      <c r="T27" s="30">
        <v>0</v>
      </c>
      <c r="U27" s="31" t="str">
        <f t="shared" si="0"/>
        <v>N/A</v>
      </c>
    </row>
    <row r="28" spans="1:22" ht="75" customHeight="1">
      <c r="A28" s="25"/>
      <c r="B28" s="29" t="s">
        <v>42</v>
      </c>
      <c r="C28" s="61" t="s">
        <v>891</v>
      </c>
      <c r="D28" s="61"/>
      <c r="E28" s="61"/>
      <c r="F28" s="61"/>
      <c r="G28" s="61"/>
      <c r="H28" s="61"/>
      <c r="I28" s="61" t="s">
        <v>892</v>
      </c>
      <c r="J28" s="61"/>
      <c r="K28" s="61"/>
      <c r="L28" s="61" t="s">
        <v>893</v>
      </c>
      <c r="M28" s="61"/>
      <c r="N28" s="61"/>
      <c r="O28" s="61"/>
      <c r="P28" s="30" t="s">
        <v>40</v>
      </c>
      <c r="Q28" s="30" t="s">
        <v>98</v>
      </c>
      <c r="R28" s="30">
        <v>50</v>
      </c>
      <c r="S28" s="30" t="s">
        <v>83</v>
      </c>
      <c r="T28" s="30">
        <v>0</v>
      </c>
      <c r="U28" s="31" t="str">
        <f t="shared" si="0"/>
        <v>N/A</v>
      </c>
    </row>
    <row r="29" spans="1:22" ht="75" customHeight="1">
      <c r="A29" s="25"/>
      <c r="B29" s="29" t="s">
        <v>42</v>
      </c>
      <c r="C29" s="61" t="s">
        <v>894</v>
      </c>
      <c r="D29" s="61"/>
      <c r="E29" s="61"/>
      <c r="F29" s="61"/>
      <c r="G29" s="61"/>
      <c r="H29" s="61"/>
      <c r="I29" s="61" t="s">
        <v>871</v>
      </c>
      <c r="J29" s="61"/>
      <c r="K29" s="61"/>
      <c r="L29" s="61" t="s">
        <v>872</v>
      </c>
      <c r="M29" s="61"/>
      <c r="N29" s="61"/>
      <c r="O29" s="61"/>
      <c r="P29" s="30" t="s">
        <v>40</v>
      </c>
      <c r="Q29" s="30" t="s">
        <v>129</v>
      </c>
      <c r="R29" s="30">
        <v>89.89</v>
      </c>
      <c r="S29" s="30" t="s">
        <v>83</v>
      </c>
      <c r="T29" s="30">
        <v>0</v>
      </c>
      <c r="U29" s="31" t="str">
        <f t="shared" si="0"/>
        <v>N/A</v>
      </c>
    </row>
    <row r="30" spans="1:22" ht="75" customHeight="1">
      <c r="A30" s="25"/>
      <c r="B30" s="29" t="s">
        <v>42</v>
      </c>
      <c r="C30" s="61" t="s">
        <v>895</v>
      </c>
      <c r="D30" s="61"/>
      <c r="E30" s="61"/>
      <c r="F30" s="61"/>
      <c r="G30" s="61"/>
      <c r="H30" s="61"/>
      <c r="I30" s="61" t="s">
        <v>896</v>
      </c>
      <c r="J30" s="61"/>
      <c r="K30" s="61"/>
      <c r="L30" s="61" t="s">
        <v>897</v>
      </c>
      <c r="M30" s="61"/>
      <c r="N30" s="61"/>
      <c r="O30" s="61"/>
      <c r="P30" s="30" t="s">
        <v>40</v>
      </c>
      <c r="Q30" s="30" t="s">
        <v>98</v>
      </c>
      <c r="R30" s="30">
        <v>100</v>
      </c>
      <c r="S30" s="30">
        <v>0</v>
      </c>
      <c r="T30" s="30">
        <v>0</v>
      </c>
      <c r="U30" s="31" t="str">
        <f t="shared" si="0"/>
        <v>N/A</v>
      </c>
    </row>
    <row r="31" spans="1:22" ht="75" customHeight="1" thickBot="1">
      <c r="A31" s="25"/>
      <c r="B31" s="29" t="s">
        <v>42</v>
      </c>
      <c r="C31" s="61" t="s">
        <v>898</v>
      </c>
      <c r="D31" s="61"/>
      <c r="E31" s="61"/>
      <c r="F31" s="61"/>
      <c r="G31" s="61"/>
      <c r="H31" s="61"/>
      <c r="I31" s="61" t="s">
        <v>899</v>
      </c>
      <c r="J31" s="61"/>
      <c r="K31" s="61"/>
      <c r="L31" s="61" t="s">
        <v>900</v>
      </c>
      <c r="M31" s="61"/>
      <c r="N31" s="61"/>
      <c r="O31" s="61"/>
      <c r="P31" s="30" t="s">
        <v>40</v>
      </c>
      <c r="Q31" s="30" t="s">
        <v>129</v>
      </c>
      <c r="R31" s="30">
        <v>90</v>
      </c>
      <c r="S31" s="30" t="s">
        <v>83</v>
      </c>
      <c r="T31" s="30">
        <v>0</v>
      </c>
      <c r="U31" s="31" t="str">
        <f t="shared" si="0"/>
        <v>N/A</v>
      </c>
    </row>
    <row r="32" spans="1:22" ht="22.5" customHeight="1" thickTop="1" thickBot="1">
      <c r="B32" s="8" t="s">
        <v>55</v>
      </c>
      <c r="C32" s="9"/>
      <c r="D32" s="9"/>
      <c r="E32" s="9"/>
      <c r="F32" s="9"/>
      <c r="G32" s="9"/>
      <c r="H32" s="10"/>
      <c r="I32" s="10"/>
      <c r="J32" s="10"/>
      <c r="K32" s="10"/>
      <c r="L32" s="10"/>
      <c r="M32" s="10"/>
      <c r="N32" s="10"/>
      <c r="O32" s="10"/>
      <c r="P32" s="10"/>
      <c r="Q32" s="10"/>
      <c r="R32" s="10"/>
      <c r="S32" s="10"/>
      <c r="T32" s="10"/>
      <c r="U32" s="11"/>
      <c r="V32" s="32"/>
    </row>
    <row r="33" spans="2:21" ht="26.25" customHeight="1" thickTop="1">
      <c r="B33" s="33"/>
      <c r="C33" s="34"/>
      <c r="D33" s="34"/>
      <c r="E33" s="34"/>
      <c r="F33" s="34"/>
      <c r="G33" s="34"/>
      <c r="H33" s="35"/>
      <c r="I33" s="35"/>
      <c r="J33" s="35"/>
      <c r="K33" s="35"/>
      <c r="L33" s="35"/>
      <c r="M33" s="35"/>
      <c r="N33" s="35"/>
      <c r="O33" s="35"/>
      <c r="P33" s="36"/>
      <c r="Q33" s="37"/>
      <c r="R33" s="38" t="s">
        <v>56</v>
      </c>
      <c r="S33" s="22" t="s">
        <v>57</v>
      </c>
      <c r="T33" s="38" t="s">
        <v>58</v>
      </c>
      <c r="U33" s="22" t="s">
        <v>59</v>
      </c>
    </row>
    <row r="34" spans="2:21" ht="26.25" customHeight="1" thickBot="1">
      <c r="B34" s="39"/>
      <c r="C34" s="40"/>
      <c r="D34" s="40"/>
      <c r="E34" s="40"/>
      <c r="F34" s="40"/>
      <c r="G34" s="40"/>
      <c r="H34" s="41"/>
      <c r="I34" s="41"/>
      <c r="J34" s="41"/>
      <c r="K34" s="41"/>
      <c r="L34" s="41"/>
      <c r="M34" s="41"/>
      <c r="N34" s="41"/>
      <c r="O34" s="41"/>
      <c r="P34" s="42"/>
      <c r="Q34" s="43"/>
      <c r="R34" s="44" t="s">
        <v>60</v>
      </c>
      <c r="S34" s="43" t="s">
        <v>60</v>
      </c>
      <c r="T34" s="43" t="s">
        <v>60</v>
      </c>
      <c r="U34" s="43" t="s">
        <v>61</v>
      </c>
    </row>
    <row r="35" spans="2:21" ht="13.5" customHeight="1" thickBot="1">
      <c r="B35" s="62" t="s">
        <v>62</v>
      </c>
      <c r="C35" s="63"/>
      <c r="D35" s="63"/>
      <c r="E35" s="45"/>
      <c r="F35" s="45"/>
      <c r="G35" s="45"/>
      <c r="H35" s="46"/>
      <c r="I35" s="46"/>
      <c r="J35" s="46"/>
      <c r="K35" s="46"/>
      <c r="L35" s="46"/>
      <c r="M35" s="46"/>
      <c r="N35" s="46"/>
      <c r="O35" s="46"/>
      <c r="P35" s="47"/>
      <c r="Q35" s="47"/>
      <c r="R35" s="48">
        <f>6951.682593</f>
        <v>6951.6825930000005</v>
      </c>
      <c r="S35" s="48">
        <f>6951.682593</f>
        <v>6951.6825930000005</v>
      </c>
      <c r="T35" s="48">
        <f>3950.85548923999</f>
        <v>3950.8554892399902</v>
      </c>
      <c r="U35" s="49">
        <f>+IF(ISERR(T35/S35*100),"N/A",T35/S35*100)</f>
        <v>56.833082298928694</v>
      </c>
    </row>
    <row r="36" spans="2:21" ht="13.5" customHeight="1" thickBot="1">
      <c r="B36" s="64" t="s">
        <v>63</v>
      </c>
      <c r="C36" s="65"/>
      <c r="D36" s="65"/>
      <c r="E36" s="50"/>
      <c r="F36" s="50"/>
      <c r="G36" s="50"/>
      <c r="H36" s="51"/>
      <c r="I36" s="51"/>
      <c r="J36" s="51"/>
      <c r="K36" s="51"/>
      <c r="L36" s="51"/>
      <c r="M36" s="51"/>
      <c r="N36" s="51"/>
      <c r="O36" s="51"/>
      <c r="P36" s="52"/>
      <c r="Q36" s="52"/>
      <c r="R36" s="48">
        <f>3959.41313684</f>
        <v>3959.4131368399999</v>
      </c>
      <c r="S36" s="48">
        <f>3959.41313684</f>
        <v>3959.4131368399999</v>
      </c>
      <c r="T36" s="48">
        <f>3950.85548923999</f>
        <v>3950.8554892399902</v>
      </c>
      <c r="U36" s="49">
        <f>+IF(ISERR(T36/S36*100),"N/A",T36/S36*100)</f>
        <v>99.783865757266256</v>
      </c>
    </row>
    <row r="37" spans="2:21" ht="14.85" customHeight="1" thickTop="1" thickBot="1">
      <c r="B37" s="8" t="s">
        <v>64</v>
      </c>
      <c r="C37" s="9"/>
      <c r="D37" s="9"/>
      <c r="E37" s="9"/>
      <c r="F37" s="9"/>
      <c r="G37" s="9"/>
      <c r="H37" s="10"/>
      <c r="I37" s="10"/>
      <c r="J37" s="10"/>
      <c r="K37" s="10"/>
      <c r="L37" s="10"/>
      <c r="M37" s="10"/>
      <c r="N37" s="10"/>
      <c r="O37" s="10"/>
      <c r="P37" s="10"/>
      <c r="Q37" s="10"/>
      <c r="R37" s="10"/>
      <c r="S37" s="10"/>
      <c r="T37" s="10"/>
      <c r="U37" s="11"/>
    </row>
    <row r="38" spans="2:21" ht="44.25" customHeight="1" thickTop="1">
      <c r="B38" s="66" t="s">
        <v>65</v>
      </c>
      <c r="C38" s="67"/>
      <c r="D38" s="67"/>
      <c r="E38" s="67"/>
      <c r="F38" s="67"/>
      <c r="G38" s="67"/>
      <c r="H38" s="67"/>
      <c r="I38" s="67"/>
      <c r="J38" s="67"/>
      <c r="K38" s="67"/>
      <c r="L38" s="67"/>
      <c r="M38" s="67"/>
      <c r="N38" s="67"/>
      <c r="O38" s="67"/>
      <c r="P38" s="67"/>
      <c r="Q38" s="67"/>
      <c r="R38" s="67"/>
      <c r="S38" s="67"/>
      <c r="T38" s="67"/>
      <c r="U38" s="68"/>
    </row>
    <row r="39" spans="2:21" ht="34.5" customHeight="1">
      <c r="B39" s="55" t="s">
        <v>107</v>
      </c>
      <c r="C39" s="56"/>
      <c r="D39" s="56"/>
      <c r="E39" s="56"/>
      <c r="F39" s="56"/>
      <c r="G39" s="56"/>
      <c r="H39" s="56"/>
      <c r="I39" s="56"/>
      <c r="J39" s="56"/>
      <c r="K39" s="56"/>
      <c r="L39" s="56"/>
      <c r="M39" s="56"/>
      <c r="N39" s="56"/>
      <c r="O39" s="56"/>
      <c r="P39" s="56"/>
      <c r="Q39" s="56"/>
      <c r="R39" s="56"/>
      <c r="S39" s="56"/>
      <c r="T39" s="56"/>
      <c r="U39" s="57"/>
    </row>
    <row r="40" spans="2:21" ht="34.5" customHeight="1">
      <c r="B40" s="55" t="s">
        <v>901</v>
      </c>
      <c r="C40" s="56"/>
      <c r="D40" s="56"/>
      <c r="E40" s="56"/>
      <c r="F40" s="56"/>
      <c r="G40" s="56"/>
      <c r="H40" s="56"/>
      <c r="I40" s="56"/>
      <c r="J40" s="56"/>
      <c r="K40" s="56"/>
      <c r="L40" s="56"/>
      <c r="M40" s="56"/>
      <c r="N40" s="56"/>
      <c r="O40" s="56"/>
      <c r="P40" s="56"/>
      <c r="Q40" s="56"/>
      <c r="R40" s="56"/>
      <c r="S40" s="56"/>
      <c r="T40" s="56"/>
      <c r="U40" s="57"/>
    </row>
    <row r="41" spans="2:21" ht="34.5" customHeight="1">
      <c r="B41" s="55" t="s">
        <v>902</v>
      </c>
      <c r="C41" s="56"/>
      <c r="D41" s="56"/>
      <c r="E41" s="56"/>
      <c r="F41" s="56"/>
      <c r="G41" s="56"/>
      <c r="H41" s="56"/>
      <c r="I41" s="56"/>
      <c r="J41" s="56"/>
      <c r="K41" s="56"/>
      <c r="L41" s="56"/>
      <c r="M41" s="56"/>
      <c r="N41" s="56"/>
      <c r="O41" s="56"/>
      <c r="P41" s="56"/>
      <c r="Q41" s="56"/>
      <c r="R41" s="56"/>
      <c r="S41" s="56"/>
      <c r="T41" s="56"/>
      <c r="U41" s="57"/>
    </row>
    <row r="42" spans="2:21" ht="34.5" customHeight="1">
      <c r="B42" s="55" t="s">
        <v>903</v>
      </c>
      <c r="C42" s="56"/>
      <c r="D42" s="56"/>
      <c r="E42" s="56"/>
      <c r="F42" s="56"/>
      <c r="G42" s="56"/>
      <c r="H42" s="56"/>
      <c r="I42" s="56"/>
      <c r="J42" s="56"/>
      <c r="K42" s="56"/>
      <c r="L42" s="56"/>
      <c r="M42" s="56"/>
      <c r="N42" s="56"/>
      <c r="O42" s="56"/>
      <c r="P42" s="56"/>
      <c r="Q42" s="56"/>
      <c r="R42" s="56"/>
      <c r="S42" s="56"/>
      <c r="T42" s="56"/>
      <c r="U42" s="57"/>
    </row>
    <row r="43" spans="2:21" ht="34.5" customHeight="1">
      <c r="B43" s="55" t="s">
        <v>904</v>
      </c>
      <c r="C43" s="56"/>
      <c r="D43" s="56"/>
      <c r="E43" s="56"/>
      <c r="F43" s="56"/>
      <c r="G43" s="56"/>
      <c r="H43" s="56"/>
      <c r="I43" s="56"/>
      <c r="J43" s="56"/>
      <c r="K43" s="56"/>
      <c r="L43" s="56"/>
      <c r="M43" s="56"/>
      <c r="N43" s="56"/>
      <c r="O43" s="56"/>
      <c r="P43" s="56"/>
      <c r="Q43" s="56"/>
      <c r="R43" s="56"/>
      <c r="S43" s="56"/>
      <c r="T43" s="56"/>
      <c r="U43" s="57"/>
    </row>
    <row r="44" spans="2:21" ht="34.5" customHeight="1">
      <c r="B44" s="55" t="s">
        <v>905</v>
      </c>
      <c r="C44" s="56"/>
      <c r="D44" s="56"/>
      <c r="E44" s="56"/>
      <c r="F44" s="56"/>
      <c r="G44" s="56"/>
      <c r="H44" s="56"/>
      <c r="I44" s="56"/>
      <c r="J44" s="56"/>
      <c r="K44" s="56"/>
      <c r="L44" s="56"/>
      <c r="M44" s="56"/>
      <c r="N44" s="56"/>
      <c r="O44" s="56"/>
      <c r="P44" s="56"/>
      <c r="Q44" s="56"/>
      <c r="R44" s="56"/>
      <c r="S44" s="56"/>
      <c r="T44" s="56"/>
      <c r="U44" s="57"/>
    </row>
    <row r="45" spans="2:21" ht="34.5" customHeight="1">
      <c r="B45" s="55" t="s">
        <v>906</v>
      </c>
      <c r="C45" s="56"/>
      <c r="D45" s="56"/>
      <c r="E45" s="56"/>
      <c r="F45" s="56"/>
      <c r="G45" s="56"/>
      <c r="H45" s="56"/>
      <c r="I45" s="56"/>
      <c r="J45" s="56"/>
      <c r="K45" s="56"/>
      <c r="L45" s="56"/>
      <c r="M45" s="56"/>
      <c r="N45" s="56"/>
      <c r="O45" s="56"/>
      <c r="P45" s="56"/>
      <c r="Q45" s="56"/>
      <c r="R45" s="56"/>
      <c r="S45" s="56"/>
      <c r="T45" s="56"/>
      <c r="U45" s="57"/>
    </row>
    <row r="46" spans="2:21" ht="34.5" customHeight="1">
      <c r="B46" s="55" t="s">
        <v>907</v>
      </c>
      <c r="C46" s="56"/>
      <c r="D46" s="56"/>
      <c r="E46" s="56"/>
      <c r="F46" s="56"/>
      <c r="G46" s="56"/>
      <c r="H46" s="56"/>
      <c r="I46" s="56"/>
      <c r="J46" s="56"/>
      <c r="K46" s="56"/>
      <c r="L46" s="56"/>
      <c r="M46" s="56"/>
      <c r="N46" s="56"/>
      <c r="O46" s="56"/>
      <c r="P46" s="56"/>
      <c r="Q46" s="56"/>
      <c r="R46" s="56"/>
      <c r="S46" s="56"/>
      <c r="T46" s="56"/>
      <c r="U46" s="57"/>
    </row>
    <row r="47" spans="2:21" ht="23.4" customHeight="1">
      <c r="B47" s="55" t="s">
        <v>908</v>
      </c>
      <c r="C47" s="56"/>
      <c r="D47" s="56"/>
      <c r="E47" s="56"/>
      <c r="F47" s="56"/>
      <c r="G47" s="56"/>
      <c r="H47" s="56"/>
      <c r="I47" s="56"/>
      <c r="J47" s="56"/>
      <c r="K47" s="56"/>
      <c r="L47" s="56"/>
      <c r="M47" s="56"/>
      <c r="N47" s="56"/>
      <c r="O47" s="56"/>
      <c r="P47" s="56"/>
      <c r="Q47" s="56"/>
      <c r="R47" s="56"/>
      <c r="S47" s="56"/>
      <c r="T47" s="56"/>
      <c r="U47" s="57"/>
    </row>
    <row r="48" spans="2:21" ht="34.5" customHeight="1">
      <c r="B48" s="55" t="s">
        <v>909</v>
      </c>
      <c r="C48" s="56"/>
      <c r="D48" s="56"/>
      <c r="E48" s="56"/>
      <c r="F48" s="56"/>
      <c r="G48" s="56"/>
      <c r="H48" s="56"/>
      <c r="I48" s="56"/>
      <c r="J48" s="56"/>
      <c r="K48" s="56"/>
      <c r="L48" s="56"/>
      <c r="M48" s="56"/>
      <c r="N48" s="56"/>
      <c r="O48" s="56"/>
      <c r="P48" s="56"/>
      <c r="Q48" s="56"/>
      <c r="R48" s="56"/>
      <c r="S48" s="56"/>
      <c r="T48" s="56"/>
      <c r="U48" s="57"/>
    </row>
    <row r="49" spans="2:21" ht="34.5" customHeight="1">
      <c r="B49" s="55" t="s">
        <v>910</v>
      </c>
      <c r="C49" s="56"/>
      <c r="D49" s="56"/>
      <c r="E49" s="56"/>
      <c r="F49" s="56"/>
      <c r="G49" s="56"/>
      <c r="H49" s="56"/>
      <c r="I49" s="56"/>
      <c r="J49" s="56"/>
      <c r="K49" s="56"/>
      <c r="L49" s="56"/>
      <c r="M49" s="56"/>
      <c r="N49" s="56"/>
      <c r="O49" s="56"/>
      <c r="P49" s="56"/>
      <c r="Q49" s="56"/>
      <c r="R49" s="56"/>
      <c r="S49" s="56"/>
      <c r="T49" s="56"/>
      <c r="U49" s="57"/>
    </row>
    <row r="50" spans="2:21" ht="34.5" customHeight="1">
      <c r="B50" s="55" t="s">
        <v>911</v>
      </c>
      <c r="C50" s="56"/>
      <c r="D50" s="56"/>
      <c r="E50" s="56"/>
      <c r="F50" s="56"/>
      <c r="G50" s="56"/>
      <c r="H50" s="56"/>
      <c r="I50" s="56"/>
      <c r="J50" s="56"/>
      <c r="K50" s="56"/>
      <c r="L50" s="56"/>
      <c r="M50" s="56"/>
      <c r="N50" s="56"/>
      <c r="O50" s="56"/>
      <c r="P50" s="56"/>
      <c r="Q50" s="56"/>
      <c r="R50" s="56"/>
      <c r="S50" s="56"/>
      <c r="T50" s="56"/>
      <c r="U50" s="57"/>
    </row>
    <row r="51" spans="2:21" ht="34.5" customHeight="1">
      <c r="B51" s="55" t="s">
        <v>912</v>
      </c>
      <c r="C51" s="56"/>
      <c r="D51" s="56"/>
      <c r="E51" s="56"/>
      <c r="F51" s="56"/>
      <c r="G51" s="56"/>
      <c r="H51" s="56"/>
      <c r="I51" s="56"/>
      <c r="J51" s="56"/>
      <c r="K51" s="56"/>
      <c r="L51" s="56"/>
      <c r="M51" s="56"/>
      <c r="N51" s="56"/>
      <c r="O51" s="56"/>
      <c r="P51" s="56"/>
      <c r="Q51" s="56"/>
      <c r="R51" s="56"/>
      <c r="S51" s="56"/>
      <c r="T51" s="56"/>
      <c r="U51" s="57"/>
    </row>
    <row r="52" spans="2:21" ht="42" customHeight="1">
      <c r="B52" s="55" t="s">
        <v>913</v>
      </c>
      <c r="C52" s="56"/>
      <c r="D52" s="56"/>
      <c r="E52" s="56"/>
      <c r="F52" s="56"/>
      <c r="G52" s="56"/>
      <c r="H52" s="56"/>
      <c r="I52" s="56"/>
      <c r="J52" s="56"/>
      <c r="K52" s="56"/>
      <c r="L52" s="56"/>
      <c r="M52" s="56"/>
      <c r="N52" s="56"/>
      <c r="O52" s="56"/>
      <c r="P52" s="56"/>
      <c r="Q52" s="56"/>
      <c r="R52" s="56"/>
      <c r="S52" s="56"/>
      <c r="T52" s="56"/>
      <c r="U52" s="57"/>
    </row>
    <row r="53" spans="2:21" ht="34.5" customHeight="1">
      <c r="B53" s="55" t="s">
        <v>914</v>
      </c>
      <c r="C53" s="56"/>
      <c r="D53" s="56"/>
      <c r="E53" s="56"/>
      <c r="F53" s="56"/>
      <c r="G53" s="56"/>
      <c r="H53" s="56"/>
      <c r="I53" s="56"/>
      <c r="J53" s="56"/>
      <c r="K53" s="56"/>
      <c r="L53" s="56"/>
      <c r="M53" s="56"/>
      <c r="N53" s="56"/>
      <c r="O53" s="56"/>
      <c r="P53" s="56"/>
      <c r="Q53" s="56"/>
      <c r="R53" s="56"/>
      <c r="S53" s="56"/>
      <c r="T53" s="56"/>
      <c r="U53" s="57"/>
    </row>
    <row r="54" spans="2:21" ht="22.35" customHeight="1">
      <c r="B54" s="55" t="s">
        <v>915</v>
      </c>
      <c r="C54" s="56"/>
      <c r="D54" s="56"/>
      <c r="E54" s="56"/>
      <c r="F54" s="56"/>
      <c r="G54" s="56"/>
      <c r="H54" s="56"/>
      <c r="I54" s="56"/>
      <c r="J54" s="56"/>
      <c r="K54" s="56"/>
      <c r="L54" s="56"/>
      <c r="M54" s="56"/>
      <c r="N54" s="56"/>
      <c r="O54" s="56"/>
      <c r="P54" s="56"/>
      <c r="Q54" s="56"/>
      <c r="R54" s="56"/>
      <c r="S54" s="56"/>
      <c r="T54" s="56"/>
      <c r="U54" s="57"/>
    </row>
    <row r="55" spans="2:21" ht="29.4" customHeight="1">
      <c r="B55" s="55" t="s">
        <v>916</v>
      </c>
      <c r="C55" s="56"/>
      <c r="D55" s="56"/>
      <c r="E55" s="56"/>
      <c r="F55" s="56"/>
      <c r="G55" s="56"/>
      <c r="H55" s="56"/>
      <c r="I55" s="56"/>
      <c r="J55" s="56"/>
      <c r="K55" s="56"/>
      <c r="L55" s="56"/>
      <c r="M55" s="56"/>
      <c r="N55" s="56"/>
      <c r="O55" s="56"/>
      <c r="P55" s="56"/>
      <c r="Q55" s="56"/>
      <c r="R55" s="56"/>
      <c r="S55" s="56"/>
      <c r="T55" s="56"/>
      <c r="U55" s="57"/>
    </row>
    <row r="56" spans="2:21" ht="34.5" customHeight="1">
      <c r="B56" s="55" t="s">
        <v>917</v>
      </c>
      <c r="C56" s="56"/>
      <c r="D56" s="56"/>
      <c r="E56" s="56"/>
      <c r="F56" s="56"/>
      <c r="G56" s="56"/>
      <c r="H56" s="56"/>
      <c r="I56" s="56"/>
      <c r="J56" s="56"/>
      <c r="K56" s="56"/>
      <c r="L56" s="56"/>
      <c r="M56" s="56"/>
      <c r="N56" s="56"/>
      <c r="O56" s="56"/>
      <c r="P56" s="56"/>
      <c r="Q56" s="56"/>
      <c r="R56" s="56"/>
      <c r="S56" s="56"/>
      <c r="T56" s="56"/>
      <c r="U56" s="57"/>
    </row>
    <row r="57" spans="2:21" ht="27" customHeight="1">
      <c r="B57" s="55" t="s">
        <v>918</v>
      </c>
      <c r="C57" s="56"/>
      <c r="D57" s="56"/>
      <c r="E57" s="56"/>
      <c r="F57" s="56"/>
      <c r="G57" s="56"/>
      <c r="H57" s="56"/>
      <c r="I57" s="56"/>
      <c r="J57" s="56"/>
      <c r="K57" s="56"/>
      <c r="L57" s="56"/>
      <c r="M57" s="56"/>
      <c r="N57" s="56"/>
      <c r="O57" s="56"/>
      <c r="P57" s="56"/>
      <c r="Q57" s="56"/>
      <c r="R57" s="56"/>
      <c r="S57" s="56"/>
      <c r="T57" s="56"/>
      <c r="U57" s="57"/>
    </row>
    <row r="58" spans="2:21" ht="17.399999999999999" customHeight="1">
      <c r="B58" s="55" t="s">
        <v>919</v>
      </c>
      <c r="C58" s="56"/>
      <c r="D58" s="56"/>
      <c r="E58" s="56"/>
      <c r="F58" s="56"/>
      <c r="G58" s="56"/>
      <c r="H58" s="56"/>
      <c r="I58" s="56"/>
      <c r="J58" s="56"/>
      <c r="K58" s="56"/>
      <c r="L58" s="56"/>
      <c r="M58" s="56"/>
      <c r="N58" s="56"/>
      <c r="O58" s="56"/>
      <c r="P58" s="56"/>
      <c r="Q58" s="56"/>
      <c r="R58" s="56"/>
      <c r="S58" s="56"/>
      <c r="T58" s="56"/>
      <c r="U58" s="57"/>
    </row>
    <row r="59" spans="2:21" ht="27" customHeight="1" thickBot="1">
      <c r="B59" s="58" t="s">
        <v>920</v>
      </c>
      <c r="C59" s="59"/>
      <c r="D59" s="59"/>
      <c r="E59" s="59"/>
      <c r="F59" s="59"/>
      <c r="G59" s="59"/>
      <c r="H59" s="59"/>
      <c r="I59" s="59"/>
      <c r="J59" s="59"/>
      <c r="K59" s="59"/>
      <c r="L59" s="59"/>
      <c r="M59" s="59"/>
      <c r="N59" s="59"/>
      <c r="O59" s="59"/>
      <c r="P59" s="59"/>
      <c r="Q59" s="59"/>
      <c r="R59" s="59"/>
      <c r="S59" s="59"/>
      <c r="T59" s="59"/>
      <c r="U59" s="60"/>
    </row>
  </sheetData>
  <mergeCells count="108">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B42:U42"/>
    <mergeCell ref="B43:U43"/>
    <mergeCell ref="B44:U44"/>
    <mergeCell ref="B45:U45"/>
    <mergeCell ref="B46:U46"/>
    <mergeCell ref="B47:U47"/>
    <mergeCell ref="B35:D35"/>
    <mergeCell ref="B36:D36"/>
    <mergeCell ref="B38:U38"/>
    <mergeCell ref="B39:U39"/>
    <mergeCell ref="B40:U40"/>
    <mergeCell ref="B41:U41"/>
    <mergeCell ref="B54:U54"/>
    <mergeCell ref="B55:U55"/>
    <mergeCell ref="B56:U56"/>
    <mergeCell ref="B57:U57"/>
    <mergeCell ref="B58:U58"/>
    <mergeCell ref="B59:U59"/>
    <mergeCell ref="B48:U48"/>
    <mergeCell ref="B49:U49"/>
    <mergeCell ref="B50:U50"/>
    <mergeCell ref="B51:U51"/>
    <mergeCell ref="B52:U52"/>
    <mergeCell ref="B53:U53"/>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D4" sqref="D4:H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33203125" style="1" customWidth="1"/>
    <col min="9" max="9" width="7.5546875" style="1" customWidth="1"/>
    <col min="10" max="10" width="9" style="1" customWidth="1"/>
    <col min="11" max="11" width="20.109375" style="1" customWidth="1"/>
    <col min="12" max="12" width="8.88671875" style="1" customWidth="1"/>
    <col min="13" max="13" width="7" style="1" customWidth="1"/>
    <col min="14" max="14" width="9.44140625" style="1" customWidth="1"/>
    <col min="15" max="15" width="27.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921</v>
      </c>
      <c r="D4" s="95" t="s">
        <v>922</v>
      </c>
      <c r="E4" s="95"/>
      <c r="F4" s="95"/>
      <c r="G4" s="95"/>
      <c r="H4" s="95"/>
      <c r="I4" s="14"/>
      <c r="J4" s="15" t="s">
        <v>6</v>
      </c>
      <c r="K4" s="16" t="s">
        <v>7</v>
      </c>
      <c r="L4" s="96" t="s">
        <v>8</v>
      </c>
      <c r="M4" s="96"/>
      <c r="N4" s="96"/>
      <c r="O4" s="96"/>
      <c r="P4" s="15" t="s">
        <v>9</v>
      </c>
      <c r="Q4" s="96" t="s">
        <v>337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338</v>
      </c>
      <c r="Q6" s="76"/>
      <c r="R6" s="21"/>
      <c r="S6" s="20" t="s">
        <v>20</v>
      </c>
      <c r="T6" s="76" t="s">
        <v>339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923</v>
      </c>
      <c r="D11" s="69"/>
      <c r="E11" s="69"/>
      <c r="F11" s="69"/>
      <c r="G11" s="69"/>
      <c r="H11" s="69"/>
      <c r="I11" s="69" t="s">
        <v>924</v>
      </c>
      <c r="J11" s="69"/>
      <c r="K11" s="69"/>
      <c r="L11" s="69" t="s">
        <v>925</v>
      </c>
      <c r="M11" s="69"/>
      <c r="N11" s="69"/>
      <c r="O11" s="69"/>
      <c r="P11" s="27" t="s">
        <v>926</v>
      </c>
      <c r="Q11" s="27" t="s">
        <v>82</v>
      </c>
      <c r="R11" s="53">
        <v>1370207</v>
      </c>
      <c r="S11" s="53" t="s">
        <v>83</v>
      </c>
      <c r="T11" s="53" t="s">
        <v>83</v>
      </c>
      <c r="U11" s="28" t="str">
        <f t="shared" ref="U11:U36" si="0">IF(ISERR(T11/S11*100),"N/A",T11/S11*100)</f>
        <v>N/A</v>
      </c>
    </row>
    <row r="12" spans="1:34" ht="75"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75" customHeight="1" thickTop="1" thickBot="1">
      <c r="A13" s="25"/>
      <c r="B13" s="26" t="s">
        <v>45</v>
      </c>
      <c r="C13" s="69" t="s">
        <v>927</v>
      </c>
      <c r="D13" s="69"/>
      <c r="E13" s="69"/>
      <c r="F13" s="69"/>
      <c r="G13" s="69"/>
      <c r="H13" s="69"/>
      <c r="I13" s="69" t="s">
        <v>928</v>
      </c>
      <c r="J13" s="69"/>
      <c r="K13" s="69"/>
      <c r="L13" s="69" t="s">
        <v>929</v>
      </c>
      <c r="M13" s="69"/>
      <c r="N13" s="69"/>
      <c r="O13" s="69"/>
      <c r="P13" s="27" t="s">
        <v>40</v>
      </c>
      <c r="Q13" s="27" t="s">
        <v>82</v>
      </c>
      <c r="R13" s="27">
        <v>0.61</v>
      </c>
      <c r="S13" s="27" t="s">
        <v>83</v>
      </c>
      <c r="T13" s="27" t="s">
        <v>83</v>
      </c>
      <c r="U13" s="28" t="str">
        <f t="shared" si="0"/>
        <v>N/A</v>
      </c>
    </row>
    <row r="14" spans="1:34" ht="75" customHeight="1" thickTop="1">
      <c r="A14" s="25"/>
      <c r="B14" s="26" t="s">
        <v>49</v>
      </c>
      <c r="C14" s="69" t="s">
        <v>930</v>
      </c>
      <c r="D14" s="69"/>
      <c r="E14" s="69"/>
      <c r="F14" s="69"/>
      <c r="G14" s="69"/>
      <c r="H14" s="69"/>
      <c r="I14" s="69" t="s">
        <v>931</v>
      </c>
      <c r="J14" s="69"/>
      <c r="K14" s="69"/>
      <c r="L14" s="69" t="s">
        <v>932</v>
      </c>
      <c r="M14" s="69"/>
      <c r="N14" s="69"/>
      <c r="O14" s="69"/>
      <c r="P14" s="27" t="s">
        <v>40</v>
      </c>
      <c r="Q14" s="27" t="s">
        <v>351</v>
      </c>
      <c r="R14" s="27">
        <v>100</v>
      </c>
      <c r="S14" s="27" t="s">
        <v>83</v>
      </c>
      <c r="T14" s="27">
        <v>0</v>
      </c>
      <c r="U14" s="28" t="str">
        <f t="shared" si="0"/>
        <v>N/A</v>
      </c>
    </row>
    <row r="15" spans="1:34" ht="75" customHeight="1">
      <c r="A15" s="25"/>
      <c r="B15" s="29" t="s">
        <v>42</v>
      </c>
      <c r="C15" s="61" t="s">
        <v>933</v>
      </c>
      <c r="D15" s="61"/>
      <c r="E15" s="61"/>
      <c r="F15" s="61"/>
      <c r="G15" s="61"/>
      <c r="H15" s="61"/>
      <c r="I15" s="61" t="s">
        <v>934</v>
      </c>
      <c r="J15" s="61"/>
      <c r="K15" s="61"/>
      <c r="L15" s="61" t="s">
        <v>935</v>
      </c>
      <c r="M15" s="61"/>
      <c r="N15" s="61"/>
      <c r="O15" s="61"/>
      <c r="P15" s="30" t="s">
        <v>40</v>
      </c>
      <c r="Q15" s="30" t="s">
        <v>351</v>
      </c>
      <c r="R15" s="30">
        <v>100</v>
      </c>
      <c r="S15" s="30" t="s">
        <v>83</v>
      </c>
      <c r="T15" s="30">
        <v>0</v>
      </c>
      <c r="U15" s="31" t="str">
        <f t="shared" si="0"/>
        <v>N/A</v>
      </c>
    </row>
    <row r="16" spans="1:34" ht="75" customHeight="1">
      <c r="A16" s="25"/>
      <c r="B16" s="29" t="s">
        <v>42</v>
      </c>
      <c r="C16" s="61" t="s">
        <v>936</v>
      </c>
      <c r="D16" s="61"/>
      <c r="E16" s="61"/>
      <c r="F16" s="61"/>
      <c r="G16" s="61"/>
      <c r="H16" s="61"/>
      <c r="I16" s="61" t="s">
        <v>937</v>
      </c>
      <c r="J16" s="61"/>
      <c r="K16" s="61"/>
      <c r="L16" s="61" t="s">
        <v>938</v>
      </c>
      <c r="M16" s="61"/>
      <c r="N16" s="61"/>
      <c r="O16" s="61"/>
      <c r="P16" s="30" t="s">
        <v>40</v>
      </c>
      <c r="Q16" s="30" t="s">
        <v>82</v>
      </c>
      <c r="R16" s="30">
        <v>75</v>
      </c>
      <c r="S16" s="30" t="s">
        <v>83</v>
      </c>
      <c r="T16" s="30" t="s">
        <v>83</v>
      </c>
      <c r="U16" s="31" t="str">
        <f t="shared" si="0"/>
        <v>N/A</v>
      </c>
    </row>
    <row r="17" spans="1:21" ht="75" customHeight="1">
      <c r="A17" s="25"/>
      <c r="B17" s="29" t="s">
        <v>42</v>
      </c>
      <c r="C17" s="61" t="s">
        <v>42</v>
      </c>
      <c r="D17" s="61"/>
      <c r="E17" s="61"/>
      <c r="F17" s="61"/>
      <c r="G17" s="61"/>
      <c r="H17" s="61"/>
      <c r="I17" s="61" t="s">
        <v>939</v>
      </c>
      <c r="J17" s="61"/>
      <c r="K17" s="61"/>
      <c r="L17" s="61" t="s">
        <v>940</v>
      </c>
      <c r="M17" s="61"/>
      <c r="N17" s="61"/>
      <c r="O17" s="61"/>
      <c r="P17" s="30" t="s">
        <v>40</v>
      </c>
      <c r="Q17" s="30" t="s">
        <v>82</v>
      </c>
      <c r="R17" s="30">
        <v>100</v>
      </c>
      <c r="S17" s="30" t="s">
        <v>83</v>
      </c>
      <c r="T17" s="30" t="s">
        <v>83</v>
      </c>
      <c r="U17" s="31" t="str">
        <f t="shared" si="0"/>
        <v>N/A</v>
      </c>
    </row>
    <row r="18" spans="1:21" ht="75" customHeight="1">
      <c r="A18" s="25"/>
      <c r="B18" s="29" t="s">
        <v>42</v>
      </c>
      <c r="C18" s="61" t="s">
        <v>42</v>
      </c>
      <c r="D18" s="61"/>
      <c r="E18" s="61"/>
      <c r="F18" s="61"/>
      <c r="G18" s="61"/>
      <c r="H18" s="61"/>
      <c r="I18" s="61" t="s">
        <v>941</v>
      </c>
      <c r="J18" s="61"/>
      <c r="K18" s="61"/>
      <c r="L18" s="61" t="s">
        <v>942</v>
      </c>
      <c r="M18" s="61"/>
      <c r="N18" s="61"/>
      <c r="O18" s="61"/>
      <c r="P18" s="30" t="s">
        <v>40</v>
      </c>
      <c r="Q18" s="30" t="s">
        <v>82</v>
      </c>
      <c r="R18" s="30">
        <v>0.82</v>
      </c>
      <c r="S18" s="30" t="s">
        <v>83</v>
      </c>
      <c r="T18" s="30" t="s">
        <v>83</v>
      </c>
      <c r="U18" s="31" t="str">
        <f t="shared" si="0"/>
        <v>N/A</v>
      </c>
    </row>
    <row r="19" spans="1:21" ht="75" customHeight="1">
      <c r="A19" s="25"/>
      <c r="B19" s="29" t="s">
        <v>42</v>
      </c>
      <c r="C19" s="61" t="s">
        <v>943</v>
      </c>
      <c r="D19" s="61"/>
      <c r="E19" s="61"/>
      <c r="F19" s="61"/>
      <c r="G19" s="61"/>
      <c r="H19" s="61"/>
      <c r="I19" s="61" t="s">
        <v>944</v>
      </c>
      <c r="J19" s="61"/>
      <c r="K19" s="61"/>
      <c r="L19" s="61" t="s">
        <v>945</v>
      </c>
      <c r="M19" s="61"/>
      <c r="N19" s="61"/>
      <c r="O19" s="61"/>
      <c r="P19" s="30" t="s">
        <v>40</v>
      </c>
      <c r="Q19" s="30" t="s">
        <v>93</v>
      </c>
      <c r="R19" s="30">
        <v>45</v>
      </c>
      <c r="S19" s="30" t="s">
        <v>83</v>
      </c>
      <c r="T19" s="30" t="s">
        <v>83</v>
      </c>
      <c r="U19" s="31" t="str">
        <f t="shared" si="0"/>
        <v>N/A</v>
      </c>
    </row>
    <row r="20" spans="1:21" ht="75" customHeight="1">
      <c r="A20" s="25"/>
      <c r="B20" s="29" t="s">
        <v>42</v>
      </c>
      <c r="C20" s="61" t="s">
        <v>946</v>
      </c>
      <c r="D20" s="61"/>
      <c r="E20" s="61"/>
      <c r="F20" s="61"/>
      <c r="G20" s="61"/>
      <c r="H20" s="61"/>
      <c r="I20" s="61" t="s">
        <v>947</v>
      </c>
      <c r="J20" s="61"/>
      <c r="K20" s="61"/>
      <c r="L20" s="61" t="s">
        <v>948</v>
      </c>
      <c r="M20" s="61"/>
      <c r="N20" s="61"/>
      <c r="O20" s="61"/>
      <c r="P20" s="30" t="s">
        <v>40</v>
      </c>
      <c r="Q20" s="30" t="s">
        <v>351</v>
      </c>
      <c r="R20" s="30">
        <v>32.520000000000003</v>
      </c>
      <c r="S20" s="30">
        <v>23.78</v>
      </c>
      <c r="T20" s="30">
        <v>24.18</v>
      </c>
      <c r="U20" s="31">
        <f t="shared" si="0"/>
        <v>101.6820857863751</v>
      </c>
    </row>
    <row r="21" spans="1:21" ht="75" customHeight="1">
      <c r="A21" s="25"/>
      <c r="B21" s="29" t="s">
        <v>42</v>
      </c>
      <c r="C21" s="61" t="s">
        <v>42</v>
      </c>
      <c r="D21" s="61"/>
      <c r="E21" s="61"/>
      <c r="F21" s="61"/>
      <c r="G21" s="61"/>
      <c r="H21" s="61"/>
      <c r="I21" s="61" t="s">
        <v>949</v>
      </c>
      <c r="J21" s="61"/>
      <c r="K21" s="61"/>
      <c r="L21" s="61" t="s">
        <v>950</v>
      </c>
      <c r="M21" s="61"/>
      <c r="N21" s="61"/>
      <c r="O21" s="61"/>
      <c r="P21" s="30" t="s">
        <v>40</v>
      </c>
      <c r="Q21" s="30" t="s">
        <v>93</v>
      </c>
      <c r="R21" s="30">
        <v>79.17</v>
      </c>
      <c r="S21" s="30" t="s">
        <v>83</v>
      </c>
      <c r="T21" s="30" t="s">
        <v>83</v>
      </c>
      <c r="U21" s="31" t="str">
        <f t="shared" si="0"/>
        <v>N/A</v>
      </c>
    </row>
    <row r="22" spans="1:21" ht="75" customHeight="1">
      <c r="A22" s="25"/>
      <c r="B22" s="29" t="s">
        <v>42</v>
      </c>
      <c r="C22" s="61" t="s">
        <v>42</v>
      </c>
      <c r="D22" s="61"/>
      <c r="E22" s="61"/>
      <c r="F22" s="61"/>
      <c r="G22" s="61"/>
      <c r="H22" s="61"/>
      <c r="I22" s="61" t="s">
        <v>951</v>
      </c>
      <c r="J22" s="61"/>
      <c r="K22" s="61"/>
      <c r="L22" s="61" t="s">
        <v>952</v>
      </c>
      <c r="M22" s="61"/>
      <c r="N22" s="61"/>
      <c r="O22" s="61"/>
      <c r="P22" s="30" t="s">
        <v>40</v>
      </c>
      <c r="Q22" s="30" t="s">
        <v>93</v>
      </c>
      <c r="R22" s="30">
        <v>100</v>
      </c>
      <c r="S22" s="30" t="s">
        <v>83</v>
      </c>
      <c r="T22" s="30" t="s">
        <v>83</v>
      </c>
      <c r="U22" s="31" t="str">
        <f t="shared" si="0"/>
        <v>N/A</v>
      </c>
    </row>
    <row r="23" spans="1:21" ht="75" customHeight="1">
      <c r="A23" s="25"/>
      <c r="B23" s="29" t="s">
        <v>42</v>
      </c>
      <c r="C23" s="61" t="s">
        <v>953</v>
      </c>
      <c r="D23" s="61"/>
      <c r="E23" s="61"/>
      <c r="F23" s="61"/>
      <c r="G23" s="61"/>
      <c r="H23" s="61"/>
      <c r="I23" s="61" t="s">
        <v>954</v>
      </c>
      <c r="J23" s="61"/>
      <c r="K23" s="61"/>
      <c r="L23" s="61" t="s">
        <v>955</v>
      </c>
      <c r="M23" s="61"/>
      <c r="N23" s="61"/>
      <c r="O23" s="61"/>
      <c r="P23" s="30" t="s">
        <v>40</v>
      </c>
      <c r="Q23" s="30" t="s">
        <v>351</v>
      </c>
      <c r="R23" s="30">
        <v>20</v>
      </c>
      <c r="S23" s="30">
        <v>0</v>
      </c>
      <c r="T23" s="30">
        <v>0</v>
      </c>
      <c r="U23" s="31" t="str">
        <f t="shared" si="0"/>
        <v>N/A</v>
      </c>
    </row>
    <row r="24" spans="1:21" ht="75" customHeight="1">
      <c r="A24" s="25"/>
      <c r="B24" s="29" t="s">
        <v>42</v>
      </c>
      <c r="C24" s="61" t="s">
        <v>42</v>
      </c>
      <c r="D24" s="61"/>
      <c r="E24" s="61"/>
      <c r="F24" s="61"/>
      <c r="G24" s="61"/>
      <c r="H24" s="61"/>
      <c r="I24" s="61" t="s">
        <v>956</v>
      </c>
      <c r="J24" s="61"/>
      <c r="K24" s="61"/>
      <c r="L24" s="61" t="s">
        <v>957</v>
      </c>
      <c r="M24" s="61"/>
      <c r="N24" s="61"/>
      <c r="O24" s="61"/>
      <c r="P24" s="30" t="s">
        <v>40</v>
      </c>
      <c r="Q24" s="30" t="s">
        <v>351</v>
      </c>
      <c r="R24" s="30">
        <v>11</v>
      </c>
      <c r="S24" s="30">
        <v>0</v>
      </c>
      <c r="T24" s="30">
        <v>0</v>
      </c>
      <c r="U24" s="31" t="str">
        <f t="shared" si="0"/>
        <v>N/A</v>
      </c>
    </row>
    <row r="25" spans="1:21" ht="75" customHeight="1" thickBot="1">
      <c r="A25" s="25"/>
      <c r="B25" s="29" t="s">
        <v>42</v>
      </c>
      <c r="C25" s="61" t="s">
        <v>958</v>
      </c>
      <c r="D25" s="61"/>
      <c r="E25" s="61"/>
      <c r="F25" s="61"/>
      <c r="G25" s="61"/>
      <c r="H25" s="61"/>
      <c r="I25" s="61" t="s">
        <v>959</v>
      </c>
      <c r="J25" s="61"/>
      <c r="K25" s="61"/>
      <c r="L25" s="61" t="s">
        <v>960</v>
      </c>
      <c r="M25" s="61"/>
      <c r="N25" s="61"/>
      <c r="O25" s="61"/>
      <c r="P25" s="30" t="s">
        <v>40</v>
      </c>
      <c r="Q25" s="30" t="s">
        <v>93</v>
      </c>
      <c r="R25" s="30">
        <v>5</v>
      </c>
      <c r="S25" s="30" t="s">
        <v>83</v>
      </c>
      <c r="T25" s="30" t="s">
        <v>83</v>
      </c>
      <c r="U25" s="31" t="str">
        <f t="shared" si="0"/>
        <v>N/A</v>
      </c>
    </row>
    <row r="26" spans="1:21" ht="75" customHeight="1" thickTop="1">
      <c r="A26" s="25"/>
      <c r="B26" s="26" t="s">
        <v>94</v>
      </c>
      <c r="C26" s="69" t="s">
        <v>961</v>
      </c>
      <c r="D26" s="69"/>
      <c r="E26" s="69"/>
      <c r="F26" s="69"/>
      <c r="G26" s="69"/>
      <c r="H26" s="69"/>
      <c r="I26" s="69" t="s">
        <v>962</v>
      </c>
      <c r="J26" s="69"/>
      <c r="K26" s="69"/>
      <c r="L26" s="69" t="s">
        <v>963</v>
      </c>
      <c r="M26" s="69"/>
      <c r="N26" s="69"/>
      <c r="O26" s="69"/>
      <c r="P26" s="27" t="s">
        <v>40</v>
      </c>
      <c r="Q26" s="27" t="s">
        <v>102</v>
      </c>
      <c r="R26" s="27">
        <v>100</v>
      </c>
      <c r="S26" s="27" t="s">
        <v>83</v>
      </c>
      <c r="T26" s="27" t="s">
        <v>83</v>
      </c>
      <c r="U26" s="28" t="str">
        <f t="shared" si="0"/>
        <v>N/A</v>
      </c>
    </row>
    <row r="27" spans="1:21" ht="75" customHeight="1">
      <c r="A27" s="25"/>
      <c r="B27" s="29" t="s">
        <v>42</v>
      </c>
      <c r="C27" s="61" t="s">
        <v>964</v>
      </c>
      <c r="D27" s="61"/>
      <c r="E27" s="61"/>
      <c r="F27" s="61"/>
      <c r="G27" s="61"/>
      <c r="H27" s="61"/>
      <c r="I27" s="61" t="s">
        <v>965</v>
      </c>
      <c r="J27" s="61"/>
      <c r="K27" s="61"/>
      <c r="L27" s="61" t="s">
        <v>966</v>
      </c>
      <c r="M27" s="61"/>
      <c r="N27" s="61"/>
      <c r="O27" s="61"/>
      <c r="P27" s="30" t="s">
        <v>40</v>
      </c>
      <c r="Q27" s="30" t="s">
        <v>98</v>
      </c>
      <c r="R27" s="30">
        <v>100</v>
      </c>
      <c r="S27" s="30">
        <v>0</v>
      </c>
      <c r="T27" s="30">
        <v>0</v>
      </c>
      <c r="U27" s="31" t="str">
        <f t="shared" si="0"/>
        <v>N/A</v>
      </c>
    </row>
    <row r="28" spans="1:21" ht="75" customHeight="1">
      <c r="A28" s="25"/>
      <c r="B28" s="29" t="s">
        <v>42</v>
      </c>
      <c r="C28" s="61" t="s">
        <v>967</v>
      </c>
      <c r="D28" s="61"/>
      <c r="E28" s="61"/>
      <c r="F28" s="61"/>
      <c r="G28" s="61"/>
      <c r="H28" s="61"/>
      <c r="I28" s="61" t="s">
        <v>968</v>
      </c>
      <c r="J28" s="61"/>
      <c r="K28" s="61"/>
      <c r="L28" s="61" t="s">
        <v>969</v>
      </c>
      <c r="M28" s="61"/>
      <c r="N28" s="61"/>
      <c r="O28" s="61"/>
      <c r="P28" s="30" t="s">
        <v>40</v>
      </c>
      <c r="Q28" s="30" t="s">
        <v>98</v>
      </c>
      <c r="R28" s="30">
        <v>100</v>
      </c>
      <c r="S28" s="30" t="s">
        <v>83</v>
      </c>
      <c r="T28" s="30">
        <v>50</v>
      </c>
      <c r="U28" s="31" t="str">
        <f t="shared" si="0"/>
        <v>N/A</v>
      </c>
    </row>
    <row r="29" spans="1:21" ht="75" customHeight="1">
      <c r="A29" s="25"/>
      <c r="B29" s="29" t="s">
        <v>42</v>
      </c>
      <c r="C29" s="61" t="s">
        <v>970</v>
      </c>
      <c r="D29" s="61"/>
      <c r="E29" s="61"/>
      <c r="F29" s="61"/>
      <c r="G29" s="61"/>
      <c r="H29" s="61"/>
      <c r="I29" s="61" t="s">
        <v>971</v>
      </c>
      <c r="J29" s="61"/>
      <c r="K29" s="61"/>
      <c r="L29" s="61" t="s">
        <v>972</v>
      </c>
      <c r="M29" s="61"/>
      <c r="N29" s="61"/>
      <c r="O29" s="61"/>
      <c r="P29" s="30" t="s">
        <v>40</v>
      </c>
      <c r="Q29" s="30" t="s">
        <v>98</v>
      </c>
      <c r="R29" s="30">
        <v>100</v>
      </c>
      <c r="S29" s="30" t="s">
        <v>83</v>
      </c>
      <c r="T29" s="30">
        <v>0</v>
      </c>
      <c r="U29" s="31" t="str">
        <f t="shared" si="0"/>
        <v>N/A</v>
      </c>
    </row>
    <row r="30" spans="1:21" ht="75" customHeight="1">
      <c r="A30" s="25"/>
      <c r="B30" s="29" t="s">
        <v>42</v>
      </c>
      <c r="C30" s="61" t="s">
        <v>973</v>
      </c>
      <c r="D30" s="61"/>
      <c r="E30" s="61"/>
      <c r="F30" s="61"/>
      <c r="G30" s="61"/>
      <c r="H30" s="61"/>
      <c r="I30" s="61" t="s">
        <v>974</v>
      </c>
      <c r="J30" s="61"/>
      <c r="K30" s="61"/>
      <c r="L30" s="61" t="s">
        <v>975</v>
      </c>
      <c r="M30" s="61"/>
      <c r="N30" s="61"/>
      <c r="O30" s="61"/>
      <c r="P30" s="30" t="s">
        <v>40</v>
      </c>
      <c r="Q30" s="30" t="s">
        <v>98</v>
      </c>
      <c r="R30" s="30">
        <v>100</v>
      </c>
      <c r="S30" s="30" t="s">
        <v>83</v>
      </c>
      <c r="T30" s="30">
        <v>0</v>
      </c>
      <c r="U30" s="31" t="str">
        <f t="shared" si="0"/>
        <v>N/A</v>
      </c>
    </row>
    <row r="31" spans="1:21" ht="75" customHeight="1">
      <c r="A31" s="25"/>
      <c r="B31" s="29" t="s">
        <v>42</v>
      </c>
      <c r="C31" s="61" t="s">
        <v>976</v>
      </c>
      <c r="D31" s="61"/>
      <c r="E31" s="61"/>
      <c r="F31" s="61"/>
      <c r="G31" s="61"/>
      <c r="H31" s="61"/>
      <c r="I31" s="61" t="s">
        <v>977</v>
      </c>
      <c r="J31" s="61"/>
      <c r="K31" s="61"/>
      <c r="L31" s="61" t="s">
        <v>978</v>
      </c>
      <c r="M31" s="61"/>
      <c r="N31" s="61"/>
      <c r="O31" s="61"/>
      <c r="P31" s="30" t="s">
        <v>40</v>
      </c>
      <c r="Q31" s="30" t="s">
        <v>98</v>
      </c>
      <c r="R31" s="30">
        <v>100</v>
      </c>
      <c r="S31" s="30">
        <v>0</v>
      </c>
      <c r="T31" s="30">
        <v>0</v>
      </c>
      <c r="U31" s="31" t="str">
        <f t="shared" si="0"/>
        <v>N/A</v>
      </c>
    </row>
    <row r="32" spans="1:21" ht="75" customHeight="1">
      <c r="A32" s="25"/>
      <c r="B32" s="29" t="s">
        <v>42</v>
      </c>
      <c r="C32" s="61" t="s">
        <v>979</v>
      </c>
      <c r="D32" s="61"/>
      <c r="E32" s="61"/>
      <c r="F32" s="61"/>
      <c r="G32" s="61"/>
      <c r="H32" s="61"/>
      <c r="I32" s="61" t="s">
        <v>980</v>
      </c>
      <c r="J32" s="61"/>
      <c r="K32" s="61"/>
      <c r="L32" s="61" t="s">
        <v>981</v>
      </c>
      <c r="M32" s="61"/>
      <c r="N32" s="61"/>
      <c r="O32" s="61"/>
      <c r="P32" s="30" t="s">
        <v>40</v>
      </c>
      <c r="Q32" s="30" t="s">
        <v>102</v>
      </c>
      <c r="R32" s="30">
        <v>100</v>
      </c>
      <c r="S32" s="30" t="s">
        <v>83</v>
      </c>
      <c r="T32" s="30" t="s">
        <v>83</v>
      </c>
      <c r="U32" s="31" t="str">
        <f t="shared" si="0"/>
        <v>N/A</v>
      </c>
    </row>
    <row r="33" spans="1:22" ht="75" customHeight="1">
      <c r="A33" s="25"/>
      <c r="B33" s="29" t="s">
        <v>42</v>
      </c>
      <c r="C33" s="61" t="s">
        <v>982</v>
      </c>
      <c r="D33" s="61"/>
      <c r="E33" s="61"/>
      <c r="F33" s="61"/>
      <c r="G33" s="61"/>
      <c r="H33" s="61"/>
      <c r="I33" s="61" t="s">
        <v>983</v>
      </c>
      <c r="J33" s="61"/>
      <c r="K33" s="61"/>
      <c r="L33" s="61" t="s">
        <v>792</v>
      </c>
      <c r="M33" s="61"/>
      <c r="N33" s="61"/>
      <c r="O33" s="61"/>
      <c r="P33" s="30" t="s">
        <v>40</v>
      </c>
      <c r="Q33" s="30" t="s">
        <v>98</v>
      </c>
      <c r="R33" s="30">
        <v>100</v>
      </c>
      <c r="S33" s="30">
        <v>0</v>
      </c>
      <c r="T33" s="30">
        <v>0</v>
      </c>
      <c r="U33" s="31" t="str">
        <f t="shared" si="0"/>
        <v>N/A</v>
      </c>
    </row>
    <row r="34" spans="1:22" ht="75" customHeight="1">
      <c r="A34" s="25"/>
      <c r="B34" s="29" t="s">
        <v>42</v>
      </c>
      <c r="C34" s="61" t="s">
        <v>984</v>
      </c>
      <c r="D34" s="61"/>
      <c r="E34" s="61"/>
      <c r="F34" s="61"/>
      <c r="G34" s="61"/>
      <c r="H34" s="61"/>
      <c r="I34" s="61" t="s">
        <v>985</v>
      </c>
      <c r="J34" s="61"/>
      <c r="K34" s="61"/>
      <c r="L34" s="61" t="s">
        <v>986</v>
      </c>
      <c r="M34" s="61"/>
      <c r="N34" s="61"/>
      <c r="O34" s="61"/>
      <c r="P34" s="30" t="s">
        <v>40</v>
      </c>
      <c r="Q34" s="30" t="s">
        <v>106</v>
      </c>
      <c r="R34" s="30">
        <v>100</v>
      </c>
      <c r="S34" s="30" t="s">
        <v>83</v>
      </c>
      <c r="T34" s="30" t="s">
        <v>83</v>
      </c>
      <c r="U34" s="31" t="str">
        <f t="shared" si="0"/>
        <v>N/A</v>
      </c>
    </row>
    <row r="35" spans="1:22" ht="75" customHeight="1">
      <c r="A35" s="25"/>
      <c r="B35" s="29" t="s">
        <v>42</v>
      </c>
      <c r="C35" s="61" t="s">
        <v>987</v>
      </c>
      <c r="D35" s="61"/>
      <c r="E35" s="61"/>
      <c r="F35" s="61"/>
      <c r="G35" s="61"/>
      <c r="H35" s="61"/>
      <c r="I35" s="61" t="s">
        <v>988</v>
      </c>
      <c r="J35" s="61"/>
      <c r="K35" s="61"/>
      <c r="L35" s="61" t="s">
        <v>989</v>
      </c>
      <c r="M35" s="61"/>
      <c r="N35" s="61"/>
      <c r="O35" s="61"/>
      <c r="P35" s="30" t="s">
        <v>40</v>
      </c>
      <c r="Q35" s="30" t="s">
        <v>98</v>
      </c>
      <c r="R35" s="30">
        <v>96.77</v>
      </c>
      <c r="S35" s="30">
        <v>0</v>
      </c>
      <c r="T35" s="30">
        <v>0</v>
      </c>
      <c r="U35" s="31" t="str">
        <f t="shared" si="0"/>
        <v>N/A</v>
      </c>
    </row>
    <row r="36" spans="1:22" ht="75" customHeight="1" thickBot="1">
      <c r="A36" s="25"/>
      <c r="B36" s="29" t="s">
        <v>42</v>
      </c>
      <c r="C36" s="61" t="s">
        <v>990</v>
      </c>
      <c r="D36" s="61"/>
      <c r="E36" s="61"/>
      <c r="F36" s="61"/>
      <c r="G36" s="61"/>
      <c r="H36" s="61"/>
      <c r="I36" s="61" t="s">
        <v>991</v>
      </c>
      <c r="J36" s="61"/>
      <c r="K36" s="61"/>
      <c r="L36" s="61" t="s">
        <v>992</v>
      </c>
      <c r="M36" s="61"/>
      <c r="N36" s="61"/>
      <c r="O36" s="61"/>
      <c r="P36" s="30" t="s">
        <v>40</v>
      </c>
      <c r="Q36" s="30" t="s">
        <v>106</v>
      </c>
      <c r="R36" s="30">
        <v>100</v>
      </c>
      <c r="S36" s="30" t="s">
        <v>83</v>
      </c>
      <c r="T36" s="30" t="s">
        <v>83</v>
      </c>
      <c r="U36" s="31" t="str">
        <f t="shared" si="0"/>
        <v>N/A</v>
      </c>
    </row>
    <row r="37" spans="1:22" ht="22.5" customHeight="1" thickTop="1" thickBot="1">
      <c r="B37" s="8" t="s">
        <v>55</v>
      </c>
      <c r="C37" s="9"/>
      <c r="D37" s="9"/>
      <c r="E37" s="9"/>
      <c r="F37" s="9"/>
      <c r="G37" s="9"/>
      <c r="H37" s="10"/>
      <c r="I37" s="10"/>
      <c r="J37" s="10"/>
      <c r="K37" s="10"/>
      <c r="L37" s="10"/>
      <c r="M37" s="10"/>
      <c r="N37" s="10"/>
      <c r="O37" s="10"/>
      <c r="P37" s="10"/>
      <c r="Q37" s="10"/>
      <c r="R37" s="10"/>
      <c r="S37" s="10"/>
      <c r="T37" s="10"/>
      <c r="U37" s="11"/>
      <c r="V37" s="32"/>
    </row>
    <row r="38" spans="1:22" ht="26.25" customHeight="1" thickTop="1">
      <c r="B38" s="33"/>
      <c r="C38" s="34"/>
      <c r="D38" s="34"/>
      <c r="E38" s="34"/>
      <c r="F38" s="34"/>
      <c r="G38" s="34"/>
      <c r="H38" s="35"/>
      <c r="I38" s="35"/>
      <c r="J38" s="35"/>
      <c r="K38" s="35"/>
      <c r="L38" s="35"/>
      <c r="M38" s="35"/>
      <c r="N38" s="35"/>
      <c r="O38" s="35"/>
      <c r="P38" s="36"/>
      <c r="Q38" s="37"/>
      <c r="R38" s="38" t="s">
        <v>56</v>
      </c>
      <c r="S38" s="22" t="s">
        <v>57</v>
      </c>
      <c r="T38" s="38" t="s">
        <v>58</v>
      </c>
      <c r="U38" s="22" t="s">
        <v>59</v>
      </c>
    </row>
    <row r="39" spans="1:22" ht="26.25" customHeight="1" thickBot="1">
      <c r="B39" s="39"/>
      <c r="C39" s="40"/>
      <c r="D39" s="40"/>
      <c r="E39" s="40"/>
      <c r="F39" s="40"/>
      <c r="G39" s="40"/>
      <c r="H39" s="41"/>
      <c r="I39" s="41"/>
      <c r="J39" s="41"/>
      <c r="K39" s="41"/>
      <c r="L39" s="41"/>
      <c r="M39" s="41"/>
      <c r="N39" s="41"/>
      <c r="O39" s="41"/>
      <c r="P39" s="42"/>
      <c r="Q39" s="43"/>
      <c r="R39" s="44" t="s">
        <v>60</v>
      </c>
      <c r="S39" s="43" t="s">
        <v>60</v>
      </c>
      <c r="T39" s="43" t="s">
        <v>60</v>
      </c>
      <c r="U39" s="43" t="s">
        <v>61</v>
      </c>
    </row>
    <row r="40" spans="1:22" ht="13.5" customHeight="1" thickBot="1">
      <c r="B40" s="62" t="s">
        <v>62</v>
      </c>
      <c r="C40" s="63"/>
      <c r="D40" s="63"/>
      <c r="E40" s="45"/>
      <c r="F40" s="45"/>
      <c r="G40" s="45"/>
      <c r="H40" s="46"/>
      <c r="I40" s="46"/>
      <c r="J40" s="46"/>
      <c r="K40" s="46"/>
      <c r="L40" s="46"/>
      <c r="M40" s="46"/>
      <c r="N40" s="46"/>
      <c r="O40" s="46"/>
      <c r="P40" s="47"/>
      <c r="Q40" s="47"/>
      <c r="R40" s="48">
        <f>2410.2017</f>
        <v>2410.2017000000001</v>
      </c>
      <c r="S40" s="48">
        <f>2410.2017</f>
        <v>2410.2017000000001</v>
      </c>
      <c r="T40" s="48">
        <f>1902.75114934999</f>
        <v>1902.7511493499901</v>
      </c>
      <c r="U40" s="49">
        <f>+IF(ISERR(T40/S40*100),"N/A",T40/S40*100)</f>
        <v>78.945722648440182</v>
      </c>
    </row>
    <row r="41" spans="1:22" ht="13.5" customHeight="1" thickBot="1">
      <c r="B41" s="64" t="s">
        <v>63</v>
      </c>
      <c r="C41" s="65"/>
      <c r="D41" s="65"/>
      <c r="E41" s="50"/>
      <c r="F41" s="50"/>
      <c r="G41" s="50"/>
      <c r="H41" s="51"/>
      <c r="I41" s="51"/>
      <c r="J41" s="51"/>
      <c r="K41" s="51"/>
      <c r="L41" s="51"/>
      <c r="M41" s="51"/>
      <c r="N41" s="51"/>
      <c r="O41" s="51"/>
      <c r="P41" s="52"/>
      <c r="Q41" s="52"/>
      <c r="R41" s="48">
        <f>1903.1339789</f>
        <v>1903.1339789000001</v>
      </c>
      <c r="S41" s="48">
        <f>1903.1339789</f>
        <v>1903.1339789000001</v>
      </c>
      <c r="T41" s="48">
        <f>1902.75114934999</f>
        <v>1902.7511493499901</v>
      </c>
      <c r="U41" s="49">
        <f>+IF(ISERR(T41/S41*100),"N/A",T41/S41*100)</f>
        <v>99.979884256481441</v>
      </c>
    </row>
    <row r="42" spans="1:22" ht="14.85" customHeight="1" thickTop="1" thickBot="1">
      <c r="B42" s="8" t="s">
        <v>64</v>
      </c>
      <c r="C42" s="9"/>
      <c r="D42" s="9"/>
      <c r="E42" s="9"/>
      <c r="F42" s="9"/>
      <c r="G42" s="9"/>
      <c r="H42" s="10"/>
      <c r="I42" s="10"/>
      <c r="J42" s="10"/>
      <c r="K42" s="10"/>
      <c r="L42" s="10"/>
      <c r="M42" s="10"/>
      <c r="N42" s="10"/>
      <c r="O42" s="10"/>
      <c r="P42" s="10"/>
      <c r="Q42" s="10"/>
      <c r="R42" s="10"/>
      <c r="S42" s="10"/>
      <c r="T42" s="10"/>
      <c r="U42" s="11"/>
    </row>
    <row r="43" spans="1:22" ht="44.25" customHeight="1" thickTop="1">
      <c r="B43" s="66" t="s">
        <v>65</v>
      </c>
      <c r="C43" s="67"/>
      <c r="D43" s="67"/>
      <c r="E43" s="67"/>
      <c r="F43" s="67"/>
      <c r="G43" s="67"/>
      <c r="H43" s="67"/>
      <c r="I43" s="67"/>
      <c r="J43" s="67"/>
      <c r="K43" s="67"/>
      <c r="L43" s="67"/>
      <c r="M43" s="67"/>
      <c r="N43" s="67"/>
      <c r="O43" s="67"/>
      <c r="P43" s="67"/>
      <c r="Q43" s="67"/>
      <c r="R43" s="67"/>
      <c r="S43" s="67"/>
      <c r="T43" s="67"/>
      <c r="U43" s="68"/>
    </row>
    <row r="44" spans="1:22" ht="34.5" customHeight="1">
      <c r="B44" s="55" t="s">
        <v>993</v>
      </c>
      <c r="C44" s="56"/>
      <c r="D44" s="56"/>
      <c r="E44" s="56"/>
      <c r="F44" s="56"/>
      <c r="G44" s="56"/>
      <c r="H44" s="56"/>
      <c r="I44" s="56"/>
      <c r="J44" s="56"/>
      <c r="K44" s="56"/>
      <c r="L44" s="56"/>
      <c r="M44" s="56"/>
      <c r="N44" s="56"/>
      <c r="O44" s="56"/>
      <c r="P44" s="56"/>
      <c r="Q44" s="56"/>
      <c r="R44" s="56"/>
      <c r="S44" s="56"/>
      <c r="T44" s="56"/>
      <c r="U44" s="57"/>
    </row>
    <row r="45" spans="1:22" ht="34.5" customHeight="1">
      <c r="B45" s="55" t="s">
        <v>107</v>
      </c>
      <c r="C45" s="56"/>
      <c r="D45" s="56"/>
      <c r="E45" s="56"/>
      <c r="F45" s="56"/>
      <c r="G45" s="56"/>
      <c r="H45" s="56"/>
      <c r="I45" s="56"/>
      <c r="J45" s="56"/>
      <c r="K45" s="56"/>
      <c r="L45" s="56"/>
      <c r="M45" s="56"/>
      <c r="N45" s="56"/>
      <c r="O45" s="56"/>
      <c r="P45" s="56"/>
      <c r="Q45" s="56"/>
      <c r="R45" s="56"/>
      <c r="S45" s="56"/>
      <c r="T45" s="56"/>
      <c r="U45" s="57"/>
    </row>
    <row r="46" spans="1:22" ht="34.5" customHeight="1">
      <c r="B46" s="55" t="s">
        <v>994</v>
      </c>
      <c r="C46" s="56"/>
      <c r="D46" s="56"/>
      <c r="E46" s="56"/>
      <c r="F46" s="56"/>
      <c r="G46" s="56"/>
      <c r="H46" s="56"/>
      <c r="I46" s="56"/>
      <c r="J46" s="56"/>
      <c r="K46" s="56"/>
      <c r="L46" s="56"/>
      <c r="M46" s="56"/>
      <c r="N46" s="56"/>
      <c r="O46" s="56"/>
      <c r="P46" s="56"/>
      <c r="Q46" s="56"/>
      <c r="R46" s="56"/>
      <c r="S46" s="56"/>
      <c r="T46" s="56"/>
      <c r="U46" s="57"/>
    </row>
    <row r="47" spans="1:22" ht="34.5" customHeight="1">
      <c r="B47" s="55" t="s">
        <v>995</v>
      </c>
      <c r="C47" s="56"/>
      <c r="D47" s="56"/>
      <c r="E47" s="56"/>
      <c r="F47" s="56"/>
      <c r="G47" s="56"/>
      <c r="H47" s="56"/>
      <c r="I47" s="56"/>
      <c r="J47" s="56"/>
      <c r="K47" s="56"/>
      <c r="L47" s="56"/>
      <c r="M47" s="56"/>
      <c r="N47" s="56"/>
      <c r="O47" s="56"/>
      <c r="P47" s="56"/>
      <c r="Q47" s="56"/>
      <c r="R47" s="56"/>
      <c r="S47" s="56"/>
      <c r="T47" s="56"/>
      <c r="U47" s="57"/>
    </row>
    <row r="48" spans="1:22" ht="34.5" customHeight="1">
      <c r="B48" s="55" t="s">
        <v>996</v>
      </c>
      <c r="C48" s="56"/>
      <c r="D48" s="56"/>
      <c r="E48" s="56"/>
      <c r="F48" s="56"/>
      <c r="G48" s="56"/>
      <c r="H48" s="56"/>
      <c r="I48" s="56"/>
      <c r="J48" s="56"/>
      <c r="K48" s="56"/>
      <c r="L48" s="56"/>
      <c r="M48" s="56"/>
      <c r="N48" s="56"/>
      <c r="O48" s="56"/>
      <c r="P48" s="56"/>
      <c r="Q48" s="56"/>
      <c r="R48" s="56"/>
      <c r="S48" s="56"/>
      <c r="T48" s="56"/>
      <c r="U48" s="57"/>
    </row>
    <row r="49" spans="2:21" ht="34.5" customHeight="1">
      <c r="B49" s="55" t="s">
        <v>997</v>
      </c>
      <c r="C49" s="56"/>
      <c r="D49" s="56"/>
      <c r="E49" s="56"/>
      <c r="F49" s="56"/>
      <c r="G49" s="56"/>
      <c r="H49" s="56"/>
      <c r="I49" s="56"/>
      <c r="J49" s="56"/>
      <c r="K49" s="56"/>
      <c r="L49" s="56"/>
      <c r="M49" s="56"/>
      <c r="N49" s="56"/>
      <c r="O49" s="56"/>
      <c r="P49" s="56"/>
      <c r="Q49" s="56"/>
      <c r="R49" s="56"/>
      <c r="S49" s="56"/>
      <c r="T49" s="56"/>
      <c r="U49" s="57"/>
    </row>
    <row r="50" spans="2:21" ht="34.5" customHeight="1">
      <c r="B50" s="55" t="s">
        <v>998</v>
      </c>
      <c r="C50" s="56"/>
      <c r="D50" s="56"/>
      <c r="E50" s="56"/>
      <c r="F50" s="56"/>
      <c r="G50" s="56"/>
      <c r="H50" s="56"/>
      <c r="I50" s="56"/>
      <c r="J50" s="56"/>
      <c r="K50" s="56"/>
      <c r="L50" s="56"/>
      <c r="M50" s="56"/>
      <c r="N50" s="56"/>
      <c r="O50" s="56"/>
      <c r="P50" s="56"/>
      <c r="Q50" s="56"/>
      <c r="R50" s="56"/>
      <c r="S50" s="56"/>
      <c r="T50" s="56"/>
      <c r="U50" s="57"/>
    </row>
    <row r="51" spans="2:21" ht="34.5" customHeight="1">
      <c r="B51" s="55" t="s">
        <v>999</v>
      </c>
      <c r="C51" s="56"/>
      <c r="D51" s="56"/>
      <c r="E51" s="56"/>
      <c r="F51" s="56"/>
      <c r="G51" s="56"/>
      <c r="H51" s="56"/>
      <c r="I51" s="56"/>
      <c r="J51" s="56"/>
      <c r="K51" s="56"/>
      <c r="L51" s="56"/>
      <c r="M51" s="56"/>
      <c r="N51" s="56"/>
      <c r="O51" s="56"/>
      <c r="P51" s="56"/>
      <c r="Q51" s="56"/>
      <c r="R51" s="56"/>
      <c r="S51" s="56"/>
      <c r="T51" s="56"/>
      <c r="U51" s="57"/>
    </row>
    <row r="52" spans="2:21" ht="34.5" customHeight="1">
      <c r="B52" s="55" t="s">
        <v>1000</v>
      </c>
      <c r="C52" s="56"/>
      <c r="D52" s="56"/>
      <c r="E52" s="56"/>
      <c r="F52" s="56"/>
      <c r="G52" s="56"/>
      <c r="H52" s="56"/>
      <c r="I52" s="56"/>
      <c r="J52" s="56"/>
      <c r="K52" s="56"/>
      <c r="L52" s="56"/>
      <c r="M52" s="56"/>
      <c r="N52" s="56"/>
      <c r="O52" s="56"/>
      <c r="P52" s="56"/>
      <c r="Q52" s="56"/>
      <c r="R52" s="56"/>
      <c r="S52" s="56"/>
      <c r="T52" s="56"/>
      <c r="U52" s="57"/>
    </row>
    <row r="53" spans="2:21" ht="24.6" customHeight="1">
      <c r="B53" s="55" t="s">
        <v>1001</v>
      </c>
      <c r="C53" s="56"/>
      <c r="D53" s="56"/>
      <c r="E53" s="56"/>
      <c r="F53" s="56"/>
      <c r="G53" s="56"/>
      <c r="H53" s="56"/>
      <c r="I53" s="56"/>
      <c r="J53" s="56"/>
      <c r="K53" s="56"/>
      <c r="L53" s="56"/>
      <c r="M53" s="56"/>
      <c r="N53" s="56"/>
      <c r="O53" s="56"/>
      <c r="P53" s="56"/>
      <c r="Q53" s="56"/>
      <c r="R53" s="56"/>
      <c r="S53" s="56"/>
      <c r="T53" s="56"/>
      <c r="U53" s="57"/>
    </row>
    <row r="54" spans="2:21" ht="34.5" customHeight="1">
      <c r="B54" s="55" t="s">
        <v>1002</v>
      </c>
      <c r="C54" s="56"/>
      <c r="D54" s="56"/>
      <c r="E54" s="56"/>
      <c r="F54" s="56"/>
      <c r="G54" s="56"/>
      <c r="H54" s="56"/>
      <c r="I54" s="56"/>
      <c r="J54" s="56"/>
      <c r="K54" s="56"/>
      <c r="L54" s="56"/>
      <c r="M54" s="56"/>
      <c r="N54" s="56"/>
      <c r="O54" s="56"/>
      <c r="P54" s="56"/>
      <c r="Q54" s="56"/>
      <c r="R54" s="56"/>
      <c r="S54" s="56"/>
      <c r="T54" s="56"/>
      <c r="U54" s="57"/>
    </row>
    <row r="55" spans="2:21" ht="34.5" customHeight="1">
      <c r="B55" s="55" t="s">
        <v>1003</v>
      </c>
      <c r="C55" s="56"/>
      <c r="D55" s="56"/>
      <c r="E55" s="56"/>
      <c r="F55" s="56"/>
      <c r="G55" s="56"/>
      <c r="H55" s="56"/>
      <c r="I55" s="56"/>
      <c r="J55" s="56"/>
      <c r="K55" s="56"/>
      <c r="L55" s="56"/>
      <c r="M55" s="56"/>
      <c r="N55" s="56"/>
      <c r="O55" s="56"/>
      <c r="P55" s="56"/>
      <c r="Q55" s="56"/>
      <c r="R55" s="56"/>
      <c r="S55" s="56"/>
      <c r="T55" s="56"/>
      <c r="U55" s="57"/>
    </row>
    <row r="56" spans="2:21" ht="16.649999999999999" customHeight="1">
      <c r="B56" s="55" t="s">
        <v>1004</v>
      </c>
      <c r="C56" s="56"/>
      <c r="D56" s="56"/>
      <c r="E56" s="56"/>
      <c r="F56" s="56"/>
      <c r="G56" s="56"/>
      <c r="H56" s="56"/>
      <c r="I56" s="56"/>
      <c r="J56" s="56"/>
      <c r="K56" s="56"/>
      <c r="L56" s="56"/>
      <c r="M56" s="56"/>
      <c r="N56" s="56"/>
      <c r="O56" s="56"/>
      <c r="P56" s="56"/>
      <c r="Q56" s="56"/>
      <c r="R56" s="56"/>
      <c r="S56" s="56"/>
      <c r="T56" s="56"/>
      <c r="U56" s="57"/>
    </row>
    <row r="57" spans="2:21" ht="34.5" customHeight="1">
      <c r="B57" s="55" t="s">
        <v>1005</v>
      </c>
      <c r="C57" s="56"/>
      <c r="D57" s="56"/>
      <c r="E57" s="56"/>
      <c r="F57" s="56"/>
      <c r="G57" s="56"/>
      <c r="H57" s="56"/>
      <c r="I57" s="56"/>
      <c r="J57" s="56"/>
      <c r="K57" s="56"/>
      <c r="L57" s="56"/>
      <c r="M57" s="56"/>
      <c r="N57" s="56"/>
      <c r="O57" s="56"/>
      <c r="P57" s="56"/>
      <c r="Q57" s="56"/>
      <c r="R57" s="56"/>
      <c r="S57" s="56"/>
      <c r="T57" s="56"/>
      <c r="U57" s="57"/>
    </row>
    <row r="58" spans="2:21" ht="34.5" customHeight="1">
      <c r="B58" s="55" t="s">
        <v>1006</v>
      </c>
      <c r="C58" s="56"/>
      <c r="D58" s="56"/>
      <c r="E58" s="56"/>
      <c r="F58" s="56"/>
      <c r="G58" s="56"/>
      <c r="H58" s="56"/>
      <c r="I58" s="56"/>
      <c r="J58" s="56"/>
      <c r="K58" s="56"/>
      <c r="L58" s="56"/>
      <c r="M58" s="56"/>
      <c r="N58" s="56"/>
      <c r="O58" s="56"/>
      <c r="P58" s="56"/>
      <c r="Q58" s="56"/>
      <c r="R58" s="56"/>
      <c r="S58" s="56"/>
      <c r="T58" s="56"/>
      <c r="U58" s="57"/>
    </row>
    <row r="59" spans="2:21" ht="34.5" customHeight="1">
      <c r="B59" s="55" t="s">
        <v>1007</v>
      </c>
      <c r="C59" s="56"/>
      <c r="D59" s="56"/>
      <c r="E59" s="56"/>
      <c r="F59" s="56"/>
      <c r="G59" s="56"/>
      <c r="H59" s="56"/>
      <c r="I59" s="56"/>
      <c r="J59" s="56"/>
      <c r="K59" s="56"/>
      <c r="L59" s="56"/>
      <c r="M59" s="56"/>
      <c r="N59" s="56"/>
      <c r="O59" s="56"/>
      <c r="P59" s="56"/>
      <c r="Q59" s="56"/>
      <c r="R59" s="56"/>
      <c r="S59" s="56"/>
      <c r="T59" s="56"/>
      <c r="U59" s="57"/>
    </row>
    <row r="60" spans="2:21" ht="34.5" customHeight="1">
      <c r="B60" s="55" t="s">
        <v>1008</v>
      </c>
      <c r="C60" s="56"/>
      <c r="D60" s="56"/>
      <c r="E60" s="56"/>
      <c r="F60" s="56"/>
      <c r="G60" s="56"/>
      <c r="H60" s="56"/>
      <c r="I60" s="56"/>
      <c r="J60" s="56"/>
      <c r="K60" s="56"/>
      <c r="L60" s="56"/>
      <c r="M60" s="56"/>
      <c r="N60" s="56"/>
      <c r="O60" s="56"/>
      <c r="P60" s="56"/>
      <c r="Q60" s="56"/>
      <c r="R60" s="56"/>
      <c r="S60" s="56"/>
      <c r="T60" s="56"/>
      <c r="U60" s="57"/>
    </row>
    <row r="61" spans="2:21" ht="48.9" customHeight="1">
      <c r="B61" s="55" t="s">
        <v>1009</v>
      </c>
      <c r="C61" s="56"/>
      <c r="D61" s="56"/>
      <c r="E61" s="56"/>
      <c r="F61" s="56"/>
      <c r="G61" s="56"/>
      <c r="H61" s="56"/>
      <c r="I61" s="56"/>
      <c r="J61" s="56"/>
      <c r="K61" s="56"/>
      <c r="L61" s="56"/>
      <c r="M61" s="56"/>
      <c r="N61" s="56"/>
      <c r="O61" s="56"/>
      <c r="P61" s="56"/>
      <c r="Q61" s="56"/>
      <c r="R61" s="56"/>
      <c r="S61" s="56"/>
      <c r="T61" s="56"/>
      <c r="U61" s="57"/>
    </row>
    <row r="62" spans="2:21" ht="34.5" customHeight="1">
      <c r="B62" s="55" t="s">
        <v>1010</v>
      </c>
      <c r="C62" s="56"/>
      <c r="D62" s="56"/>
      <c r="E62" s="56"/>
      <c r="F62" s="56"/>
      <c r="G62" s="56"/>
      <c r="H62" s="56"/>
      <c r="I62" s="56"/>
      <c r="J62" s="56"/>
      <c r="K62" s="56"/>
      <c r="L62" s="56"/>
      <c r="M62" s="56"/>
      <c r="N62" s="56"/>
      <c r="O62" s="56"/>
      <c r="P62" s="56"/>
      <c r="Q62" s="56"/>
      <c r="R62" s="56"/>
      <c r="S62" s="56"/>
      <c r="T62" s="56"/>
      <c r="U62" s="57"/>
    </row>
    <row r="63" spans="2:21" ht="34.5" customHeight="1">
      <c r="B63" s="55" t="s">
        <v>1011</v>
      </c>
      <c r="C63" s="56"/>
      <c r="D63" s="56"/>
      <c r="E63" s="56"/>
      <c r="F63" s="56"/>
      <c r="G63" s="56"/>
      <c r="H63" s="56"/>
      <c r="I63" s="56"/>
      <c r="J63" s="56"/>
      <c r="K63" s="56"/>
      <c r="L63" s="56"/>
      <c r="M63" s="56"/>
      <c r="N63" s="56"/>
      <c r="O63" s="56"/>
      <c r="P63" s="56"/>
      <c r="Q63" s="56"/>
      <c r="R63" s="56"/>
      <c r="S63" s="56"/>
      <c r="T63" s="56"/>
      <c r="U63" s="57"/>
    </row>
    <row r="64" spans="2:21" ht="34.5" customHeight="1">
      <c r="B64" s="55" t="s">
        <v>1012</v>
      </c>
      <c r="C64" s="56"/>
      <c r="D64" s="56"/>
      <c r="E64" s="56"/>
      <c r="F64" s="56"/>
      <c r="G64" s="56"/>
      <c r="H64" s="56"/>
      <c r="I64" s="56"/>
      <c r="J64" s="56"/>
      <c r="K64" s="56"/>
      <c r="L64" s="56"/>
      <c r="M64" s="56"/>
      <c r="N64" s="56"/>
      <c r="O64" s="56"/>
      <c r="P64" s="56"/>
      <c r="Q64" s="56"/>
      <c r="R64" s="56"/>
      <c r="S64" s="56"/>
      <c r="T64" s="56"/>
      <c r="U64" s="57"/>
    </row>
    <row r="65" spans="2:21" ht="34.5" customHeight="1">
      <c r="B65" s="55" t="s">
        <v>1013</v>
      </c>
      <c r="C65" s="56"/>
      <c r="D65" s="56"/>
      <c r="E65" s="56"/>
      <c r="F65" s="56"/>
      <c r="G65" s="56"/>
      <c r="H65" s="56"/>
      <c r="I65" s="56"/>
      <c r="J65" s="56"/>
      <c r="K65" s="56"/>
      <c r="L65" s="56"/>
      <c r="M65" s="56"/>
      <c r="N65" s="56"/>
      <c r="O65" s="56"/>
      <c r="P65" s="56"/>
      <c r="Q65" s="56"/>
      <c r="R65" s="56"/>
      <c r="S65" s="56"/>
      <c r="T65" s="56"/>
      <c r="U65" s="57"/>
    </row>
    <row r="66" spans="2:21" ht="34.5" customHeight="1">
      <c r="B66" s="55" t="s">
        <v>1014</v>
      </c>
      <c r="C66" s="56"/>
      <c r="D66" s="56"/>
      <c r="E66" s="56"/>
      <c r="F66" s="56"/>
      <c r="G66" s="56"/>
      <c r="H66" s="56"/>
      <c r="I66" s="56"/>
      <c r="J66" s="56"/>
      <c r="K66" s="56"/>
      <c r="L66" s="56"/>
      <c r="M66" s="56"/>
      <c r="N66" s="56"/>
      <c r="O66" s="56"/>
      <c r="P66" s="56"/>
      <c r="Q66" s="56"/>
      <c r="R66" s="56"/>
      <c r="S66" s="56"/>
      <c r="T66" s="56"/>
      <c r="U66" s="57"/>
    </row>
    <row r="67" spans="2:21" ht="34.5" customHeight="1">
      <c r="B67" s="55" t="s">
        <v>1015</v>
      </c>
      <c r="C67" s="56"/>
      <c r="D67" s="56"/>
      <c r="E67" s="56"/>
      <c r="F67" s="56"/>
      <c r="G67" s="56"/>
      <c r="H67" s="56"/>
      <c r="I67" s="56"/>
      <c r="J67" s="56"/>
      <c r="K67" s="56"/>
      <c r="L67" s="56"/>
      <c r="M67" s="56"/>
      <c r="N67" s="56"/>
      <c r="O67" s="56"/>
      <c r="P67" s="56"/>
      <c r="Q67" s="56"/>
      <c r="R67" s="56"/>
      <c r="S67" s="56"/>
      <c r="T67" s="56"/>
      <c r="U67" s="57"/>
    </row>
    <row r="68" spans="2:21" ht="34.5" customHeight="1">
      <c r="B68" s="55" t="s">
        <v>1016</v>
      </c>
      <c r="C68" s="56"/>
      <c r="D68" s="56"/>
      <c r="E68" s="56"/>
      <c r="F68" s="56"/>
      <c r="G68" s="56"/>
      <c r="H68" s="56"/>
      <c r="I68" s="56"/>
      <c r="J68" s="56"/>
      <c r="K68" s="56"/>
      <c r="L68" s="56"/>
      <c r="M68" s="56"/>
      <c r="N68" s="56"/>
      <c r="O68" s="56"/>
      <c r="P68" s="56"/>
      <c r="Q68" s="56"/>
      <c r="R68" s="56"/>
      <c r="S68" s="56"/>
      <c r="T68" s="56"/>
      <c r="U68" s="57"/>
    </row>
    <row r="69" spans="2:21" ht="34.5" customHeight="1" thickBot="1">
      <c r="B69" s="58" t="s">
        <v>1017</v>
      </c>
      <c r="C69" s="59"/>
      <c r="D69" s="59"/>
      <c r="E69" s="59"/>
      <c r="F69" s="59"/>
      <c r="G69" s="59"/>
      <c r="H69" s="59"/>
      <c r="I69" s="59"/>
      <c r="J69" s="59"/>
      <c r="K69" s="59"/>
      <c r="L69" s="59"/>
      <c r="M69" s="59"/>
      <c r="N69" s="59"/>
      <c r="O69" s="59"/>
      <c r="P69" s="59"/>
      <c r="Q69" s="59"/>
      <c r="R69" s="59"/>
      <c r="S69" s="59"/>
      <c r="T69" s="59"/>
      <c r="U69" s="60"/>
    </row>
  </sheetData>
  <mergeCells count="128">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B40:D40"/>
    <mergeCell ref="B41:D41"/>
    <mergeCell ref="B43:U43"/>
    <mergeCell ref="C34:H34"/>
    <mergeCell ref="I34:K34"/>
    <mergeCell ref="L34:O34"/>
    <mergeCell ref="C35:H35"/>
    <mergeCell ref="I35:K35"/>
    <mergeCell ref="L35:O35"/>
    <mergeCell ref="B50:U50"/>
    <mergeCell ref="B51:U51"/>
    <mergeCell ref="B52:U52"/>
    <mergeCell ref="B53:U53"/>
    <mergeCell ref="B54:U54"/>
    <mergeCell ref="B55:U55"/>
    <mergeCell ref="B44:U44"/>
    <mergeCell ref="B45:U45"/>
    <mergeCell ref="B46:U46"/>
    <mergeCell ref="B47:U47"/>
    <mergeCell ref="B48:U48"/>
    <mergeCell ref="B49:U49"/>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1"/>
  <sheetViews>
    <sheetView view="pageBreakPreview" zoomScale="80" zoomScaleNormal="80" zoomScaleSheetLayoutView="80" workbookViewId="0">
      <selection activeCell="A33" sqref="A33:XFD3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9.21875" style="1" customWidth="1"/>
    <col min="9" max="9" width="7.5546875" style="1" customWidth="1"/>
    <col min="10" max="10" width="9" style="1" customWidth="1"/>
    <col min="11" max="11" width="22" style="1" customWidth="1"/>
    <col min="12" max="12" width="8.88671875" style="1" customWidth="1"/>
    <col min="13" max="13" width="7" style="1" customWidth="1"/>
    <col min="14" max="14" width="9.44140625" style="1" customWidth="1"/>
    <col min="15" max="15" width="25.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1018</v>
      </c>
      <c r="D4" s="95" t="s">
        <v>1019</v>
      </c>
      <c r="E4" s="95"/>
      <c r="F4" s="95"/>
      <c r="G4" s="95"/>
      <c r="H4" s="95"/>
      <c r="I4" s="14"/>
      <c r="J4" s="15" t="s">
        <v>6</v>
      </c>
      <c r="K4" s="16" t="s">
        <v>7</v>
      </c>
      <c r="L4" s="96" t="s">
        <v>8</v>
      </c>
      <c r="M4" s="96"/>
      <c r="N4" s="96"/>
      <c r="O4" s="96"/>
      <c r="P4" s="15" t="s">
        <v>9</v>
      </c>
      <c r="Q4" s="96" t="s">
        <v>1020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6" customHeight="1" thickTop="1">
      <c r="A11" s="25"/>
      <c r="B11" s="26" t="s">
        <v>36</v>
      </c>
      <c r="C11" s="69" t="s">
        <v>1021</v>
      </c>
      <c r="D11" s="69"/>
      <c r="E11" s="69"/>
      <c r="F11" s="69"/>
      <c r="G11" s="69"/>
      <c r="H11" s="69"/>
      <c r="I11" s="69" t="s">
        <v>1022</v>
      </c>
      <c r="J11" s="69"/>
      <c r="K11" s="69"/>
      <c r="L11" s="69" t="s">
        <v>1023</v>
      </c>
      <c r="M11" s="69"/>
      <c r="N11" s="69"/>
      <c r="O11" s="69"/>
      <c r="P11" s="27" t="s">
        <v>40</v>
      </c>
      <c r="Q11" s="27" t="s">
        <v>82</v>
      </c>
      <c r="R11" s="27">
        <v>8.1</v>
      </c>
      <c r="S11" s="27" t="s">
        <v>83</v>
      </c>
      <c r="T11" s="27" t="s">
        <v>83</v>
      </c>
      <c r="U11" s="28" t="str">
        <f t="shared" ref="U11:U37" si="0">IF(ISERR(T11/S11*100),"N/A",T11/S11*100)</f>
        <v>N/A</v>
      </c>
    </row>
    <row r="12" spans="1:34" ht="75" customHeight="1">
      <c r="A12" s="25"/>
      <c r="B12" s="29" t="s">
        <v>42</v>
      </c>
      <c r="C12" s="61" t="s">
        <v>42</v>
      </c>
      <c r="D12" s="61"/>
      <c r="E12" s="61"/>
      <c r="F12" s="61"/>
      <c r="G12" s="61"/>
      <c r="H12" s="61"/>
      <c r="I12" s="61" t="s">
        <v>1536</v>
      </c>
      <c r="J12" s="61"/>
      <c r="K12" s="61"/>
      <c r="L12" s="61" t="s">
        <v>1024</v>
      </c>
      <c r="M12" s="61"/>
      <c r="N12" s="61"/>
      <c r="O12" s="61"/>
      <c r="P12" s="30" t="s">
        <v>40</v>
      </c>
      <c r="Q12" s="30" t="s">
        <v>82</v>
      </c>
      <c r="R12" s="54">
        <v>83.7</v>
      </c>
      <c r="S12" s="54" t="s">
        <v>83</v>
      </c>
      <c r="T12" s="54" t="s">
        <v>83</v>
      </c>
      <c r="U12" s="31" t="str">
        <f t="shared" si="0"/>
        <v>N/A</v>
      </c>
    </row>
    <row r="13" spans="1:34" ht="114.6" customHeight="1" thickBot="1">
      <c r="A13" s="25"/>
      <c r="B13" s="29" t="s">
        <v>42</v>
      </c>
      <c r="C13" s="61" t="s">
        <v>42</v>
      </c>
      <c r="D13" s="61"/>
      <c r="E13" s="61"/>
      <c r="F13" s="61"/>
      <c r="G13" s="61"/>
      <c r="H13" s="61"/>
      <c r="I13" s="61" t="s">
        <v>1025</v>
      </c>
      <c r="J13" s="61"/>
      <c r="K13" s="61"/>
      <c r="L13" s="61" t="s">
        <v>1026</v>
      </c>
      <c r="M13" s="61"/>
      <c r="N13" s="61"/>
      <c r="O13" s="61"/>
      <c r="P13" s="30" t="s">
        <v>40</v>
      </c>
      <c r="Q13" s="30" t="s">
        <v>82</v>
      </c>
      <c r="R13" s="30">
        <v>5</v>
      </c>
      <c r="S13" s="30" t="s">
        <v>83</v>
      </c>
      <c r="T13" s="30" t="s">
        <v>83</v>
      </c>
      <c r="U13" s="31" t="str">
        <f t="shared" si="0"/>
        <v>N/A</v>
      </c>
    </row>
    <row r="14" spans="1:34" ht="75" customHeight="1" thickTop="1">
      <c r="A14" s="25"/>
      <c r="B14" s="26" t="s">
        <v>45</v>
      </c>
      <c r="C14" s="69" t="s">
        <v>1027</v>
      </c>
      <c r="D14" s="69"/>
      <c r="E14" s="69"/>
      <c r="F14" s="69"/>
      <c r="G14" s="69"/>
      <c r="H14" s="69"/>
      <c r="I14" s="69" t="s">
        <v>1028</v>
      </c>
      <c r="J14" s="69"/>
      <c r="K14" s="69"/>
      <c r="L14" s="69" t="s">
        <v>1029</v>
      </c>
      <c r="M14" s="69"/>
      <c r="N14" s="69"/>
      <c r="O14" s="69"/>
      <c r="P14" s="27" t="s">
        <v>40</v>
      </c>
      <c r="Q14" s="27" t="s">
        <v>82</v>
      </c>
      <c r="R14" s="27">
        <v>38.71</v>
      </c>
      <c r="S14" s="27" t="s">
        <v>83</v>
      </c>
      <c r="T14" s="27" t="s">
        <v>83</v>
      </c>
      <c r="U14" s="28" t="str">
        <f t="shared" si="0"/>
        <v>N/A</v>
      </c>
    </row>
    <row r="15" spans="1:34" ht="75" customHeight="1">
      <c r="A15" s="25"/>
      <c r="B15" s="29" t="s">
        <v>42</v>
      </c>
      <c r="C15" s="61" t="s">
        <v>42</v>
      </c>
      <c r="D15" s="61"/>
      <c r="E15" s="61"/>
      <c r="F15" s="61"/>
      <c r="G15" s="61"/>
      <c r="H15" s="61"/>
      <c r="I15" s="61" t="s">
        <v>1030</v>
      </c>
      <c r="J15" s="61"/>
      <c r="K15" s="61"/>
      <c r="L15" s="61" t="s">
        <v>1031</v>
      </c>
      <c r="M15" s="61"/>
      <c r="N15" s="61"/>
      <c r="O15" s="61"/>
      <c r="P15" s="30" t="s">
        <v>40</v>
      </c>
      <c r="Q15" s="30" t="s">
        <v>82</v>
      </c>
      <c r="R15" s="30">
        <v>73.36</v>
      </c>
      <c r="S15" s="30" t="s">
        <v>83</v>
      </c>
      <c r="T15" s="30" t="s">
        <v>83</v>
      </c>
      <c r="U15" s="31" t="str">
        <f t="shared" si="0"/>
        <v>N/A</v>
      </c>
    </row>
    <row r="16" spans="1:34" ht="107.4" customHeight="1" thickBot="1">
      <c r="A16" s="25"/>
      <c r="B16" s="29" t="s">
        <v>42</v>
      </c>
      <c r="C16" s="61" t="s">
        <v>42</v>
      </c>
      <c r="D16" s="61"/>
      <c r="E16" s="61"/>
      <c r="F16" s="61"/>
      <c r="G16" s="61"/>
      <c r="H16" s="61"/>
      <c r="I16" s="61" t="s">
        <v>1032</v>
      </c>
      <c r="J16" s="61"/>
      <c r="K16" s="61"/>
      <c r="L16" s="61" t="s">
        <v>1033</v>
      </c>
      <c r="M16" s="61"/>
      <c r="N16" s="61"/>
      <c r="O16" s="61"/>
      <c r="P16" s="30" t="s">
        <v>40</v>
      </c>
      <c r="Q16" s="30" t="s">
        <v>82</v>
      </c>
      <c r="R16" s="30">
        <v>40.659999999999997</v>
      </c>
      <c r="S16" s="30" t="s">
        <v>83</v>
      </c>
      <c r="T16" s="30" t="s">
        <v>83</v>
      </c>
      <c r="U16" s="31" t="str">
        <f t="shared" si="0"/>
        <v>N/A</v>
      </c>
    </row>
    <row r="17" spans="1:21" ht="95.4" customHeight="1" thickTop="1">
      <c r="A17" s="25"/>
      <c r="B17" s="26" t="s">
        <v>49</v>
      </c>
      <c r="C17" s="69" t="s">
        <v>1034</v>
      </c>
      <c r="D17" s="69"/>
      <c r="E17" s="69"/>
      <c r="F17" s="69"/>
      <c r="G17" s="69"/>
      <c r="H17" s="69"/>
      <c r="I17" s="69" t="s">
        <v>1035</v>
      </c>
      <c r="J17" s="69"/>
      <c r="K17" s="69"/>
      <c r="L17" s="69" t="s">
        <v>1036</v>
      </c>
      <c r="M17" s="69"/>
      <c r="N17" s="69"/>
      <c r="O17" s="69"/>
      <c r="P17" s="27" t="s">
        <v>40</v>
      </c>
      <c r="Q17" s="27" t="s">
        <v>351</v>
      </c>
      <c r="R17" s="27">
        <v>4.3</v>
      </c>
      <c r="S17" s="27">
        <v>1.08</v>
      </c>
      <c r="T17" s="27">
        <v>1.1000000000000001</v>
      </c>
      <c r="U17" s="28">
        <f t="shared" si="0"/>
        <v>101.85185185185186</v>
      </c>
    </row>
    <row r="18" spans="1:21" ht="75" customHeight="1">
      <c r="A18" s="25"/>
      <c r="B18" s="29" t="s">
        <v>42</v>
      </c>
      <c r="C18" s="61" t="s">
        <v>42</v>
      </c>
      <c r="D18" s="61"/>
      <c r="E18" s="61"/>
      <c r="F18" s="61"/>
      <c r="G18" s="61"/>
      <c r="H18" s="61"/>
      <c r="I18" s="61" t="s">
        <v>1037</v>
      </c>
      <c r="J18" s="61"/>
      <c r="K18" s="61"/>
      <c r="L18" s="61" t="s">
        <v>1038</v>
      </c>
      <c r="M18" s="61"/>
      <c r="N18" s="61"/>
      <c r="O18" s="61"/>
      <c r="P18" s="30" t="s">
        <v>40</v>
      </c>
      <c r="Q18" s="30" t="s">
        <v>351</v>
      </c>
      <c r="R18" s="30">
        <v>1.74</v>
      </c>
      <c r="S18" s="30" t="s">
        <v>83</v>
      </c>
      <c r="T18" s="30">
        <v>0.06</v>
      </c>
      <c r="U18" s="31" t="str">
        <f t="shared" si="0"/>
        <v>N/A</v>
      </c>
    </row>
    <row r="19" spans="1:21" ht="75" customHeight="1">
      <c r="A19" s="25"/>
      <c r="B19" s="29" t="s">
        <v>42</v>
      </c>
      <c r="C19" s="61" t="s">
        <v>42</v>
      </c>
      <c r="D19" s="61"/>
      <c r="E19" s="61"/>
      <c r="F19" s="61"/>
      <c r="G19" s="61"/>
      <c r="H19" s="61"/>
      <c r="I19" s="61" t="s">
        <v>1039</v>
      </c>
      <c r="J19" s="61"/>
      <c r="K19" s="61"/>
      <c r="L19" s="61" t="s">
        <v>1040</v>
      </c>
      <c r="M19" s="61"/>
      <c r="N19" s="61"/>
      <c r="O19" s="61"/>
      <c r="P19" s="30" t="s">
        <v>40</v>
      </c>
      <c r="Q19" s="30" t="s">
        <v>351</v>
      </c>
      <c r="R19" s="30">
        <v>39.17</v>
      </c>
      <c r="S19" s="30">
        <v>9.7899999999999991</v>
      </c>
      <c r="T19" s="30">
        <v>27.02</v>
      </c>
      <c r="U19" s="31">
        <f t="shared" si="0"/>
        <v>275.99591419816142</v>
      </c>
    </row>
    <row r="20" spans="1:21" ht="75" customHeight="1">
      <c r="A20" s="25"/>
      <c r="B20" s="29" t="s">
        <v>42</v>
      </c>
      <c r="C20" s="61" t="s">
        <v>42</v>
      </c>
      <c r="D20" s="61"/>
      <c r="E20" s="61"/>
      <c r="F20" s="61"/>
      <c r="G20" s="61"/>
      <c r="H20" s="61"/>
      <c r="I20" s="61" t="s">
        <v>1041</v>
      </c>
      <c r="J20" s="61"/>
      <c r="K20" s="61"/>
      <c r="L20" s="61" t="s">
        <v>1042</v>
      </c>
      <c r="M20" s="61"/>
      <c r="N20" s="61"/>
      <c r="O20" s="61"/>
      <c r="P20" s="30" t="s">
        <v>40</v>
      </c>
      <c r="Q20" s="30" t="s">
        <v>93</v>
      </c>
      <c r="R20" s="30">
        <v>0.78</v>
      </c>
      <c r="S20" s="30" t="s">
        <v>83</v>
      </c>
      <c r="T20" s="30" t="s">
        <v>83</v>
      </c>
      <c r="U20" s="31" t="str">
        <f t="shared" si="0"/>
        <v>N/A</v>
      </c>
    </row>
    <row r="21" spans="1:21" ht="75" customHeight="1">
      <c r="A21" s="25"/>
      <c r="B21" s="29" t="s">
        <v>42</v>
      </c>
      <c r="C21" s="61" t="s">
        <v>42</v>
      </c>
      <c r="D21" s="61"/>
      <c r="E21" s="61"/>
      <c r="F21" s="61"/>
      <c r="G21" s="61"/>
      <c r="H21" s="61"/>
      <c r="I21" s="61" t="s">
        <v>1043</v>
      </c>
      <c r="J21" s="61"/>
      <c r="K21" s="61"/>
      <c r="L21" s="61" t="s">
        <v>1044</v>
      </c>
      <c r="M21" s="61"/>
      <c r="N21" s="61"/>
      <c r="O21" s="61"/>
      <c r="P21" s="30" t="s">
        <v>40</v>
      </c>
      <c r="Q21" s="30" t="s">
        <v>93</v>
      </c>
      <c r="R21" s="30">
        <v>0.62</v>
      </c>
      <c r="S21" s="30" t="s">
        <v>83</v>
      </c>
      <c r="T21" s="30" t="s">
        <v>83</v>
      </c>
      <c r="U21" s="31" t="str">
        <f t="shared" si="0"/>
        <v>N/A</v>
      </c>
    </row>
    <row r="22" spans="1:21" ht="75" customHeight="1">
      <c r="A22" s="25"/>
      <c r="B22" s="29" t="s">
        <v>42</v>
      </c>
      <c r="C22" s="61" t="s">
        <v>42</v>
      </c>
      <c r="D22" s="61"/>
      <c r="E22" s="61"/>
      <c r="F22" s="61"/>
      <c r="G22" s="61"/>
      <c r="H22" s="61"/>
      <c r="I22" s="61" t="s">
        <v>1045</v>
      </c>
      <c r="J22" s="61"/>
      <c r="K22" s="61"/>
      <c r="L22" s="61" t="s">
        <v>1046</v>
      </c>
      <c r="M22" s="61"/>
      <c r="N22" s="61"/>
      <c r="O22" s="61"/>
      <c r="P22" s="30" t="s">
        <v>40</v>
      </c>
      <c r="Q22" s="30" t="s">
        <v>351</v>
      </c>
      <c r="R22" s="30">
        <v>22.22</v>
      </c>
      <c r="S22" s="30">
        <v>5.56</v>
      </c>
      <c r="T22" s="30">
        <v>9.65</v>
      </c>
      <c r="U22" s="31">
        <f t="shared" si="0"/>
        <v>173.56115107913669</v>
      </c>
    </row>
    <row r="23" spans="1:21" ht="75" customHeight="1">
      <c r="A23" s="25"/>
      <c r="B23" s="29" t="s">
        <v>42</v>
      </c>
      <c r="C23" s="61" t="s">
        <v>42</v>
      </c>
      <c r="D23" s="61"/>
      <c r="E23" s="61"/>
      <c r="F23" s="61"/>
      <c r="G23" s="61"/>
      <c r="H23" s="61"/>
      <c r="I23" s="61" t="s">
        <v>1047</v>
      </c>
      <c r="J23" s="61"/>
      <c r="K23" s="61"/>
      <c r="L23" s="61" t="s">
        <v>1048</v>
      </c>
      <c r="M23" s="61"/>
      <c r="N23" s="61"/>
      <c r="O23" s="61"/>
      <c r="P23" s="30" t="s">
        <v>40</v>
      </c>
      <c r="Q23" s="30" t="s">
        <v>93</v>
      </c>
      <c r="R23" s="30">
        <v>0.15</v>
      </c>
      <c r="S23" s="30" t="s">
        <v>83</v>
      </c>
      <c r="T23" s="30" t="s">
        <v>83</v>
      </c>
      <c r="U23" s="31" t="str">
        <f t="shared" si="0"/>
        <v>N/A</v>
      </c>
    </row>
    <row r="24" spans="1:21" ht="75" customHeight="1">
      <c r="A24" s="25"/>
      <c r="B24" s="29" t="s">
        <v>42</v>
      </c>
      <c r="C24" s="61" t="s">
        <v>42</v>
      </c>
      <c r="D24" s="61"/>
      <c r="E24" s="61"/>
      <c r="F24" s="61"/>
      <c r="G24" s="61"/>
      <c r="H24" s="61"/>
      <c r="I24" s="61" t="s">
        <v>1049</v>
      </c>
      <c r="J24" s="61"/>
      <c r="K24" s="61"/>
      <c r="L24" s="61" t="s">
        <v>1050</v>
      </c>
      <c r="M24" s="61"/>
      <c r="N24" s="61"/>
      <c r="O24" s="61"/>
      <c r="P24" s="30" t="s">
        <v>40</v>
      </c>
      <c r="Q24" s="30" t="s">
        <v>351</v>
      </c>
      <c r="R24" s="30">
        <v>20.27</v>
      </c>
      <c r="S24" s="30" t="s">
        <v>83</v>
      </c>
      <c r="T24" s="30">
        <v>0.26</v>
      </c>
      <c r="U24" s="31" t="str">
        <f t="shared" si="0"/>
        <v>N/A</v>
      </c>
    </row>
    <row r="25" spans="1:21" ht="96.6" customHeight="1">
      <c r="A25" s="25"/>
      <c r="B25" s="29" t="s">
        <v>42</v>
      </c>
      <c r="C25" s="61" t="s">
        <v>1051</v>
      </c>
      <c r="D25" s="61"/>
      <c r="E25" s="61"/>
      <c r="F25" s="61"/>
      <c r="G25" s="61"/>
      <c r="H25" s="61"/>
      <c r="I25" s="61" t="s">
        <v>1052</v>
      </c>
      <c r="J25" s="61"/>
      <c r="K25" s="61"/>
      <c r="L25" s="61" t="s">
        <v>1053</v>
      </c>
      <c r="M25" s="61"/>
      <c r="N25" s="61"/>
      <c r="O25" s="61"/>
      <c r="P25" s="30" t="s">
        <v>149</v>
      </c>
      <c r="Q25" s="30" t="s">
        <v>351</v>
      </c>
      <c r="R25" s="30">
        <v>5</v>
      </c>
      <c r="S25" s="30">
        <v>5.08</v>
      </c>
      <c r="T25" s="30">
        <v>2.17</v>
      </c>
      <c r="U25" s="31">
        <f t="shared" si="0"/>
        <v>42.71653543307086</v>
      </c>
    </row>
    <row r="26" spans="1:21" ht="75" customHeight="1">
      <c r="A26" s="25"/>
      <c r="B26" s="29" t="s">
        <v>42</v>
      </c>
      <c r="C26" s="61" t="s">
        <v>42</v>
      </c>
      <c r="D26" s="61"/>
      <c r="E26" s="61"/>
      <c r="F26" s="61"/>
      <c r="G26" s="61"/>
      <c r="H26" s="61"/>
      <c r="I26" s="61" t="s">
        <v>1054</v>
      </c>
      <c r="J26" s="61"/>
      <c r="K26" s="61"/>
      <c r="L26" s="61" t="s">
        <v>1055</v>
      </c>
      <c r="M26" s="61"/>
      <c r="N26" s="61"/>
      <c r="O26" s="61"/>
      <c r="P26" s="30" t="s">
        <v>40</v>
      </c>
      <c r="Q26" s="30" t="s">
        <v>93</v>
      </c>
      <c r="R26" s="30">
        <v>61.9</v>
      </c>
      <c r="S26" s="30" t="s">
        <v>83</v>
      </c>
      <c r="T26" s="30" t="s">
        <v>83</v>
      </c>
      <c r="U26" s="31" t="str">
        <f t="shared" si="0"/>
        <v>N/A</v>
      </c>
    </row>
    <row r="27" spans="1:21" ht="93" customHeight="1">
      <c r="A27" s="25"/>
      <c r="B27" s="29" t="s">
        <v>42</v>
      </c>
      <c r="C27" s="61" t="s">
        <v>42</v>
      </c>
      <c r="D27" s="61"/>
      <c r="E27" s="61"/>
      <c r="F27" s="61"/>
      <c r="G27" s="61"/>
      <c r="H27" s="61"/>
      <c r="I27" s="61" t="s">
        <v>1056</v>
      </c>
      <c r="J27" s="61"/>
      <c r="K27" s="61"/>
      <c r="L27" s="61" t="s">
        <v>1057</v>
      </c>
      <c r="M27" s="61"/>
      <c r="N27" s="61"/>
      <c r="O27" s="61"/>
      <c r="P27" s="30" t="s">
        <v>40</v>
      </c>
      <c r="Q27" s="30" t="s">
        <v>82</v>
      </c>
      <c r="R27" s="30">
        <v>3.06</v>
      </c>
      <c r="S27" s="30" t="s">
        <v>83</v>
      </c>
      <c r="T27" s="30" t="s">
        <v>83</v>
      </c>
      <c r="U27" s="31" t="str">
        <f t="shared" si="0"/>
        <v>N/A</v>
      </c>
    </row>
    <row r="28" spans="1:21" ht="75" customHeight="1" thickBot="1">
      <c r="A28" s="25"/>
      <c r="B28" s="29" t="s">
        <v>42</v>
      </c>
      <c r="C28" s="61" t="s">
        <v>42</v>
      </c>
      <c r="D28" s="61"/>
      <c r="E28" s="61"/>
      <c r="F28" s="61"/>
      <c r="G28" s="61"/>
      <c r="H28" s="61"/>
      <c r="I28" s="61" t="s">
        <v>1058</v>
      </c>
      <c r="J28" s="61"/>
      <c r="K28" s="61"/>
      <c r="L28" s="61" t="s">
        <v>1059</v>
      </c>
      <c r="M28" s="61"/>
      <c r="N28" s="61"/>
      <c r="O28" s="61"/>
      <c r="P28" s="30" t="s">
        <v>40</v>
      </c>
      <c r="Q28" s="30" t="s">
        <v>93</v>
      </c>
      <c r="R28" s="30">
        <v>19.190000000000001</v>
      </c>
      <c r="S28" s="30" t="s">
        <v>83</v>
      </c>
      <c r="T28" s="30" t="s">
        <v>83</v>
      </c>
      <c r="U28" s="31" t="str">
        <f t="shared" si="0"/>
        <v>N/A</v>
      </c>
    </row>
    <row r="29" spans="1:21" ht="75" customHeight="1" thickTop="1">
      <c r="A29" s="25"/>
      <c r="B29" s="26" t="s">
        <v>94</v>
      </c>
      <c r="C29" s="69" t="s">
        <v>1060</v>
      </c>
      <c r="D29" s="69"/>
      <c r="E29" s="69"/>
      <c r="F29" s="69"/>
      <c r="G29" s="69"/>
      <c r="H29" s="69"/>
      <c r="I29" s="69" t="s">
        <v>1061</v>
      </c>
      <c r="J29" s="69"/>
      <c r="K29" s="69"/>
      <c r="L29" s="69" t="s">
        <v>1062</v>
      </c>
      <c r="M29" s="69"/>
      <c r="N29" s="69"/>
      <c r="O29" s="69"/>
      <c r="P29" s="27" t="s">
        <v>40</v>
      </c>
      <c r="Q29" s="27" t="s">
        <v>98</v>
      </c>
      <c r="R29" s="27">
        <v>72.64</v>
      </c>
      <c r="S29" s="27">
        <v>18.16</v>
      </c>
      <c r="T29" s="27">
        <v>25.2</v>
      </c>
      <c r="U29" s="28">
        <f t="shared" si="0"/>
        <v>138.76651982378854</v>
      </c>
    </row>
    <row r="30" spans="1:21" ht="75" customHeight="1">
      <c r="A30" s="25"/>
      <c r="B30" s="29" t="s">
        <v>42</v>
      </c>
      <c r="C30" s="61" t="s">
        <v>42</v>
      </c>
      <c r="D30" s="61"/>
      <c r="E30" s="61"/>
      <c r="F30" s="61"/>
      <c r="G30" s="61"/>
      <c r="H30" s="61"/>
      <c r="I30" s="61" t="s">
        <v>1063</v>
      </c>
      <c r="J30" s="61"/>
      <c r="K30" s="61"/>
      <c r="L30" s="61" t="s">
        <v>1064</v>
      </c>
      <c r="M30" s="61"/>
      <c r="N30" s="61"/>
      <c r="O30" s="61"/>
      <c r="P30" s="30" t="s">
        <v>40</v>
      </c>
      <c r="Q30" s="30" t="s">
        <v>98</v>
      </c>
      <c r="R30" s="30">
        <v>96.47</v>
      </c>
      <c r="S30" s="30">
        <v>24.12</v>
      </c>
      <c r="T30" s="30">
        <v>24.31</v>
      </c>
      <c r="U30" s="31">
        <f t="shared" si="0"/>
        <v>100.787728026534</v>
      </c>
    </row>
    <row r="31" spans="1:21" ht="75" customHeight="1">
      <c r="A31" s="25"/>
      <c r="B31" s="29" t="s">
        <v>42</v>
      </c>
      <c r="C31" s="61" t="s">
        <v>42</v>
      </c>
      <c r="D31" s="61"/>
      <c r="E31" s="61"/>
      <c r="F31" s="61"/>
      <c r="G31" s="61"/>
      <c r="H31" s="61"/>
      <c r="I31" s="61" t="s">
        <v>1065</v>
      </c>
      <c r="J31" s="61"/>
      <c r="K31" s="61"/>
      <c r="L31" s="61" t="s">
        <v>1066</v>
      </c>
      <c r="M31" s="61"/>
      <c r="N31" s="61"/>
      <c r="O31" s="61"/>
      <c r="P31" s="30" t="s">
        <v>40</v>
      </c>
      <c r="Q31" s="30" t="s">
        <v>98</v>
      </c>
      <c r="R31" s="30">
        <v>22.22</v>
      </c>
      <c r="S31" s="30" t="s">
        <v>83</v>
      </c>
      <c r="T31" s="30">
        <v>0</v>
      </c>
      <c r="U31" s="31" t="str">
        <f t="shared" si="0"/>
        <v>N/A</v>
      </c>
    </row>
    <row r="32" spans="1:21" ht="75" customHeight="1">
      <c r="A32" s="25"/>
      <c r="B32" s="29" t="s">
        <v>42</v>
      </c>
      <c r="C32" s="61" t="s">
        <v>42</v>
      </c>
      <c r="D32" s="61"/>
      <c r="E32" s="61"/>
      <c r="F32" s="61"/>
      <c r="G32" s="61"/>
      <c r="H32" s="61"/>
      <c r="I32" s="61" t="s">
        <v>1067</v>
      </c>
      <c r="J32" s="61"/>
      <c r="K32" s="61"/>
      <c r="L32" s="61" t="s">
        <v>1068</v>
      </c>
      <c r="M32" s="61"/>
      <c r="N32" s="61"/>
      <c r="O32" s="61"/>
      <c r="P32" s="30" t="s">
        <v>40</v>
      </c>
      <c r="Q32" s="30" t="s">
        <v>98</v>
      </c>
      <c r="R32" s="30">
        <v>17.78</v>
      </c>
      <c r="S32" s="30" t="s">
        <v>83</v>
      </c>
      <c r="T32" s="30">
        <v>0</v>
      </c>
      <c r="U32" s="31" t="str">
        <f t="shared" si="0"/>
        <v>N/A</v>
      </c>
    </row>
    <row r="33" spans="1:22" ht="100.8" customHeight="1">
      <c r="A33" s="25"/>
      <c r="B33" s="29" t="s">
        <v>42</v>
      </c>
      <c r="C33" s="61" t="s">
        <v>42</v>
      </c>
      <c r="D33" s="61"/>
      <c r="E33" s="61"/>
      <c r="F33" s="61"/>
      <c r="G33" s="61"/>
      <c r="H33" s="61"/>
      <c r="I33" s="61" t="s">
        <v>1069</v>
      </c>
      <c r="J33" s="61"/>
      <c r="K33" s="61"/>
      <c r="L33" s="61" t="s">
        <v>1070</v>
      </c>
      <c r="M33" s="61"/>
      <c r="N33" s="61"/>
      <c r="O33" s="61"/>
      <c r="P33" s="30" t="s">
        <v>40</v>
      </c>
      <c r="Q33" s="30" t="s">
        <v>98</v>
      </c>
      <c r="R33" s="30">
        <v>97.24</v>
      </c>
      <c r="S33" s="30">
        <v>23.47</v>
      </c>
      <c r="T33" s="30">
        <v>24.13</v>
      </c>
      <c r="U33" s="31">
        <f t="shared" si="0"/>
        <v>102.8121005538986</v>
      </c>
    </row>
    <row r="34" spans="1:22" ht="75" customHeight="1">
      <c r="A34" s="25"/>
      <c r="B34" s="29" t="s">
        <v>42</v>
      </c>
      <c r="C34" s="61" t="s">
        <v>42</v>
      </c>
      <c r="D34" s="61"/>
      <c r="E34" s="61"/>
      <c r="F34" s="61"/>
      <c r="G34" s="61"/>
      <c r="H34" s="61"/>
      <c r="I34" s="61" t="s">
        <v>1071</v>
      </c>
      <c r="J34" s="61"/>
      <c r="K34" s="61"/>
      <c r="L34" s="61" t="s">
        <v>1072</v>
      </c>
      <c r="M34" s="61"/>
      <c r="N34" s="61"/>
      <c r="O34" s="61"/>
      <c r="P34" s="30" t="s">
        <v>40</v>
      </c>
      <c r="Q34" s="30" t="s">
        <v>98</v>
      </c>
      <c r="R34" s="30">
        <v>90</v>
      </c>
      <c r="S34" s="30">
        <v>22.5</v>
      </c>
      <c r="T34" s="30">
        <v>38.33</v>
      </c>
      <c r="U34" s="31">
        <f t="shared" si="0"/>
        <v>170.35555555555555</v>
      </c>
    </row>
    <row r="35" spans="1:22" ht="75" customHeight="1">
      <c r="A35" s="25"/>
      <c r="B35" s="29" t="s">
        <v>42</v>
      </c>
      <c r="C35" s="61" t="s">
        <v>1073</v>
      </c>
      <c r="D35" s="61"/>
      <c r="E35" s="61"/>
      <c r="F35" s="61"/>
      <c r="G35" s="61"/>
      <c r="H35" s="61"/>
      <c r="I35" s="61" t="s">
        <v>1074</v>
      </c>
      <c r="J35" s="61"/>
      <c r="K35" s="61"/>
      <c r="L35" s="61" t="s">
        <v>1075</v>
      </c>
      <c r="M35" s="61"/>
      <c r="N35" s="61"/>
      <c r="O35" s="61"/>
      <c r="P35" s="30" t="s">
        <v>40</v>
      </c>
      <c r="Q35" s="30" t="s">
        <v>106</v>
      </c>
      <c r="R35" s="30">
        <v>14.66</v>
      </c>
      <c r="S35" s="30" t="s">
        <v>83</v>
      </c>
      <c r="T35" s="30" t="s">
        <v>83</v>
      </c>
      <c r="U35" s="31" t="str">
        <f t="shared" si="0"/>
        <v>N/A</v>
      </c>
    </row>
    <row r="36" spans="1:22" ht="75" customHeight="1">
      <c r="A36" s="25"/>
      <c r="B36" s="29" t="s">
        <v>42</v>
      </c>
      <c r="C36" s="61" t="s">
        <v>42</v>
      </c>
      <c r="D36" s="61"/>
      <c r="E36" s="61"/>
      <c r="F36" s="61"/>
      <c r="G36" s="61"/>
      <c r="H36" s="61"/>
      <c r="I36" s="61" t="s">
        <v>1076</v>
      </c>
      <c r="J36" s="61"/>
      <c r="K36" s="61"/>
      <c r="L36" s="61" t="s">
        <v>1077</v>
      </c>
      <c r="M36" s="61"/>
      <c r="N36" s="61"/>
      <c r="O36" s="61"/>
      <c r="P36" s="30" t="s">
        <v>40</v>
      </c>
      <c r="Q36" s="30" t="s">
        <v>98</v>
      </c>
      <c r="R36" s="30">
        <v>90.12</v>
      </c>
      <c r="S36" s="30">
        <v>21.75</v>
      </c>
      <c r="T36" s="30">
        <v>23.61</v>
      </c>
      <c r="U36" s="31">
        <f t="shared" si="0"/>
        <v>108.55172413793103</v>
      </c>
    </row>
    <row r="37" spans="1:22" ht="75" customHeight="1" thickBot="1">
      <c r="A37" s="25"/>
      <c r="B37" s="29" t="s">
        <v>42</v>
      </c>
      <c r="C37" s="61" t="s">
        <v>42</v>
      </c>
      <c r="D37" s="61"/>
      <c r="E37" s="61"/>
      <c r="F37" s="61"/>
      <c r="G37" s="61"/>
      <c r="H37" s="61"/>
      <c r="I37" s="61" t="s">
        <v>1078</v>
      </c>
      <c r="J37" s="61"/>
      <c r="K37" s="61"/>
      <c r="L37" s="61" t="s">
        <v>1079</v>
      </c>
      <c r="M37" s="61"/>
      <c r="N37" s="61"/>
      <c r="O37" s="61"/>
      <c r="P37" s="30" t="s">
        <v>40</v>
      </c>
      <c r="Q37" s="30" t="s">
        <v>98</v>
      </c>
      <c r="R37" s="30">
        <v>87.5</v>
      </c>
      <c r="S37" s="30">
        <v>32.81</v>
      </c>
      <c r="T37" s="30">
        <v>32.81</v>
      </c>
      <c r="U37" s="31">
        <f t="shared" si="0"/>
        <v>100</v>
      </c>
    </row>
    <row r="38" spans="1:22" ht="22.5" customHeight="1" thickTop="1" thickBot="1">
      <c r="B38" s="8" t="s">
        <v>55</v>
      </c>
      <c r="C38" s="9"/>
      <c r="D38" s="9"/>
      <c r="E38" s="9"/>
      <c r="F38" s="9"/>
      <c r="G38" s="9"/>
      <c r="H38" s="10"/>
      <c r="I38" s="10"/>
      <c r="J38" s="10"/>
      <c r="K38" s="10"/>
      <c r="L38" s="10"/>
      <c r="M38" s="10"/>
      <c r="N38" s="10"/>
      <c r="O38" s="10"/>
      <c r="P38" s="10"/>
      <c r="Q38" s="10"/>
      <c r="R38" s="10"/>
      <c r="S38" s="10"/>
      <c r="T38" s="10"/>
      <c r="U38" s="11"/>
      <c r="V38" s="32"/>
    </row>
    <row r="39" spans="1:22" ht="26.25" customHeight="1" thickTop="1">
      <c r="B39" s="33"/>
      <c r="C39" s="34"/>
      <c r="D39" s="34"/>
      <c r="E39" s="34"/>
      <c r="F39" s="34"/>
      <c r="G39" s="34"/>
      <c r="H39" s="35"/>
      <c r="I39" s="35"/>
      <c r="J39" s="35"/>
      <c r="K39" s="35"/>
      <c r="L39" s="35"/>
      <c r="M39" s="35"/>
      <c r="N39" s="35"/>
      <c r="O39" s="35"/>
      <c r="P39" s="36"/>
      <c r="Q39" s="37"/>
      <c r="R39" s="38" t="s">
        <v>56</v>
      </c>
      <c r="S39" s="22" t="s">
        <v>57</v>
      </c>
      <c r="T39" s="38" t="s">
        <v>58</v>
      </c>
      <c r="U39" s="22" t="s">
        <v>59</v>
      </c>
    </row>
    <row r="40" spans="1:22" ht="26.25" customHeight="1" thickBot="1">
      <c r="B40" s="39"/>
      <c r="C40" s="40"/>
      <c r="D40" s="40"/>
      <c r="E40" s="40"/>
      <c r="F40" s="40"/>
      <c r="G40" s="40"/>
      <c r="H40" s="41"/>
      <c r="I40" s="41"/>
      <c r="J40" s="41"/>
      <c r="K40" s="41"/>
      <c r="L40" s="41"/>
      <c r="M40" s="41"/>
      <c r="N40" s="41"/>
      <c r="O40" s="41"/>
      <c r="P40" s="42"/>
      <c r="Q40" s="43"/>
      <c r="R40" s="44" t="s">
        <v>60</v>
      </c>
      <c r="S40" s="43" t="s">
        <v>60</v>
      </c>
      <c r="T40" s="43" t="s">
        <v>60</v>
      </c>
      <c r="U40" s="43" t="s">
        <v>61</v>
      </c>
    </row>
    <row r="41" spans="1:22" ht="13.5" customHeight="1" thickBot="1">
      <c r="B41" s="62" t="s">
        <v>62</v>
      </c>
      <c r="C41" s="63"/>
      <c r="D41" s="63"/>
      <c r="E41" s="45"/>
      <c r="F41" s="45"/>
      <c r="G41" s="45"/>
      <c r="H41" s="46"/>
      <c r="I41" s="46"/>
      <c r="J41" s="46"/>
      <c r="K41" s="46"/>
      <c r="L41" s="46"/>
      <c r="M41" s="46"/>
      <c r="N41" s="46"/>
      <c r="O41" s="46"/>
      <c r="P41" s="47"/>
      <c r="Q41" s="47"/>
      <c r="R41" s="48">
        <f>12007.125598</f>
        <v>12007.125598000001</v>
      </c>
      <c r="S41" s="48">
        <f>12007.125598</f>
        <v>12007.125598000001</v>
      </c>
      <c r="T41" s="48">
        <f>12883.11354729</f>
        <v>12883.11354729</v>
      </c>
      <c r="U41" s="49">
        <f>+IF(ISERR(T41/S41*100),"N/A",T41/S41*100)</f>
        <v>107.2955674706685</v>
      </c>
    </row>
    <row r="42" spans="1:22" ht="13.5" customHeight="1" thickBot="1">
      <c r="B42" s="64" t="s">
        <v>63</v>
      </c>
      <c r="C42" s="65"/>
      <c r="D42" s="65"/>
      <c r="E42" s="50"/>
      <c r="F42" s="50"/>
      <c r="G42" s="50"/>
      <c r="H42" s="51"/>
      <c r="I42" s="51"/>
      <c r="J42" s="51"/>
      <c r="K42" s="51"/>
      <c r="L42" s="51"/>
      <c r="M42" s="51"/>
      <c r="N42" s="51"/>
      <c r="O42" s="51"/>
      <c r="P42" s="52"/>
      <c r="Q42" s="52"/>
      <c r="R42" s="48">
        <f>15263.13439415</f>
        <v>15263.13439415</v>
      </c>
      <c r="S42" s="48">
        <f>15263.13439415</f>
        <v>15263.13439415</v>
      </c>
      <c r="T42" s="48">
        <f>12883.11354729</f>
        <v>12883.11354729</v>
      </c>
      <c r="U42" s="49">
        <f>+IF(ISERR(T42/S42*100),"N/A",T42/S42*100)</f>
        <v>84.406735959999111</v>
      </c>
    </row>
    <row r="43" spans="1:22" ht="14.85" customHeight="1" thickTop="1" thickBot="1">
      <c r="B43" s="8" t="s">
        <v>64</v>
      </c>
      <c r="C43" s="9"/>
      <c r="D43" s="9"/>
      <c r="E43" s="9"/>
      <c r="F43" s="9"/>
      <c r="G43" s="9"/>
      <c r="H43" s="10"/>
      <c r="I43" s="10"/>
      <c r="J43" s="10"/>
      <c r="K43" s="10"/>
      <c r="L43" s="10"/>
      <c r="M43" s="10"/>
      <c r="N43" s="10"/>
      <c r="O43" s="10"/>
      <c r="P43" s="10"/>
      <c r="Q43" s="10"/>
      <c r="R43" s="10"/>
      <c r="S43" s="10"/>
      <c r="T43" s="10"/>
      <c r="U43" s="11"/>
    </row>
    <row r="44" spans="1:22" ht="44.25" customHeight="1" thickTop="1">
      <c r="B44" s="66" t="s">
        <v>65</v>
      </c>
      <c r="C44" s="67"/>
      <c r="D44" s="67"/>
      <c r="E44" s="67"/>
      <c r="F44" s="67"/>
      <c r="G44" s="67"/>
      <c r="H44" s="67"/>
      <c r="I44" s="67"/>
      <c r="J44" s="67"/>
      <c r="K44" s="67"/>
      <c r="L44" s="67"/>
      <c r="M44" s="67"/>
      <c r="N44" s="67"/>
      <c r="O44" s="67"/>
      <c r="P44" s="67"/>
      <c r="Q44" s="67"/>
      <c r="R44" s="67"/>
      <c r="S44" s="67"/>
      <c r="T44" s="67"/>
      <c r="U44" s="68"/>
    </row>
    <row r="45" spans="1:22" ht="34.5" customHeight="1">
      <c r="B45" s="55" t="s">
        <v>1080</v>
      </c>
      <c r="C45" s="56"/>
      <c r="D45" s="56"/>
      <c r="E45" s="56"/>
      <c r="F45" s="56"/>
      <c r="G45" s="56"/>
      <c r="H45" s="56"/>
      <c r="I45" s="56"/>
      <c r="J45" s="56"/>
      <c r="K45" s="56"/>
      <c r="L45" s="56"/>
      <c r="M45" s="56"/>
      <c r="N45" s="56"/>
      <c r="O45" s="56"/>
      <c r="P45" s="56"/>
      <c r="Q45" s="56"/>
      <c r="R45" s="56"/>
      <c r="S45" s="56"/>
      <c r="T45" s="56"/>
      <c r="U45" s="57"/>
    </row>
    <row r="46" spans="1:22" ht="34.5" customHeight="1">
      <c r="B46" s="55" t="s">
        <v>1081</v>
      </c>
      <c r="C46" s="56"/>
      <c r="D46" s="56"/>
      <c r="E46" s="56"/>
      <c r="F46" s="56"/>
      <c r="G46" s="56"/>
      <c r="H46" s="56"/>
      <c r="I46" s="56"/>
      <c r="J46" s="56"/>
      <c r="K46" s="56"/>
      <c r="L46" s="56"/>
      <c r="M46" s="56"/>
      <c r="N46" s="56"/>
      <c r="O46" s="56"/>
      <c r="P46" s="56"/>
      <c r="Q46" s="56"/>
      <c r="R46" s="56"/>
      <c r="S46" s="56"/>
      <c r="T46" s="56"/>
      <c r="U46" s="57"/>
    </row>
    <row r="47" spans="1:22" ht="34.5" customHeight="1">
      <c r="B47" s="55" t="s">
        <v>1082</v>
      </c>
      <c r="C47" s="56"/>
      <c r="D47" s="56"/>
      <c r="E47" s="56"/>
      <c r="F47" s="56"/>
      <c r="G47" s="56"/>
      <c r="H47" s="56"/>
      <c r="I47" s="56"/>
      <c r="J47" s="56"/>
      <c r="K47" s="56"/>
      <c r="L47" s="56"/>
      <c r="M47" s="56"/>
      <c r="N47" s="56"/>
      <c r="O47" s="56"/>
      <c r="P47" s="56"/>
      <c r="Q47" s="56"/>
      <c r="R47" s="56"/>
      <c r="S47" s="56"/>
      <c r="T47" s="56"/>
      <c r="U47" s="57"/>
    </row>
    <row r="48" spans="1:22" ht="34.5" customHeight="1">
      <c r="B48" s="55" t="s">
        <v>1083</v>
      </c>
      <c r="C48" s="56"/>
      <c r="D48" s="56"/>
      <c r="E48" s="56"/>
      <c r="F48" s="56"/>
      <c r="G48" s="56"/>
      <c r="H48" s="56"/>
      <c r="I48" s="56"/>
      <c r="J48" s="56"/>
      <c r="K48" s="56"/>
      <c r="L48" s="56"/>
      <c r="M48" s="56"/>
      <c r="N48" s="56"/>
      <c r="O48" s="56"/>
      <c r="P48" s="56"/>
      <c r="Q48" s="56"/>
      <c r="R48" s="56"/>
      <c r="S48" s="56"/>
      <c r="T48" s="56"/>
      <c r="U48" s="57"/>
    </row>
    <row r="49" spans="2:21" ht="34.5" customHeight="1">
      <c r="B49" s="55" t="s">
        <v>1084</v>
      </c>
      <c r="C49" s="56"/>
      <c r="D49" s="56"/>
      <c r="E49" s="56"/>
      <c r="F49" s="56"/>
      <c r="G49" s="56"/>
      <c r="H49" s="56"/>
      <c r="I49" s="56"/>
      <c r="J49" s="56"/>
      <c r="K49" s="56"/>
      <c r="L49" s="56"/>
      <c r="M49" s="56"/>
      <c r="N49" s="56"/>
      <c r="O49" s="56"/>
      <c r="P49" s="56"/>
      <c r="Q49" s="56"/>
      <c r="R49" s="56"/>
      <c r="S49" s="56"/>
      <c r="T49" s="56"/>
      <c r="U49" s="57"/>
    </row>
    <row r="50" spans="2:21" ht="21.9" customHeight="1">
      <c r="B50" s="55" t="s">
        <v>1085</v>
      </c>
      <c r="C50" s="56"/>
      <c r="D50" s="56"/>
      <c r="E50" s="56"/>
      <c r="F50" s="56"/>
      <c r="G50" s="56"/>
      <c r="H50" s="56"/>
      <c r="I50" s="56"/>
      <c r="J50" s="56"/>
      <c r="K50" s="56"/>
      <c r="L50" s="56"/>
      <c r="M50" s="56"/>
      <c r="N50" s="56"/>
      <c r="O50" s="56"/>
      <c r="P50" s="56"/>
      <c r="Q50" s="56"/>
      <c r="R50" s="56"/>
      <c r="S50" s="56"/>
      <c r="T50" s="56"/>
      <c r="U50" s="57"/>
    </row>
    <row r="51" spans="2:21" ht="112.65" customHeight="1">
      <c r="B51" s="55" t="s">
        <v>1086</v>
      </c>
      <c r="C51" s="56"/>
      <c r="D51" s="56"/>
      <c r="E51" s="56"/>
      <c r="F51" s="56"/>
      <c r="G51" s="56"/>
      <c r="H51" s="56"/>
      <c r="I51" s="56"/>
      <c r="J51" s="56"/>
      <c r="K51" s="56"/>
      <c r="L51" s="56"/>
      <c r="M51" s="56"/>
      <c r="N51" s="56"/>
      <c r="O51" s="56"/>
      <c r="P51" s="56"/>
      <c r="Q51" s="56"/>
      <c r="R51" s="56"/>
      <c r="S51" s="56"/>
      <c r="T51" s="56"/>
      <c r="U51" s="57"/>
    </row>
    <row r="52" spans="2:21" ht="67.650000000000006" customHeight="1">
      <c r="B52" s="55" t="s">
        <v>1087</v>
      </c>
      <c r="C52" s="56"/>
      <c r="D52" s="56"/>
      <c r="E52" s="56"/>
      <c r="F52" s="56"/>
      <c r="G52" s="56"/>
      <c r="H52" s="56"/>
      <c r="I52" s="56"/>
      <c r="J52" s="56"/>
      <c r="K52" s="56"/>
      <c r="L52" s="56"/>
      <c r="M52" s="56"/>
      <c r="N52" s="56"/>
      <c r="O52" s="56"/>
      <c r="P52" s="56"/>
      <c r="Q52" s="56"/>
      <c r="R52" s="56"/>
      <c r="S52" s="56"/>
      <c r="T52" s="56"/>
      <c r="U52" s="57"/>
    </row>
    <row r="53" spans="2:21" ht="159.75" customHeight="1">
      <c r="B53" s="55" t="s">
        <v>1088</v>
      </c>
      <c r="C53" s="56"/>
      <c r="D53" s="56"/>
      <c r="E53" s="56"/>
      <c r="F53" s="56"/>
      <c r="G53" s="56"/>
      <c r="H53" s="56"/>
      <c r="I53" s="56"/>
      <c r="J53" s="56"/>
      <c r="K53" s="56"/>
      <c r="L53" s="56"/>
      <c r="M53" s="56"/>
      <c r="N53" s="56"/>
      <c r="O53" s="56"/>
      <c r="P53" s="56"/>
      <c r="Q53" s="56"/>
      <c r="R53" s="56"/>
      <c r="S53" s="56"/>
      <c r="T53" s="56"/>
      <c r="U53" s="57"/>
    </row>
    <row r="54" spans="2:21" ht="34.5" customHeight="1">
      <c r="B54" s="55" t="s">
        <v>1089</v>
      </c>
      <c r="C54" s="56"/>
      <c r="D54" s="56"/>
      <c r="E54" s="56"/>
      <c r="F54" s="56"/>
      <c r="G54" s="56"/>
      <c r="H54" s="56"/>
      <c r="I54" s="56"/>
      <c r="J54" s="56"/>
      <c r="K54" s="56"/>
      <c r="L54" s="56"/>
      <c r="M54" s="56"/>
      <c r="N54" s="56"/>
      <c r="O54" s="56"/>
      <c r="P54" s="56"/>
      <c r="Q54" s="56"/>
      <c r="R54" s="56"/>
      <c r="S54" s="56"/>
      <c r="T54" s="56"/>
      <c r="U54" s="57"/>
    </row>
    <row r="55" spans="2:21" ht="34.5" customHeight="1">
      <c r="B55" s="55" t="s">
        <v>1090</v>
      </c>
      <c r="C55" s="56"/>
      <c r="D55" s="56"/>
      <c r="E55" s="56"/>
      <c r="F55" s="56"/>
      <c r="G55" s="56"/>
      <c r="H55" s="56"/>
      <c r="I55" s="56"/>
      <c r="J55" s="56"/>
      <c r="K55" s="56"/>
      <c r="L55" s="56"/>
      <c r="M55" s="56"/>
      <c r="N55" s="56"/>
      <c r="O55" s="56"/>
      <c r="P55" s="56"/>
      <c r="Q55" s="56"/>
      <c r="R55" s="56"/>
      <c r="S55" s="56"/>
      <c r="T55" s="56"/>
      <c r="U55" s="57"/>
    </row>
    <row r="56" spans="2:21" ht="103.65" customHeight="1">
      <c r="B56" s="55" t="s">
        <v>1091</v>
      </c>
      <c r="C56" s="56"/>
      <c r="D56" s="56"/>
      <c r="E56" s="56"/>
      <c r="F56" s="56"/>
      <c r="G56" s="56"/>
      <c r="H56" s="56"/>
      <c r="I56" s="56"/>
      <c r="J56" s="56"/>
      <c r="K56" s="56"/>
      <c r="L56" s="56"/>
      <c r="M56" s="56"/>
      <c r="N56" s="56"/>
      <c r="O56" s="56"/>
      <c r="P56" s="56"/>
      <c r="Q56" s="56"/>
      <c r="R56" s="56"/>
      <c r="S56" s="56"/>
      <c r="T56" s="56"/>
      <c r="U56" s="57"/>
    </row>
    <row r="57" spans="2:21" ht="34.5" customHeight="1">
      <c r="B57" s="55" t="s">
        <v>1092</v>
      </c>
      <c r="C57" s="56"/>
      <c r="D57" s="56"/>
      <c r="E57" s="56"/>
      <c r="F57" s="56"/>
      <c r="G57" s="56"/>
      <c r="H57" s="56"/>
      <c r="I57" s="56"/>
      <c r="J57" s="56"/>
      <c r="K57" s="56"/>
      <c r="L57" s="56"/>
      <c r="M57" s="56"/>
      <c r="N57" s="56"/>
      <c r="O57" s="56"/>
      <c r="P57" s="56"/>
      <c r="Q57" s="56"/>
      <c r="R57" s="56"/>
      <c r="S57" s="56"/>
      <c r="T57" s="56"/>
      <c r="U57" s="57"/>
    </row>
    <row r="58" spans="2:21" ht="85.5" customHeight="1">
      <c r="B58" s="55" t="s">
        <v>1093</v>
      </c>
      <c r="C58" s="56"/>
      <c r="D58" s="56"/>
      <c r="E58" s="56"/>
      <c r="F58" s="56"/>
      <c r="G58" s="56"/>
      <c r="H58" s="56"/>
      <c r="I58" s="56"/>
      <c r="J58" s="56"/>
      <c r="K58" s="56"/>
      <c r="L58" s="56"/>
      <c r="M58" s="56"/>
      <c r="N58" s="56"/>
      <c r="O58" s="56"/>
      <c r="P58" s="56"/>
      <c r="Q58" s="56"/>
      <c r="R58" s="56"/>
      <c r="S58" s="56"/>
      <c r="T58" s="56"/>
      <c r="U58" s="57"/>
    </row>
    <row r="59" spans="2:21" ht="81.150000000000006" customHeight="1">
      <c r="B59" s="55" t="s">
        <v>1094</v>
      </c>
      <c r="C59" s="56"/>
      <c r="D59" s="56"/>
      <c r="E59" s="56"/>
      <c r="F59" s="56"/>
      <c r="G59" s="56"/>
      <c r="H59" s="56"/>
      <c r="I59" s="56"/>
      <c r="J59" s="56"/>
      <c r="K59" s="56"/>
      <c r="L59" s="56"/>
      <c r="M59" s="56"/>
      <c r="N59" s="56"/>
      <c r="O59" s="56"/>
      <c r="P59" s="56"/>
      <c r="Q59" s="56"/>
      <c r="R59" s="56"/>
      <c r="S59" s="56"/>
      <c r="T59" s="56"/>
      <c r="U59" s="57"/>
    </row>
    <row r="60" spans="2:21" ht="16.350000000000001" customHeight="1">
      <c r="B60" s="55" t="s">
        <v>1095</v>
      </c>
      <c r="C60" s="56"/>
      <c r="D60" s="56"/>
      <c r="E60" s="56"/>
      <c r="F60" s="56"/>
      <c r="G60" s="56"/>
      <c r="H60" s="56"/>
      <c r="I60" s="56"/>
      <c r="J60" s="56"/>
      <c r="K60" s="56"/>
      <c r="L60" s="56"/>
      <c r="M60" s="56"/>
      <c r="N60" s="56"/>
      <c r="O60" s="56"/>
      <c r="P60" s="56"/>
      <c r="Q60" s="56"/>
      <c r="R60" s="56"/>
      <c r="S60" s="56"/>
      <c r="T60" s="56"/>
      <c r="U60" s="57"/>
    </row>
    <row r="61" spans="2:21" ht="18.149999999999999" customHeight="1">
      <c r="B61" s="55" t="s">
        <v>1096</v>
      </c>
      <c r="C61" s="56"/>
      <c r="D61" s="56"/>
      <c r="E61" s="56"/>
      <c r="F61" s="56"/>
      <c r="G61" s="56"/>
      <c r="H61" s="56"/>
      <c r="I61" s="56"/>
      <c r="J61" s="56"/>
      <c r="K61" s="56"/>
      <c r="L61" s="56"/>
      <c r="M61" s="56"/>
      <c r="N61" s="56"/>
      <c r="O61" s="56"/>
      <c r="P61" s="56"/>
      <c r="Q61" s="56"/>
      <c r="R61" s="56"/>
      <c r="S61" s="56"/>
      <c r="T61" s="56"/>
      <c r="U61" s="57"/>
    </row>
    <row r="62" spans="2:21" ht="18.149999999999999" customHeight="1">
      <c r="B62" s="55" t="s">
        <v>1097</v>
      </c>
      <c r="C62" s="56"/>
      <c r="D62" s="56"/>
      <c r="E62" s="56"/>
      <c r="F62" s="56"/>
      <c r="G62" s="56"/>
      <c r="H62" s="56"/>
      <c r="I62" s="56"/>
      <c r="J62" s="56"/>
      <c r="K62" s="56"/>
      <c r="L62" s="56"/>
      <c r="M62" s="56"/>
      <c r="N62" s="56"/>
      <c r="O62" s="56"/>
      <c r="P62" s="56"/>
      <c r="Q62" s="56"/>
      <c r="R62" s="56"/>
      <c r="S62" s="56"/>
      <c r="T62" s="56"/>
      <c r="U62" s="57"/>
    </row>
    <row r="63" spans="2:21" ht="44.1" customHeight="1">
      <c r="B63" s="55" t="s">
        <v>1098</v>
      </c>
      <c r="C63" s="56"/>
      <c r="D63" s="56"/>
      <c r="E63" s="56"/>
      <c r="F63" s="56"/>
      <c r="G63" s="56"/>
      <c r="H63" s="56"/>
      <c r="I63" s="56"/>
      <c r="J63" s="56"/>
      <c r="K63" s="56"/>
      <c r="L63" s="56"/>
      <c r="M63" s="56"/>
      <c r="N63" s="56"/>
      <c r="O63" s="56"/>
      <c r="P63" s="56"/>
      <c r="Q63" s="56"/>
      <c r="R63" s="56"/>
      <c r="S63" s="56"/>
      <c r="T63" s="56"/>
      <c r="U63" s="57"/>
    </row>
    <row r="64" spans="2:21" ht="34.5" customHeight="1">
      <c r="B64" s="55" t="s">
        <v>1099</v>
      </c>
      <c r="C64" s="56"/>
      <c r="D64" s="56"/>
      <c r="E64" s="56"/>
      <c r="F64" s="56"/>
      <c r="G64" s="56"/>
      <c r="H64" s="56"/>
      <c r="I64" s="56"/>
      <c r="J64" s="56"/>
      <c r="K64" s="56"/>
      <c r="L64" s="56"/>
      <c r="M64" s="56"/>
      <c r="N64" s="56"/>
      <c r="O64" s="56"/>
      <c r="P64" s="56"/>
      <c r="Q64" s="56"/>
      <c r="R64" s="56"/>
      <c r="S64" s="56"/>
      <c r="T64" s="56"/>
      <c r="U64" s="57"/>
    </row>
    <row r="65" spans="2:21" ht="22.65" customHeight="1">
      <c r="B65" s="55" t="s">
        <v>1100</v>
      </c>
      <c r="C65" s="56"/>
      <c r="D65" s="56"/>
      <c r="E65" s="56"/>
      <c r="F65" s="56"/>
      <c r="G65" s="56"/>
      <c r="H65" s="56"/>
      <c r="I65" s="56"/>
      <c r="J65" s="56"/>
      <c r="K65" s="56"/>
      <c r="L65" s="56"/>
      <c r="M65" s="56"/>
      <c r="N65" s="56"/>
      <c r="O65" s="56"/>
      <c r="P65" s="56"/>
      <c r="Q65" s="56"/>
      <c r="R65" s="56"/>
      <c r="S65" s="56"/>
      <c r="T65" s="56"/>
      <c r="U65" s="57"/>
    </row>
    <row r="66" spans="2:21" ht="37.35" customHeight="1">
      <c r="B66" s="55" t="s">
        <v>1101</v>
      </c>
      <c r="C66" s="56"/>
      <c r="D66" s="56"/>
      <c r="E66" s="56"/>
      <c r="F66" s="56"/>
      <c r="G66" s="56"/>
      <c r="H66" s="56"/>
      <c r="I66" s="56"/>
      <c r="J66" s="56"/>
      <c r="K66" s="56"/>
      <c r="L66" s="56"/>
      <c r="M66" s="56"/>
      <c r="N66" s="56"/>
      <c r="O66" s="56"/>
      <c r="P66" s="56"/>
      <c r="Q66" s="56"/>
      <c r="R66" s="56"/>
      <c r="S66" s="56"/>
      <c r="T66" s="56"/>
      <c r="U66" s="57"/>
    </row>
    <row r="67" spans="2:21" ht="68.400000000000006" customHeight="1">
      <c r="B67" s="55" t="s">
        <v>1102</v>
      </c>
      <c r="C67" s="56"/>
      <c r="D67" s="56"/>
      <c r="E67" s="56"/>
      <c r="F67" s="56"/>
      <c r="G67" s="56"/>
      <c r="H67" s="56"/>
      <c r="I67" s="56"/>
      <c r="J67" s="56"/>
      <c r="K67" s="56"/>
      <c r="L67" s="56"/>
      <c r="M67" s="56"/>
      <c r="N67" s="56"/>
      <c r="O67" s="56"/>
      <c r="P67" s="56"/>
      <c r="Q67" s="56"/>
      <c r="R67" s="56"/>
      <c r="S67" s="56"/>
      <c r="T67" s="56"/>
      <c r="U67" s="57"/>
    </row>
    <row r="68" spans="2:21" ht="54" customHeight="1">
      <c r="B68" s="55" t="s">
        <v>1103</v>
      </c>
      <c r="C68" s="56"/>
      <c r="D68" s="56"/>
      <c r="E68" s="56"/>
      <c r="F68" s="56"/>
      <c r="G68" s="56"/>
      <c r="H68" s="56"/>
      <c r="I68" s="56"/>
      <c r="J68" s="56"/>
      <c r="K68" s="56"/>
      <c r="L68" s="56"/>
      <c r="M68" s="56"/>
      <c r="N68" s="56"/>
      <c r="O68" s="56"/>
      <c r="P68" s="56"/>
      <c r="Q68" s="56"/>
      <c r="R68" s="56"/>
      <c r="S68" s="56"/>
      <c r="T68" s="56"/>
      <c r="U68" s="57"/>
    </row>
    <row r="69" spans="2:21" ht="34.5" customHeight="1">
      <c r="B69" s="55" t="s">
        <v>1104</v>
      </c>
      <c r="C69" s="56"/>
      <c r="D69" s="56"/>
      <c r="E69" s="56"/>
      <c r="F69" s="56"/>
      <c r="G69" s="56"/>
      <c r="H69" s="56"/>
      <c r="I69" s="56"/>
      <c r="J69" s="56"/>
      <c r="K69" s="56"/>
      <c r="L69" s="56"/>
      <c r="M69" s="56"/>
      <c r="N69" s="56"/>
      <c r="O69" s="56"/>
      <c r="P69" s="56"/>
      <c r="Q69" s="56"/>
      <c r="R69" s="56"/>
      <c r="S69" s="56"/>
      <c r="T69" s="56"/>
      <c r="U69" s="57"/>
    </row>
    <row r="70" spans="2:21" ht="52.35" customHeight="1">
      <c r="B70" s="55" t="s">
        <v>1105</v>
      </c>
      <c r="C70" s="56"/>
      <c r="D70" s="56"/>
      <c r="E70" s="56"/>
      <c r="F70" s="56"/>
      <c r="G70" s="56"/>
      <c r="H70" s="56"/>
      <c r="I70" s="56"/>
      <c r="J70" s="56"/>
      <c r="K70" s="56"/>
      <c r="L70" s="56"/>
      <c r="M70" s="56"/>
      <c r="N70" s="56"/>
      <c r="O70" s="56"/>
      <c r="P70" s="56"/>
      <c r="Q70" s="56"/>
      <c r="R70" s="56"/>
      <c r="S70" s="56"/>
      <c r="T70" s="56"/>
      <c r="U70" s="57"/>
    </row>
    <row r="71" spans="2:21" ht="34.5" customHeight="1" thickBot="1">
      <c r="B71" s="58" t="s">
        <v>1106</v>
      </c>
      <c r="C71" s="59"/>
      <c r="D71" s="59"/>
      <c r="E71" s="59"/>
      <c r="F71" s="59"/>
      <c r="G71" s="59"/>
      <c r="H71" s="59"/>
      <c r="I71" s="59"/>
      <c r="J71" s="59"/>
      <c r="K71" s="59"/>
      <c r="L71" s="59"/>
      <c r="M71" s="59"/>
      <c r="N71" s="59"/>
      <c r="O71" s="59"/>
      <c r="P71" s="59"/>
      <c r="Q71" s="59"/>
      <c r="R71" s="59"/>
      <c r="S71" s="59"/>
      <c r="T71" s="59"/>
      <c r="U71" s="60"/>
    </row>
  </sheetData>
  <mergeCells count="132">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B41:D41"/>
    <mergeCell ref="B42:D42"/>
    <mergeCell ref="B44:U44"/>
    <mergeCell ref="B45:U45"/>
    <mergeCell ref="B46:U46"/>
    <mergeCell ref="B47:U47"/>
    <mergeCell ref="C36:H36"/>
    <mergeCell ref="I36:K36"/>
    <mergeCell ref="L36:O36"/>
    <mergeCell ref="C37:H37"/>
    <mergeCell ref="I37:K37"/>
    <mergeCell ref="L37:O37"/>
    <mergeCell ref="B54:U54"/>
    <mergeCell ref="B55:U55"/>
    <mergeCell ref="B56:U56"/>
    <mergeCell ref="B57:U57"/>
    <mergeCell ref="B58:U58"/>
    <mergeCell ref="B59:U59"/>
    <mergeCell ref="B48:U48"/>
    <mergeCell ref="B49:U49"/>
    <mergeCell ref="B50:U50"/>
    <mergeCell ref="B51:U51"/>
    <mergeCell ref="B52:U52"/>
    <mergeCell ref="B53:U53"/>
    <mergeCell ref="B66:U66"/>
    <mergeCell ref="B67:U67"/>
    <mergeCell ref="B68:U68"/>
    <mergeCell ref="B69:U69"/>
    <mergeCell ref="B70:U70"/>
    <mergeCell ref="B71:U71"/>
    <mergeCell ref="B60:U60"/>
    <mergeCell ref="B61:U61"/>
    <mergeCell ref="B62:U62"/>
    <mergeCell ref="B63:U63"/>
    <mergeCell ref="B64:U64"/>
    <mergeCell ref="B65:U6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A16" sqref="A16:XFD1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109375" style="1" customWidth="1"/>
    <col min="9" max="9" width="7.5546875" style="1" customWidth="1"/>
    <col min="10" max="10" width="9" style="1" customWidth="1"/>
    <col min="11" max="11" width="25.33203125" style="1" customWidth="1"/>
    <col min="12" max="12" width="8.88671875" style="1" customWidth="1"/>
    <col min="13" max="13" width="7" style="1" customWidth="1"/>
    <col min="14" max="14" width="9.44140625" style="1" customWidth="1"/>
    <col min="15" max="15" width="28.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1107</v>
      </c>
      <c r="D4" s="95" t="s">
        <v>1108</v>
      </c>
      <c r="E4" s="95"/>
      <c r="F4" s="95"/>
      <c r="G4" s="95"/>
      <c r="H4" s="95"/>
      <c r="I4" s="14"/>
      <c r="J4" s="15" t="s">
        <v>6</v>
      </c>
      <c r="K4" s="16" t="s">
        <v>7</v>
      </c>
      <c r="L4" s="96" t="s">
        <v>8</v>
      </c>
      <c r="M4" s="96"/>
      <c r="N4" s="96"/>
      <c r="O4" s="96"/>
      <c r="P4" s="15" t="s">
        <v>9</v>
      </c>
      <c r="Q4" s="96" t="s">
        <v>1109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5.6" customHeight="1" thickTop="1" thickBot="1">
      <c r="A11" s="25"/>
      <c r="B11" s="26" t="s">
        <v>36</v>
      </c>
      <c r="C11" s="69" t="s">
        <v>1110</v>
      </c>
      <c r="D11" s="69"/>
      <c r="E11" s="69"/>
      <c r="F11" s="69"/>
      <c r="G11" s="69"/>
      <c r="H11" s="69"/>
      <c r="I11" s="69" t="s">
        <v>1537</v>
      </c>
      <c r="J11" s="69"/>
      <c r="K11" s="69"/>
      <c r="L11" s="69" t="s">
        <v>1111</v>
      </c>
      <c r="M11" s="69"/>
      <c r="N11" s="69"/>
      <c r="O11" s="69"/>
      <c r="P11" s="27" t="s">
        <v>40</v>
      </c>
      <c r="Q11" s="27" t="s">
        <v>82</v>
      </c>
      <c r="R11" s="53">
        <v>51.4</v>
      </c>
      <c r="S11" s="53" t="s">
        <v>83</v>
      </c>
      <c r="T11" s="53" t="s">
        <v>83</v>
      </c>
      <c r="U11" s="28" t="str">
        <f t="shared" ref="U11:U28" si="0">IF(ISERR(T11/S11*100),"N/A",T11/S11*100)</f>
        <v>N/A</v>
      </c>
    </row>
    <row r="12" spans="1:34" ht="96.6" customHeight="1" thickTop="1">
      <c r="A12" s="25"/>
      <c r="B12" s="26" t="s">
        <v>45</v>
      </c>
      <c r="C12" s="69" t="s">
        <v>1112</v>
      </c>
      <c r="D12" s="69"/>
      <c r="E12" s="69"/>
      <c r="F12" s="69"/>
      <c r="G12" s="69"/>
      <c r="H12" s="69"/>
      <c r="I12" s="69" t="s">
        <v>1113</v>
      </c>
      <c r="J12" s="69"/>
      <c r="K12" s="69"/>
      <c r="L12" s="69" t="s">
        <v>1114</v>
      </c>
      <c r="M12" s="69"/>
      <c r="N12" s="69"/>
      <c r="O12" s="69"/>
      <c r="P12" s="27" t="s">
        <v>40</v>
      </c>
      <c r="Q12" s="27" t="s">
        <v>82</v>
      </c>
      <c r="R12" s="27">
        <v>100</v>
      </c>
      <c r="S12" s="27" t="s">
        <v>83</v>
      </c>
      <c r="T12" s="27" t="s">
        <v>83</v>
      </c>
      <c r="U12" s="28" t="str">
        <f t="shared" si="0"/>
        <v>N/A</v>
      </c>
    </row>
    <row r="13" spans="1:34" ht="75" customHeight="1">
      <c r="A13" s="25"/>
      <c r="B13" s="29" t="s">
        <v>42</v>
      </c>
      <c r="C13" s="61" t="s">
        <v>42</v>
      </c>
      <c r="D13" s="61"/>
      <c r="E13" s="61"/>
      <c r="F13" s="61"/>
      <c r="G13" s="61"/>
      <c r="H13" s="61"/>
      <c r="I13" s="61" t="s">
        <v>1115</v>
      </c>
      <c r="J13" s="61"/>
      <c r="K13" s="61"/>
      <c r="L13" s="61" t="s">
        <v>1116</v>
      </c>
      <c r="M13" s="61"/>
      <c r="N13" s="61"/>
      <c r="O13" s="61"/>
      <c r="P13" s="30" t="s">
        <v>40</v>
      </c>
      <c r="Q13" s="30" t="s">
        <v>82</v>
      </c>
      <c r="R13" s="30">
        <v>100</v>
      </c>
      <c r="S13" s="30" t="s">
        <v>83</v>
      </c>
      <c r="T13" s="30" t="s">
        <v>83</v>
      </c>
      <c r="U13" s="31" t="str">
        <f t="shared" si="0"/>
        <v>N/A</v>
      </c>
    </row>
    <row r="14" spans="1:34" ht="75" customHeight="1">
      <c r="A14" s="25"/>
      <c r="B14" s="29" t="s">
        <v>42</v>
      </c>
      <c r="C14" s="61" t="s">
        <v>42</v>
      </c>
      <c r="D14" s="61"/>
      <c r="E14" s="61"/>
      <c r="F14" s="61"/>
      <c r="G14" s="61"/>
      <c r="H14" s="61"/>
      <c r="I14" s="61" t="s">
        <v>1117</v>
      </c>
      <c r="J14" s="61"/>
      <c r="K14" s="61"/>
      <c r="L14" s="61" t="s">
        <v>1118</v>
      </c>
      <c r="M14" s="61"/>
      <c r="N14" s="61"/>
      <c r="O14" s="61"/>
      <c r="P14" s="30" t="s">
        <v>40</v>
      </c>
      <c r="Q14" s="30" t="s">
        <v>82</v>
      </c>
      <c r="R14" s="30">
        <v>31.43</v>
      </c>
      <c r="S14" s="30" t="s">
        <v>83</v>
      </c>
      <c r="T14" s="30" t="s">
        <v>83</v>
      </c>
      <c r="U14" s="31" t="str">
        <f t="shared" si="0"/>
        <v>N/A</v>
      </c>
    </row>
    <row r="15" spans="1:34" ht="75" customHeight="1">
      <c r="A15" s="25"/>
      <c r="B15" s="29" t="s">
        <v>42</v>
      </c>
      <c r="C15" s="61" t="s">
        <v>42</v>
      </c>
      <c r="D15" s="61"/>
      <c r="E15" s="61"/>
      <c r="F15" s="61"/>
      <c r="G15" s="61"/>
      <c r="H15" s="61"/>
      <c r="I15" s="61" t="s">
        <v>1119</v>
      </c>
      <c r="J15" s="61"/>
      <c r="K15" s="61"/>
      <c r="L15" s="61" t="s">
        <v>1120</v>
      </c>
      <c r="M15" s="61"/>
      <c r="N15" s="61"/>
      <c r="O15" s="61"/>
      <c r="P15" s="30" t="s">
        <v>40</v>
      </c>
      <c r="Q15" s="30" t="s">
        <v>82</v>
      </c>
      <c r="R15" s="30">
        <v>100</v>
      </c>
      <c r="S15" s="30" t="s">
        <v>83</v>
      </c>
      <c r="T15" s="30" t="s">
        <v>83</v>
      </c>
      <c r="U15" s="31" t="str">
        <f t="shared" si="0"/>
        <v>N/A</v>
      </c>
    </row>
    <row r="16" spans="1:34" ht="144" customHeight="1" thickBot="1">
      <c r="A16" s="25"/>
      <c r="B16" s="29" t="s">
        <v>42</v>
      </c>
      <c r="C16" s="61" t="s">
        <v>42</v>
      </c>
      <c r="D16" s="61"/>
      <c r="E16" s="61"/>
      <c r="F16" s="61"/>
      <c r="G16" s="61"/>
      <c r="H16" s="61"/>
      <c r="I16" s="61" t="s">
        <v>1121</v>
      </c>
      <c r="J16" s="61"/>
      <c r="K16" s="61"/>
      <c r="L16" s="61" t="s">
        <v>1122</v>
      </c>
      <c r="M16" s="61"/>
      <c r="N16" s="61"/>
      <c r="O16" s="61"/>
      <c r="P16" s="30" t="s">
        <v>40</v>
      </c>
      <c r="Q16" s="30" t="s">
        <v>82</v>
      </c>
      <c r="R16" s="30">
        <v>75</v>
      </c>
      <c r="S16" s="30" t="s">
        <v>83</v>
      </c>
      <c r="T16" s="30" t="s">
        <v>83</v>
      </c>
      <c r="U16" s="31" t="str">
        <f t="shared" si="0"/>
        <v>N/A</v>
      </c>
    </row>
    <row r="17" spans="1:22" ht="75" customHeight="1" thickTop="1">
      <c r="A17" s="25"/>
      <c r="B17" s="26" t="s">
        <v>49</v>
      </c>
      <c r="C17" s="69" t="s">
        <v>1123</v>
      </c>
      <c r="D17" s="69"/>
      <c r="E17" s="69"/>
      <c r="F17" s="69"/>
      <c r="G17" s="69"/>
      <c r="H17" s="69"/>
      <c r="I17" s="69" t="s">
        <v>1124</v>
      </c>
      <c r="J17" s="69"/>
      <c r="K17" s="69"/>
      <c r="L17" s="69" t="s">
        <v>1125</v>
      </c>
      <c r="M17" s="69"/>
      <c r="N17" s="69"/>
      <c r="O17" s="69"/>
      <c r="P17" s="27" t="s">
        <v>40</v>
      </c>
      <c r="Q17" s="27" t="s">
        <v>106</v>
      </c>
      <c r="R17" s="27">
        <v>40.729999999999997</v>
      </c>
      <c r="S17" s="27" t="s">
        <v>83</v>
      </c>
      <c r="T17" s="27" t="s">
        <v>83</v>
      </c>
      <c r="U17" s="28" t="str">
        <f t="shared" si="0"/>
        <v>N/A</v>
      </c>
    </row>
    <row r="18" spans="1:22" ht="75" customHeight="1">
      <c r="A18" s="25"/>
      <c r="B18" s="29" t="s">
        <v>42</v>
      </c>
      <c r="C18" s="61" t="s">
        <v>42</v>
      </c>
      <c r="D18" s="61"/>
      <c r="E18" s="61"/>
      <c r="F18" s="61"/>
      <c r="G18" s="61"/>
      <c r="H18" s="61"/>
      <c r="I18" s="61" t="s">
        <v>1126</v>
      </c>
      <c r="J18" s="61"/>
      <c r="K18" s="61"/>
      <c r="L18" s="61" t="s">
        <v>1127</v>
      </c>
      <c r="M18" s="61"/>
      <c r="N18" s="61"/>
      <c r="O18" s="61"/>
      <c r="P18" s="30" t="s">
        <v>40</v>
      </c>
      <c r="Q18" s="30" t="s">
        <v>106</v>
      </c>
      <c r="R18" s="30">
        <v>37.79</v>
      </c>
      <c r="S18" s="30" t="s">
        <v>83</v>
      </c>
      <c r="T18" s="30" t="s">
        <v>83</v>
      </c>
      <c r="U18" s="31" t="str">
        <f t="shared" si="0"/>
        <v>N/A</v>
      </c>
    </row>
    <row r="19" spans="1:22" ht="75" customHeight="1">
      <c r="A19" s="25"/>
      <c r="B19" s="29" t="s">
        <v>42</v>
      </c>
      <c r="C19" s="61" t="s">
        <v>1128</v>
      </c>
      <c r="D19" s="61"/>
      <c r="E19" s="61"/>
      <c r="F19" s="61"/>
      <c r="G19" s="61"/>
      <c r="H19" s="61"/>
      <c r="I19" s="61" t="s">
        <v>1129</v>
      </c>
      <c r="J19" s="61"/>
      <c r="K19" s="61"/>
      <c r="L19" s="61" t="s">
        <v>1130</v>
      </c>
      <c r="M19" s="61"/>
      <c r="N19" s="61"/>
      <c r="O19" s="61"/>
      <c r="P19" s="30" t="s">
        <v>40</v>
      </c>
      <c r="Q19" s="30" t="s">
        <v>93</v>
      </c>
      <c r="R19" s="30">
        <v>0</v>
      </c>
      <c r="S19" s="30" t="s">
        <v>83</v>
      </c>
      <c r="T19" s="30" t="s">
        <v>83</v>
      </c>
      <c r="U19" s="31" t="str">
        <f t="shared" si="0"/>
        <v>N/A</v>
      </c>
    </row>
    <row r="20" spans="1:22" ht="75" customHeight="1">
      <c r="A20" s="25"/>
      <c r="B20" s="29" t="s">
        <v>42</v>
      </c>
      <c r="C20" s="61" t="s">
        <v>1131</v>
      </c>
      <c r="D20" s="61"/>
      <c r="E20" s="61"/>
      <c r="F20" s="61"/>
      <c r="G20" s="61"/>
      <c r="H20" s="61"/>
      <c r="I20" s="61" t="s">
        <v>1132</v>
      </c>
      <c r="J20" s="61"/>
      <c r="K20" s="61"/>
      <c r="L20" s="61" t="s">
        <v>1133</v>
      </c>
      <c r="M20" s="61"/>
      <c r="N20" s="61"/>
      <c r="O20" s="61"/>
      <c r="P20" s="30" t="s">
        <v>40</v>
      </c>
      <c r="Q20" s="30" t="s">
        <v>93</v>
      </c>
      <c r="R20" s="30">
        <v>100</v>
      </c>
      <c r="S20" s="30" t="s">
        <v>83</v>
      </c>
      <c r="T20" s="30" t="s">
        <v>83</v>
      </c>
      <c r="U20" s="31" t="str">
        <f t="shared" si="0"/>
        <v>N/A</v>
      </c>
    </row>
    <row r="21" spans="1:22" ht="75" customHeight="1">
      <c r="A21" s="25"/>
      <c r="B21" s="29" t="s">
        <v>42</v>
      </c>
      <c r="C21" s="61" t="s">
        <v>42</v>
      </c>
      <c r="D21" s="61"/>
      <c r="E21" s="61"/>
      <c r="F21" s="61"/>
      <c r="G21" s="61"/>
      <c r="H21" s="61"/>
      <c r="I21" s="61" t="s">
        <v>1134</v>
      </c>
      <c r="J21" s="61"/>
      <c r="K21" s="61"/>
      <c r="L21" s="61" t="s">
        <v>1135</v>
      </c>
      <c r="M21" s="61"/>
      <c r="N21" s="61"/>
      <c r="O21" s="61"/>
      <c r="P21" s="30" t="s">
        <v>40</v>
      </c>
      <c r="Q21" s="30" t="s">
        <v>93</v>
      </c>
      <c r="R21" s="30">
        <v>100</v>
      </c>
      <c r="S21" s="30" t="s">
        <v>83</v>
      </c>
      <c r="T21" s="30" t="s">
        <v>83</v>
      </c>
      <c r="U21" s="31" t="str">
        <f t="shared" si="0"/>
        <v>N/A</v>
      </c>
    </row>
    <row r="22" spans="1:22" ht="75" customHeight="1" thickBot="1">
      <c r="A22" s="25"/>
      <c r="B22" s="29" t="s">
        <v>42</v>
      </c>
      <c r="C22" s="61" t="s">
        <v>1136</v>
      </c>
      <c r="D22" s="61"/>
      <c r="E22" s="61"/>
      <c r="F22" s="61"/>
      <c r="G22" s="61"/>
      <c r="H22" s="61"/>
      <c r="I22" s="61" t="s">
        <v>1137</v>
      </c>
      <c r="J22" s="61"/>
      <c r="K22" s="61"/>
      <c r="L22" s="61" t="s">
        <v>1138</v>
      </c>
      <c r="M22" s="61"/>
      <c r="N22" s="61"/>
      <c r="O22" s="61"/>
      <c r="P22" s="30" t="s">
        <v>40</v>
      </c>
      <c r="Q22" s="30" t="s">
        <v>93</v>
      </c>
      <c r="R22" s="30">
        <v>100</v>
      </c>
      <c r="S22" s="30" t="s">
        <v>83</v>
      </c>
      <c r="T22" s="30" t="s">
        <v>83</v>
      </c>
      <c r="U22" s="31" t="str">
        <f t="shared" si="0"/>
        <v>N/A</v>
      </c>
    </row>
    <row r="23" spans="1:22" ht="75" customHeight="1" thickTop="1">
      <c r="A23" s="25"/>
      <c r="B23" s="26" t="s">
        <v>94</v>
      </c>
      <c r="C23" s="69" t="s">
        <v>1139</v>
      </c>
      <c r="D23" s="69"/>
      <c r="E23" s="69"/>
      <c r="F23" s="69"/>
      <c r="G23" s="69"/>
      <c r="H23" s="69"/>
      <c r="I23" s="69" t="s">
        <v>1140</v>
      </c>
      <c r="J23" s="69"/>
      <c r="K23" s="69"/>
      <c r="L23" s="69" t="s">
        <v>1141</v>
      </c>
      <c r="M23" s="69"/>
      <c r="N23" s="69"/>
      <c r="O23" s="69"/>
      <c r="P23" s="27" t="s">
        <v>40</v>
      </c>
      <c r="Q23" s="27" t="s">
        <v>98</v>
      </c>
      <c r="R23" s="27">
        <v>75</v>
      </c>
      <c r="S23" s="27">
        <v>0</v>
      </c>
      <c r="T23" s="27">
        <v>0</v>
      </c>
      <c r="U23" s="28" t="str">
        <f t="shared" si="0"/>
        <v>N/A</v>
      </c>
    </row>
    <row r="24" spans="1:22" ht="75" customHeight="1">
      <c r="A24" s="25"/>
      <c r="B24" s="29" t="s">
        <v>42</v>
      </c>
      <c r="C24" s="61" t="s">
        <v>1142</v>
      </c>
      <c r="D24" s="61"/>
      <c r="E24" s="61"/>
      <c r="F24" s="61"/>
      <c r="G24" s="61"/>
      <c r="H24" s="61"/>
      <c r="I24" s="61" t="s">
        <v>1143</v>
      </c>
      <c r="J24" s="61"/>
      <c r="K24" s="61"/>
      <c r="L24" s="61" t="s">
        <v>1144</v>
      </c>
      <c r="M24" s="61"/>
      <c r="N24" s="61"/>
      <c r="O24" s="61"/>
      <c r="P24" s="30" t="s">
        <v>40</v>
      </c>
      <c r="Q24" s="30" t="s">
        <v>98</v>
      </c>
      <c r="R24" s="30">
        <v>100</v>
      </c>
      <c r="S24" s="30">
        <v>100</v>
      </c>
      <c r="T24" s="30">
        <v>100</v>
      </c>
      <c r="U24" s="31">
        <f t="shared" si="0"/>
        <v>100</v>
      </c>
    </row>
    <row r="25" spans="1:22" ht="75" customHeight="1">
      <c r="A25" s="25"/>
      <c r="B25" s="29" t="s">
        <v>42</v>
      </c>
      <c r="C25" s="61" t="s">
        <v>1145</v>
      </c>
      <c r="D25" s="61"/>
      <c r="E25" s="61"/>
      <c r="F25" s="61"/>
      <c r="G25" s="61"/>
      <c r="H25" s="61"/>
      <c r="I25" s="61" t="s">
        <v>1146</v>
      </c>
      <c r="J25" s="61"/>
      <c r="K25" s="61"/>
      <c r="L25" s="61" t="s">
        <v>1147</v>
      </c>
      <c r="M25" s="61"/>
      <c r="N25" s="61"/>
      <c r="O25" s="61"/>
      <c r="P25" s="30" t="s">
        <v>40</v>
      </c>
      <c r="Q25" s="30" t="s">
        <v>98</v>
      </c>
      <c r="R25" s="30">
        <v>100</v>
      </c>
      <c r="S25" s="30">
        <v>100</v>
      </c>
      <c r="T25" s="30">
        <v>98.9</v>
      </c>
      <c r="U25" s="31">
        <f t="shared" si="0"/>
        <v>98.9</v>
      </c>
    </row>
    <row r="26" spans="1:22" ht="75" customHeight="1">
      <c r="A26" s="25"/>
      <c r="B26" s="29" t="s">
        <v>42</v>
      </c>
      <c r="C26" s="61" t="s">
        <v>1148</v>
      </c>
      <c r="D26" s="61"/>
      <c r="E26" s="61"/>
      <c r="F26" s="61"/>
      <c r="G26" s="61"/>
      <c r="H26" s="61"/>
      <c r="I26" s="61" t="s">
        <v>1149</v>
      </c>
      <c r="J26" s="61"/>
      <c r="K26" s="61"/>
      <c r="L26" s="61" t="s">
        <v>1150</v>
      </c>
      <c r="M26" s="61"/>
      <c r="N26" s="61"/>
      <c r="O26" s="61"/>
      <c r="P26" s="30" t="s">
        <v>40</v>
      </c>
      <c r="Q26" s="30" t="s">
        <v>98</v>
      </c>
      <c r="R26" s="30">
        <v>100</v>
      </c>
      <c r="S26" s="30">
        <v>100</v>
      </c>
      <c r="T26" s="30">
        <v>98.88</v>
      </c>
      <c r="U26" s="31">
        <f t="shared" si="0"/>
        <v>98.88</v>
      </c>
    </row>
    <row r="27" spans="1:22" ht="75" customHeight="1">
      <c r="A27" s="25"/>
      <c r="B27" s="29" t="s">
        <v>42</v>
      </c>
      <c r="C27" s="61" t="s">
        <v>1151</v>
      </c>
      <c r="D27" s="61"/>
      <c r="E27" s="61"/>
      <c r="F27" s="61"/>
      <c r="G27" s="61"/>
      <c r="H27" s="61"/>
      <c r="I27" s="61" t="s">
        <v>1152</v>
      </c>
      <c r="J27" s="61"/>
      <c r="K27" s="61"/>
      <c r="L27" s="61" t="s">
        <v>1153</v>
      </c>
      <c r="M27" s="61"/>
      <c r="N27" s="61"/>
      <c r="O27" s="61"/>
      <c r="P27" s="30" t="s">
        <v>40</v>
      </c>
      <c r="Q27" s="30" t="s">
        <v>98</v>
      </c>
      <c r="R27" s="30">
        <v>100</v>
      </c>
      <c r="S27" s="30">
        <v>19.760000000000002</v>
      </c>
      <c r="T27" s="30">
        <v>13.07</v>
      </c>
      <c r="U27" s="31">
        <f t="shared" si="0"/>
        <v>66.143724696356273</v>
      </c>
    </row>
    <row r="28" spans="1:22" ht="75" customHeight="1" thickBot="1">
      <c r="A28" s="25"/>
      <c r="B28" s="29" t="s">
        <v>42</v>
      </c>
      <c r="C28" s="61" t="s">
        <v>42</v>
      </c>
      <c r="D28" s="61"/>
      <c r="E28" s="61"/>
      <c r="F28" s="61"/>
      <c r="G28" s="61"/>
      <c r="H28" s="61"/>
      <c r="I28" s="61" t="s">
        <v>1154</v>
      </c>
      <c r="J28" s="61"/>
      <c r="K28" s="61"/>
      <c r="L28" s="61" t="s">
        <v>1155</v>
      </c>
      <c r="M28" s="61"/>
      <c r="N28" s="61"/>
      <c r="O28" s="61"/>
      <c r="P28" s="30" t="s">
        <v>40</v>
      </c>
      <c r="Q28" s="30" t="s">
        <v>98</v>
      </c>
      <c r="R28" s="30">
        <v>100</v>
      </c>
      <c r="S28" s="30">
        <v>20.51</v>
      </c>
      <c r="T28" s="30">
        <v>18.59</v>
      </c>
      <c r="U28" s="31">
        <f t="shared" si="0"/>
        <v>90.638712823013151</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2064.626</f>
        <v>2064.6260000000002</v>
      </c>
      <c r="S32" s="48">
        <f>2064.626</f>
        <v>2064.6260000000002</v>
      </c>
      <c r="T32" s="48">
        <f>2128.43022588</f>
        <v>2128.4302258799999</v>
      </c>
      <c r="U32" s="49">
        <f>+IF(ISERR(T32/S32*100),"N/A",T32/S32*100)</f>
        <v>103.09035272635332</v>
      </c>
    </row>
    <row r="33" spans="2:21" ht="13.5" customHeight="1" thickBot="1">
      <c r="B33" s="64" t="s">
        <v>63</v>
      </c>
      <c r="C33" s="65"/>
      <c r="D33" s="65"/>
      <c r="E33" s="50"/>
      <c r="F33" s="50"/>
      <c r="G33" s="50"/>
      <c r="H33" s="51"/>
      <c r="I33" s="51"/>
      <c r="J33" s="51"/>
      <c r="K33" s="51"/>
      <c r="L33" s="51"/>
      <c r="M33" s="51"/>
      <c r="N33" s="51"/>
      <c r="O33" s="51"/>
      <c r="P33" s="52"/>
      <c r="Q33" s="52"/>
      <c r="R33" s="48">
        <f>2328.43022588</f>
        <v>2328.4302258799999</v>
      </c>
      <c r="S33" s="48">
        <f>2328.43022588</f>
        <v>2328.4302258799999</v>
      </c>
      <c r="T33" s="48">
        <f>2128.43022588</f>
        <v>2128.4302258799999</v>
      </c>
      <c r="U33" s="49">
        <f>+IF(ISERR(T33/S33*100),"N/A",T33/S33*100)</f>
        <v>91.410522085779377</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1156</v>
      </c>
      <c r="C36" s="56"/>
      <c r="D36" s="56"/>
      <c r="E36" s="56"/>
      <c r="F36" s="56"/>
      <c r="G36" s="56"/>
      <c r="H36" s="56"/>
      <c r="I36" s="56"/>
      <c r="J36" s="56"/>
      <c r="K36" s="56"/>
      <c r="L36" s="56"/>
      <c r="M36" s="56"/>
      <c r="N36" s="56"/>
      <c r="O36" s="56"/>
      <c r="P36" s="56"/>
      <c r="Q36" s="56"/>
      <c r="R36" s="56"/>
      <c r="S36" s="56"/>
      <c r="T36" s="56"/>
      <c r="U36" s="57"/>
    </row>
    <row r="37" spans="2:21" ht="34.5" customHeight="1">
      <c r="B37" s="55" t="s">
        <v>1157</v>
      </c>
      <c r="C37" s="56"/>
      <c r="D37" s="56"/>
      <c r="E37" s="56"/>
      <c r="F37" s="56"/>
      <c r="G37" s="56"/>
      <c r="H37" s="56"/>
      <c r="I37" s="56"/>
      <c r="J37" s="56"/>
      <c r="K37" s="56"/>
      <c r="L37" s="56"/>
      <c r="M37" s="56"/>
      <c r="N37" s="56"/>
      <c r="O37" s="56"/>
      <c r="P37" s="56"/>
      <c r="Q37" s="56"/>
      <c r="R37" s="56"/>
      <c r="S37" s="56"/>
      <c r="T37" s="56"/>
      <c r="U37" s="57"/>
    </row>
    <row r="38" spans="2:21" ht="34.5" customHeight="1">
      <c r="B38" s="55" t="s">
        <v>1158</v>
      </c>
      <c r="C38" s="56"/>
      <c r="D38" s="56"/>
      <c r="E38" s="56"/>
      <c r="F38" s="56"/>
      <c r="G38" s="56"/>
      <c r="H38" s="56"/>
      <c r="I38" s="56"/>
      <c r="J38" s="56"/>
      <c r="K38" s="56"/>
      <c r="L38" s="56"/>
      <c r="M38" s="56"/>
      <c r="N38" s="56"/>
      <c r="O38" s="56"/>
      <c r="P38" s="56"/>
      <c r="Q38" s="56"/>
      <c r="R38" s="56"/>
      <c r="S38" s="56"/>
      <c r="T38" s="56"/>
      <c r="U38" s="57"/>
    </row>
    <row r="39" spans="2:21" ht="34.5" customHeight="1">
      <c r="B39" s="55" t="s">
        <v>1159</v>
      </c>
      <c r="C39" s="56"/>
      <c r="D39" s="56"/>
      <c r="E39" s="56"/>
      <c r="F39" s="56"/>
      <c r="G39" s="56"/>
      <c r="H39" s="56"/>
      <c r="I39" s="56"/>
      <c r="J39" s="56"/>
      <c r="K39" s="56"/>
      <c r="L39" s="56"/>
      <c r="M39" s="56"/>
      <c r="N39" s="56"/>
      <c r="O39" s="56"/>
      <c r="P39" s="56"/>
      <c r="Q39" s="56"/>
      <c r="R39" s="56"/>
      <c r="S39" s="56"/>
      <c r="T39" s="56"/>
      <c r="U39" s="57"/>
    </row>
    <row r="40" spans="2:21" ht="34.5" customHeight="1">
      <c r="B40" s="55" t="s">
        <v>1160</v>
      </c>
      <c r="C40" s="56"/>
      <c r="D40" s="56"/>
      <c r="E40" s="56"/>
      <c r="F40" s="56"/>
      <c r="G40" s="56"/>
      <c r="H40" s="56"/>
      <c r="I40" s="56"/>
      <c r="J40" s="56"/>
      <c r="K40" s="56"/>
      <c r="L40" s="56"/>
      <c r="M40" s="56"/>
      <c r="N40" s="56"/>
      <c r="O40" s="56"/>
      <c r="P40" s="56"/>
      <c r="Q40" s="56"/>
      <c r="R40" s="56"/>
      <c r="S40" s="56"/>
      <c r="T40" s="56"/>
      <c r="U40" s="57"/>
    </row>
    <row r="41" spans="2:21" ht="30" customHeight="1">
      <c r="B41" s="55" t="s">
        <v>1161</v>
      </c>
      <c r="C41" s="56"/>
      <c r="D41" s="56"/>
      <c r="E41" s="56"/>
      <c r="F41" s="56"/>
      <c r="G41" s="56"/>
      <c r="H41" s="56"/>
      <c r="I41" s="56"/>
      <c r="J41" s="56"/>
      <c r="K41" s="56"/>
      <c r="L41" s="56"/>
      <c r="M41" s="56"/>
      <c r="N41" s="56"/>
      <c r="O41" s="56"/>
      <c r="P41" s="56"/>
      <c r="Q41" s="56"/>
      <c r="R41" s="56"/>
      <c r="S41" s="56"/>
      <c r="T41" s="56"/>
      <c r="U41" s="57"/>
    </row>
    <row r="42" spans="2:21" ht="34.5" customHeight="1">
      <c r="B42" s="55" t="s">
        <v>1162</v>
      </c>
      <c r="C42" s="56"/>
      <c r="D42" s="56"/>
      <c r="E42" s="56"/>
      <c r="F42" s="56"/>
      <c r="G42" s="56"/>
      <c r="H42" s="56"/>
      <c r="I42" s="56"/>
      <c r="J42" s="56"/>
      <c r="K42" s="56"/>
      <c r="L42" s="56"/>
      <c r="M42" s="56"/>
      <c r="N42" s="56"/>
      <c r="O42" s="56"/>
      <c r="P42" s="56"/>
      <c r="Q42" s="56"/>
      <c r="R42" s="56"/>
      <c r="S42" s="56"/>
      <c r="T42" s="56"/>
      <c r="U42" s="57"/>
    </row>
    <row r="43" spans="2:21" ht="34.5" customHeight="1">
      <c r="B43" s="55" t="s">
        <v>1163</v>
      </c>
      <c r="C43" s="56"/>
      <c r="D43" s="56"/>
      <c r="E43" s="56"/>
      <c r="F43" s="56"/>
      <c r="G43" s="56"/>
      <c r="H43" s="56"/>
      <c r="I43" s="56"/>
      <c r="J43" s="56"/>
      <c r="K43" s="56"/>
      <c r="L43" s="56"/>
      <c r="M43" s="56"/>
      <c r="N43" s="56"/>
      <c r="O43" s="56"/>
      <c r="P43" s="56"/>
      <c r="Q43" s="56"/>
      <c r="R43" s="56"/>
      <c r="S43" s="56"/>
      <c r="T43" s="56"/>
      <c r="U43" s="57"/>
    </row>
    <row r="44" spans="2:21" ht="18.899999999999999" customHeight="1">
      <c r="B44" s="55" t="s">
        <v>1164</v>
      </c>
      <c r="C44" s="56"/>
      <c r="D44" s="56"/>
      <c r="E44" s="56"/>
      <c r="F44" s="56"/>
      <c r="G44" s="56"/>
      <c r="H44" s="56"/>
      <c r="I44" s="56"/>
      <c r="J44" s="56"/>
      <c r="K44" s="56"/>
      <c r="L44" s="56"/>
      <c r="M44" s="56"/>
      <c r="N44" s="56"/>
      <c r="O44" s="56"/>
      <c r="P44" s="56"/>
      <c r="Q44" s="56"/>
      <c r="R44" s="56"/>
      <c r="S44" s="56"/>
      <c r="T44" s="56"/>
      <c r="U44" s="57"/>
    </row>
    <row r="45" spans="2:21" ht="34.5" customHeight="1">
      <c r="B45" s="55" t="s">
        <v>1165</v>
      </c>
      <c r="C45" s="56"/>
      <c r="D45" s="56"/>
      <c r="E45" s="56"/>
      <c r="F45" s="56"/>
      <c r="G45" s="56"/>
      <c r="H45" s="56"/>
      <c r="I45" s="56"/>
      <c r="J45" s="56"/>
      <c r="K45" s="56"/>
      <c r="L45" s="56"/>
      <c r="M45" s="56"/>
      <c r="N45" s="56"/>
      <c r="O45" s="56"/>
      <c r="P45" s="56"/>
      <c r="Q45" s="56"/>
      <c r="R45" s="56"/>
      <c r="S45" s="56"/>
      <c r="T45" s="56"/>
      <c r="U45" s="57"/>
    </row>
    <row r="46" spans="2:21" ht="34.5" customHeight="1">
      <c r="B46" s="55" t="s">
        <v>1166</v>
      </c>
      <c r="C46" s="56"/>
      <c r="D46" s="56"/>
      <c r="E46" s="56"/>
      <c r="F46" s="56"/>
      <c r="G46" s="56"/>
      <c r="H46" s="56"/>
      <c r="I46" s="56"/>
      <c r="J46" s="56"/>
      <c r="K46" s="56"/>
      <c r="L46" s="56"/>
      <c r="M46" s="56"/>
      <c r="N46" s="56"/>
      <c r="O46" s="56"/>
      <c r="P46" s="56"/>
      <c r="Q46" s="56"/>
      <c r="R46" s="56"/>
      <c r="S46" s="56"/>
      <c r="T46" s="56"/>
      <c r="U46" s="57"/>
    </row>
    <row r="47" spans="2:21" ht="34.5" customHeight="1">
      <c r="B47" s="55" t="s">
        <v>1167</v>
      </c>
      <c r="C47" s="56"/>
      <c r="D47" s="56"/>
      <c r="E47" s="56"/>
      <c r="F47" s="56"/>
      <c r="G47" s="56"/>
      <c r="H47" s="56"/>
      <c r="I47" s="56"/>
      <c r="J47" s="56"/>
      <c r="K47" s="56"/>
      <c r="L47" s="56"/>
      <c r="M47" s="56"/>
      <c r="N47" s="56"/>
      <c r="O47" s="56"/>
      <c r="P47" s="56"/>
      <c r="Q47" s="56"/>
      <c r="R47" s="56"/>
      <c r="S47" s="56"/>
      <c r="T47" s="56"/>
      <c r="U47" s="57"/>
    </row>
    <row r="48" spans="2:21" ht="17.399999999999999" customHeight="1">
      <c r="B48" s="55" t="s">
        <v>1168</v>
      </c>
      <c r="C48" s="56"/>
      <c r="D48" s="56"/>
      <c r="E48" s="56"/>
      <c r="F48" s="56"/>
      <c r="G48" s="56"/>
      <c r="H48" s="56"/>
      <c r="I48" s="56"/>
      <c r="J48" s="56"/>
      <c r="K48" s="56"/>
      <c r="L48" s="56"/>
      <c r="M48" s="56"/>
      <c r="N48" s="56"/>
      <c r="O48" s="56"/>
      <c r="P48" s="56"/>
      <c r="Q48" s="56"/>
      <c r="R48" s="56"/>
      <c r="S48" s="56"/>
      <c r="T48" s="56"/>
      <c r="U48" s="57"/>
    </row>
    <row r="49" spans="2:21" ht="34.5" customHeight="1">
      <c r="B49" s="55" t="s">
        <v>1169</v>
      </c>
      <c r="C49" s="56"/>
      <c r="D49" s="56"/>
      <c r="E49" s="56"/>
      <c r="F49" s="56"/>
      <c r="G49" s="56"/>
      <c r="H49" s="56"/>
      <c r="I49" s="56"/>
      <c r="J49" s="56"/>
      <c r="K49" s="56"/>
      <c r="L49" s="56"/>
      <c r="M49" s="56"/>
      <c r="N49" s="56"/>
      <c r="O49" s="56"/>
      <c r="P49" s="56"/>
      <c r="Q49" s="56"/>
      <c r="R49" s="56"/>
      <c r="S49" s="56"/>
      <c r="T49" s="56"/>
      <c r="U49" s="57"/>
    </row>
    <row r="50" spans="2:21" ht="63.15" customHeight="1">
      <c r="B50" s="55" t="s">
        <v>1170</v>
      </c>
      <c r="C50" s="56"/>
      <c r="D50" s="56"/>
      <c r="E50" s="56"/>
      <c r="F50" s="56"/>
      <c r="G50" s="56"/>
      <c r="H50" s="56"/>
      <c r="I50" s="56"/>
      <c r="J50" s="56"/>
      <c r="K50" s="56"/>
      <c r="L50" s="56"/>
      <c r="M50" s="56"/>
      <c r="N50" s="56"/>
      <c r="O50" s="56"/>
      <c r="P50" s="56"/>
      <c r="Q50" s="56"/>
      <c r="R50" s="56"/>
      <c r="S50" s="56"/>
      <c r="T50" s="56"/>
      <c r="U50" s="57"/>
    </row>
    <row r="51" spans="2:21" ht="45" customHeight="1">
      <c r="B51" s="55" t="s">
        <v>1171</v>
      </c>
      <c r="C51" s="56"/>
      <c r="D51" s="56"/>
      <c r="E51" s="56"/>
      <c r="F51" s="56"/>
      <c r="G51" s="56"/>
      <c r="H51" s="56"/>
      <c r="I51" s="56"/>
      <c r="J51" s="56"/>
      <c r="K51" s="56"/>
      <c r="L51" s="56"/>
      <c r="M51" s="56"/>
      <c r="N51" s="56"/>
      <c r="O51" s="56"/>
      <c r="P51" s="56"/>
      <c r="Q51" s="56"/>
      <c r="R51" s="56"/>
      <c r="S51" s="56"/>
      <c r="T51" s="56"/>
      <c r="U51" s="57"/>
    </row>
    <row r="52" spans="2:21" ht="70.5" customHeight="1">
      <c r="B52" s="55" t="s">
        <v>1172</v>
      </c>
      <c r="C52" s="56"/>
      <c r="D52" s="56"/>
      <c r="E52" s="56"/>
      <c r="F52" s="56"/>
      <c r="G52" s="56"/>
      <c r="H52" s="56"/>
      <c r="I52" s="56"/>
      <c r="J52" s="56"/>
      <c r="K52" s="56"/>
      <c r="L52" s="56"/>
      <c r="M52" s="56"/>
      <c r="N52" s="56"/>
      <c r="O52" s="56"/>
      <c r="P52" s="56"/>
      <c r="Q52" s="56"/>
      <c r="R52" s="56"/>
      <c r="S52" s="56"/>
      <c r="T52" s="56"/>
      <c r="U52" s="57"/>
    </row>
    <row r="53" spans="2:21" ht="71.25" customHeight="1" thickBot="1">
      <c r="B53" s="58" t="s">
        <v>1173</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B2" sqref="B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70</v>
      </c>
      <c r="D4" s="95" t="s">
        <v>71</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76</v>
      </c>
      <c r="Q6" s="76"/>
      <c r="R6" s="21"/>
      <c r="S6" s="20" t="s">
        <v>20</v>
      </c>
      <c r="T6" s="76" t="s">
        <v>77</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78</v>
      </c>
      <c r="D11" s="69"/>
      <c r="E11" s="69"/>
      <c r="F11" s="69"/>
      <c r="G11" s="69"/>
      <c r="H11" s="69"/>
      <c r="I11" s="69" t="s">
        <v>79</v>
      </c>
      <c r="J11" s="69"/>
      <c r="K11" s="69"/>
      <c r="L11" s="69" t="s">
        <v>80</v>
      </c>
      <c r="M11" s="69"/>
      <c r="N11" s="69"/>
      <c r="O11" s="69"/>
      <c r="P11" s="27" t="s">
        <v>81</v>
      </c>
      <c r="Q11" s="27" t="s">
        <v>82</v>
      </c>
      <c r="R11" s="53">
        <v>61637</v>
      </c>
      <c r="S11" s="53" t="s">
        <v>83</v>
      </c>
      <c r="T11" s="53" t="s">
        <v>83</v>
      </c>
      <c r="U11" s="28" t="str">
        <f t="shared" ref="U11:U17" si="0">IF(ISERR(T11/S11*100),"N/A",T11/S11*100)</f>
        <v>N/A</v>
      </c>
    </row>
    <row r="12" spans="1:34" ht="75" customHeight="1" thickTop="1" thickBot="1">
      <c r="A12" s="25"/>
      <c r="B12" s="26" t="s">
        <v>45</v>
      </c>
      <c r="C12" s="69" t="s">
        <v>84</v>
      </c>
      <c r="D12" s="69"/>
      <c r="E12" s="69"/>
      <c r="F12" s="69"/>
      <c r="G12" s="69"/>
      <c r="H12" s="69"/>
      <c r="I12" s="69" t="s">
        <v>85</v>
      </c>
      <c r="J12" s="69"/>
      <c r="K12" s="69"/>
      <c r="L12" s="69" t="s">
        <v>86</v>
      </c>
      <c r="M12" s="69"/>
      <c r="N12" s="69"/>
      <c r="O12" s="69"/>
      <c r="P12" s="27" t="s">
        <v>40</v>
      </c>
      <c r="Q12" s="27" t="s">
        <v>82</v>
      </c>
      <c r="R12" s="27">
        <v>53.9</v>
      </c>
      <c r="S12" s="27" t="s">
        <v>83</v>
      </c>
      <c r="T12" s="27" t="s">
        <v>83</v>
      </c>
      <c r="U12" s="28" t="str">
        <f t="shared" si="0"/>
        <v>N/A</v>
      </c>
    </row>
    <row r="13" spans="1:34" ht="75" customHeight="1" thickTop="1">
      <c r="A13" s="25"/>
      <c r="B13" s="26" t="s">
        <v>49</v>
      </c>
      <c r="C13" s="69" t="s">
        <v>87</v>
      </c>
      <c r="D13" s="69"/>
      <c r="E13" s="69"/>
      <c r="F13" s="69"/>
      <c r="G13" s="69"/>
      <c r="H13" s="69"/>
      <c r="I13" s="69" t="s">
        <v>88</v>
      </c>
      <c r="J13" s="69"/>
      <c r="K13" s="69"/>
      <c r="L13" s="69" t="s">
        <v>89</v>
      </c>
      <c r="M13" s="69"/>
      <c r="N13" s="69"/>
      <c r="O13" s="69"/>
      <c r="P13" s="27" t="s">
        <v>40</v>
      </c>
      <c r="Q13" s="27" t="s">
        <v>82</v>
      </c>
      <c r="R13" s="27">
        <v>23.53</v>
      </c>
      <c r="S13" s="27" t="s">
        <v>83</v>
      </c>
      <c r="T13" s="27" t="s">
        <v>83</v>
      </c>
      <c r="U13" s="28" t="str">
        <f t="shared" si="0"/>
        <v>N/A</v>
      </c>
    </row>
    <row r="14" spans="1:34" ht="75" customHeight="1" thickBot="1">
      <c r="A14" s="25"/>
      <c r="B14" s="29" t="s">
        <v>42</v>
      </c>
      <c r="C14" s="61" t="s">
        <v>90</v>
      </c>
      <c r="D14" s="61"/>
      <c r="E14" s="61"/>
      <c r="F14" s="61"/>
      <c r="G14" s="61"/>
      <c r="H14" s="61"/>
      <c r="I14" s="61" t="s">
        <v>91</v>
      </c>
      <c r="J14" s="61"/>
      <c r="K14" s="61"/>
      <c r="L14" s="61" t="s">
        <v>92</v>
      </c>
      <c r="M14" s="61"/>
      <c r="N14" s="61"/>
      <c r="O14" s="61"/>
      <c r="P14" s="30" t="s">
        <v>40</v>
      </c>
      <c r="Q14" s="30" t="s">
        <v>93</v>
      </c>
      <c r="R14" s="30">
        <v>47.06</v>
      </c>
      <c r="S14" s="30" t="s">
        <v>83</v>
      </c>
      <c r="T14" s="30" t="s">
        <v>83</v>
      </c>
      <c r="U14" s="31" t="str">
        <f t="shared" si="0"/>
        <v>N/A</v>
      </c>
    </row>
    <row r="15" spans="1:34" ht="75" customHeight="1" thickTop="1">
      <c r="A15" s="25"/>
      <c r="B15" s="26" t="s">
        <v>94</v>
      </c>
      <c r="C15" s="69" t="s">
        <v>95</v>
      </c>
      <c r="D15" s="69"/>
      <c r="E15" s="69"/>
      <c r="F15" s="69"/>
      <c r="G15" s="69"/>
      <c r="H15" s="69"/>
      <c r="I15" s="69" t="s">
        <v>96</v>
      </c>
      <c r="J15" s="69"/>
      <c r="K15" s="69"/>
      <c r="L15" s="69" t="s">
        <v>97</v>
      </c>
      <c r="M15" s="69"/>
      <c r="N15" s="69"/>
      <c r="O15" s="69"/>
      <c r="P15" s="27" t="s">
        <v>40</v>
      </c>
      <c r="Q15" s="27" t="s">
        <v>98</v>
      </c>
      <c r="R15" s="27">
        <v>0.37</v>
      </c>
      <c r="S15" s="27">
        <v>0.09</v>
      </c>
      <c r="T15" s="27">
        <v>0.04</v>
      </c>
      <c r="U15" s="28">
        <f t="shared" si="0"/>
        <v>44.44444444444445</v>
      </c>
    </row>
    <row r="16" spans="1:34" ht="75" customHeight="1">
      <c r="A16" s="25"/>
      <c r="B16" s="29" t="s">
        <v>42</v>
      </c>
      <c r="C16" s="61" t="s">
        <v>99</v>
      </c>
      <c r="D16" s="61"/>
      <c r="E16" s="61"/>
      <c r="F16" s="61"/>
      <c r="G16" s="61"/>
      <c r="H16" s="61"/>
      <c r="I16" s="61" t="s">
        <v>100</v>
      </c>
      <c r="J16" s="61"/>
      <c r="K16" s="61"/>
      <c r="L16" s="61" t="s">
        <v>101</v>
      </c>
      <c r="M16" s="61"/>
      <c r="N16" s="61"/>
      <c r="O16" s="61"/>
      <c r="P16" s="30" t="s">
        <v>40</v>
      </c>
      <c r="Q16" s="30" t="s">
        <v>102</v>
      </c>
      <c r="R16" s="30">
        <v>75.650000000000006</v>
      </c>
      <c r="S16" s="30" t="s">
        <v>83</v>
      </c>
      <c r="T16" s="30" t="s">
        <v>83</v>
      </c>
      <c r="U16" s="31" t="str">
        <f t="shared" si="0"/>
        <v>N/A</v>
      </c>
    </row>
    <row r="17" spans="1:22" ht="75" customHeight="1" thickBot="1">
      <c r="A17" s="25"/>
      <c r="B17" s="29" t="s">
        <v>42</v>
      </c>
      <c r="C17" s="61" t="s">
        <v>103</v>
      </c>
      <c r="D17" s="61"/>
      <c r="E17" s="61"/>
      <c r="F17" s="61"/>
      <c r="G17" s="61"/>
      <c r="H17" s="61"/>
      <c r="I17" s="61" t="s">
        <v>104</v>
      </c>
      <c r="J17" s="61"/>
      <c r="K17" s="61"/>
      <c r="L17" s="61" t="s">
        <v>105</v>
      </c>
      <c r="M17" s="61"/>
      <c r="N17" s="61"/>
      <c r="O17" s="61"/>
      <c r="P17" s="30" t="s">
        <v>40</v>
      </c>
      <c r="Q17" s="30" t="s">
        <v>106</v>
      </c>
      <c r="R17" s="30">
        <v>100</v>
      </c>
      <c r="S17" s="30" t="s">
        <v>83</v>
      </c>
      <c r="T17" s="30" t="s">
        <v>83</v>
      </c>
      <c r="U17" s="31" t="str">
        <f t="shared" si="0"/>
        <v>N/A</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734.025241</f>
        <v>734.02524100000005</v>
      </c>
      <c r="S21" s="48">
        <f>734.025241</f>
        <v>734.02524100000005</v>
      </c>
      <c r="T21" s="48">
        <f>715.18756127</f>
        <v>715.18756126999995</v>
      </c>
      <c r="U21" s="49">
        <f>+IF(ISERR(T21/S21*100),"N/A",T21/S21*100)</f>
        <v>97.433646872369593</v>
      </c>
    </row>
    <row r="22" spans="1:22" ht="13.5" customHeight="1" thickBot="1">
      <c r="B22" s="64" t="s">
        <v>63</v>
      </c>
      <c r="C22" s="65"/>
      <c r="D22" s="65"/>
      <c r="E22" s="50"/>
      <c r="F22" s="50"/>
      <c r="G22" s="50"/>
      <c r="H22" s="51"/>
      <c r="I22" s="51"/>
      <c r="J22" s="51"/>
      <c r="K22" s="51"/>
      <c r="L22" s="51"/>
      <c r="M22" s="51"/>
      <c r="N22" s="51"/>
      <c r="O22" s="51"/>
      <c r="P22" s="52"/>
      <c r="Q22" s="52"/>
      <c r="R22" s="48">
        <f>716.63693867</f>
        <v>716.63693866999995</v>
      </c>
      <c r="S22" s="48">
        <f>716.63693867</f>
        <v>716.63693866999995</v>
      </c>
      <c r="T22" s="48">
        <f>715.18756127</f>
        <v>715.18756126999995</v>
      </c>
      <c r="U22" s="49">
        <f>+IF(ISERR(T22/S22*100),"N/A",T22/S22*100)</f>
        <v>99.797752903626503</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107</v>
      </c>
      <c r="C25" s="56"/>
      <c r="D25" s="56"/>
      <c r="E25" s="56"/>
      <c r="F25" s="56"/>
      <c r="G25" s="56"/>
      <c r="H25" s="56"/>
      <c r="I25" s="56"/>
      <c r="J25" s="56"/>
      <c r="K25" s="56"/>
      <c r="L25" s="56"/>
      <c r="M25" s="56"/>
      <c r="N25" s="56"/>
      <c r="O25" s="56"/>
      <c r="P25" s="56"/>
      <c r="Q25" s="56"/>
      <c r="R25" s="56"/>
      <c r="S25" s="56"/>
      <c r="T25" s="56"/>
      <c r="U25" s="57"/>
    </row>
    <row r="26" spans="1:22" ht="34.5" customHeight="1">
      <c r="B26" s="55" t="s">
        <v>108</v>
      </c>
      <c r="C26" s="56"/>
      <c r="D26" s="56"/>
      <c r="E26" s="56"/>
      <c r="F26" s="56"/>
      <c r="G26" s="56"/>
      <c r="H26" s="56"/>
      <c r="I26" s="56"/>
      <c r="J26" s="56"/>
      <c r="K26" s="56"/>
      <c r="L26" s="56"/>
      <c r="M26" s="56"/>
      <c r="N26" s="56"/>
      <c r="O26" s="56"/>
      <c r="P26" s="56"/>
      <c r="Q26" s="56"/>
      <c r="R26" s="56"/>
      <c r="S26" s="56"/>
      <c r="T26" s="56"/>
      <c r="U26" s="57"/>
    </row>
    <row r="27" spans="1:22" ht="34.5" customHeight="1">
      <c r="B27" s="55" t="s">
        <v>109</v>
      </c>
      <c r="C27" s="56"/>
      <c r="D27" s="56"/>
      <c r="E27" s="56"/>
      <c r="F27" s="56"/>
      <c r="G27" s="56"/>
      <c r="H27" s="56"/>
      <c r="I27" s="56"/>
      <c r="J27" s="56"/>
      <c r="K27" s="56"/>
      <c r="L27" s="56"/>
      <c r="M27" s="56"/>
      <c r="N27" s="56"/>
      <c r="O27" s="56"/>
      <c r="P27" s="56"/>
      <c r="Q27" s="56"/>
      <c r="R27" s="56"/>
      <c r="S27" s="56"/>
      <c r="T27" s="56"/>
      <c r="U27" s="57"/>
    </row>
    <row r="28" spans="1:22" ht="34.5" customHeight="1">
      <c r="B28" s="55" t="s">
        <v>110</v>
      </c>
      <c r="C28" s="56"/>
      <c r="D28" s="56"/>
      <c r="E28" s="56"/>
      <c r="F28" s="56"/>
      <c r="G28" s="56"/>
      <c r="H28" s="56"/>
      <c r="I28" s="56"/>
      <c r="J28" s="56"/>
      <c r="K28" s="56"/>
      <c r="L28" s="56"/>
      <c r="M28" s="56"/>
      <c r="N28" s="56"/>
      <c r="O28" s="56"/>
      <c r="P28" s="56"/>
      <c r="Q28" s="56"/>
      <c r="R28" s="56"/>
      <c r="S28" s="56"/>
      <c r="T28" s="56"/>
      <c r="U28" s="57"/>
    </row>
    <row r="29" spans="1:22" ht="59.1" customHeight="1">
      <c r="B29" s="55" t="s">
        <v>111</v>
      </c>
      <c r="C29" s="56"/>
      <c r="D29" s="56"/>
      <c r="E29" s="56"/>
      <c r="F29" s="56"/>
      <c r="G29" s="56"/>
      <c r="H29" s="56"/>
      <c r="I29" s="56"/>
      <c r="J29" s="56"/>
      <c r="K29" s="56"/>
      <c r="L29" s="56"/>
      <c r="M29" s="56"/>
      <c r="N29" s="56"/>
      <c r="O29" s="56"/>
      <c r="P29" s="56"/>
      <c r="Q29" s="56"/>
      <c r="R29" s="56"/>
      <c r="S29" s="56"/>
      <c r="T29" s="56"/>
      <c r="U29" s="57"/>
    </row>
    <row r="30" spans="1:22" ht="34.5" customHeight="1">
      <c r="B30" s="55" t="s">
        <v>112</v>
      </c>
      <c r="C30" s="56"/>
      <c r="D30" s="56"/>
      <c r="E30" s="56"/>
      <c r="F30" s="56"/>
      <c r="G30" s="56"/>
      <c r="H30" s="56"/>
      <c r="I30" s="56"/>
      <c r="J30" s="56"/>
      <c r="K30" s="56"/>
      <c r="L30" s="56"/>
      <c r="M30" s="56"/>
      <c r="N30" s="56"/>
      <c r="O30" s="56"/>
      <c r="P30" s="56"/>
      <c r="Q30" s="56"/>
      <c r="R30" s="56"/>
      <c r="S30" s="56"/>
      <c r="T30" s="56"/>
      <c r="U30" s="57"/>
    </row>
    <row r="31" spans="1:22" ht="34.5" customHeight="1" thickBot="1">
      <c r="B31" s="58" t="s">
        <v>113</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I13" sqref="I13:K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88671875" style="1" customWidth="1"/>
    <col min="9" max="9" width="7.5546875" style="1" customWidth="1"/>
    <col min="10" max="10" width="9" style="1" customWidth="1"/>
    <col min="11" max="11" width="14.88671875" style="1" customWidth="1"/>
    <col min="12" max="12" width="8.88671875" style="1" customWidth="1"/>
    <col min="13" max="13" width="7" style="1" customWidth="1"/>
    <col min="14" max="14" width="9.44140625" style="1" customWidth="1"/>
    <col min="15" max="15" width="25.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1174</v>
      </c>
      <c r="D4" s="95" t="s">
        <v>1175</v>
      </c>
      <c r="E4" s="95"/>
      <c r="F4" s="95"/>
      <c r="G4" s="95"/>
      <c r="H4" s="95"/>
      <c r="I4" s="14"/>
      <c r="J4" s="15" t="s">
        <v>6</v>
      </c>
      <c r="K4" s="16" t="s">
        <v>7</v>
      </c>
      <c r="L4" s="96" t="s">
        <v>8</v>
      </c>
      <c r="M4" s="96"/>
      <c r="N4" s="96"/>
      <c r="O4" s="96"/>
      <c r="P4" s="15" t="s">
        <v>9</v>
      </c>
      <c r="Q4" s="96" t="s">
        <v>1176</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1177</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 t="shared" ref="U11:U33" si="0">IF(ISERR(T11/S11*100),"N/A",T11/S11*100)</f>
        <v>N/A</v>
      </c>
    </row>
    <row r="12" spans="1:34" ht="75" customHeight="1" thickTop="1">
      <c r="A12" s="25"/>
      <c r="B12" s="26" t="s">
        <v>45</v>
      </c>
      <c r="C12" s="69" t="s">
        <v>1178</v>
      </c>
      <c r="D12" s="69"/>
      <c r="E12" s="69"/>
      <c r="F12" s="69"/>
      <c r="G12" s="69"/>
      <c r="H12" s="69"/>
      <c r="I12" s="69" t="s">
        <v>1179</v>
      </c>
      <c r="J12" s="69"/>
      <c r="K12" s="69"/>
      <c r="L12" s="69" t="s">
        <v>1180</v>
      </c>
      <c r="M12" s="69"/>
      <c r="N12" s="69"/>
      <c r="O12" s="69"/>
      <c r="P12" s="27" t="s">
        <v>40</v>
      </c>
      <c r="Q12" s="27" t="s">
        <v>82</v>
      </c>
      <c r="R12" s="27">
        <v>60</v>
      </c>
      <c r="S12" s="27" t="s">
        <v>83</v>
      </c>
      <c r="T12" s="27" t="s">
        <v>83</v>
      </c>
      <c r="U12" s="28" t="str">
        <f t="shared" si="0"/>
        <v>N/A</v>
      </c>
    </row>
    <row r="13" spans="1:34" ht="75" customHeight="1" thickBot="1">
      <c r="A13" s="25"/>
      <c r="B13" s="29" t="s">
        <v>42</v>
      </c>
      <c r="C13" s="61" t="s">
        <v>42</v>
      </c>
      <c r="D13" s="61"/>
      <c r="E13" s="61"/>
      <c r="F13" s="61"/>
      <c r="G13" s="61"/>
      <c r="H13" s="61"/>
      <c r="I13" s="61" t="s">
        <v>1181</v>
      </c>
      <c r="J13" s="61"/>
      <c r="K13" s="61"/>
      <c r="L13" s="61" t="s">
        <v>1182</v>
      </c>
      <c r="M13" s="61"/>
      <c r="N13" s="61"/>
      <c r="O13" s="61"/>
      <c r="P13" s="30" t="s">
        <v>40</v>
      </c>
      <c r="Q13" s="30" t="s">
        <v>82</v>
      </c>
      <c r="R13" s="30">
        <v>192</v>
      </c>
      <c r="S13" s="30" t="s">
        <v>83</v>
      </c>
      <c r="T13" s="30" t="s">
        <v>83</v>
      </c>
      <c r="U13" s="31" t="str">
        <f t="shared" si="0"/>
        <v>N/A</v>
      </c>
    </row>
    <row r="14" spans="1:34" ht="75" customHeight="1" thickTop="1">
      <c r="A14" s="25"/>
      <c r="B14" s="26" t="s">
        <v>49</v>
      </c>
      <c r="C14" s="69" t="s">
        <v>1183</v>
      </c>
      <c r="D14" s="69"/>
      <c r="E14" s="69"/>
      <c r="F14" s="69"/>
      <c r="G14" s="69"/>
      <c r="H14" s="69"/>
      <c r="I14" s="69" t="s">
        <v>1184</v>
      </c>
      <c r="J14" s="69"/>
      <c r="K14" s="69"/>
      <c r="L14" s="69" t="s">
        <v>1185</v>
      </c>
      <c r="M14" s="69"/>
      <c r="N14" s="69"/>
      <c r="O14" s="69"/>
      <c r="P14" s="27" t="s">
        <v>40</v>
      </c>
      <c r="Q14" s="27" t="s">
        <v>102</v>
      </c>
      <c r="R14" s="27">
        <v>66.67</v>
      </c>
      <c r="S14" s="27" t="s">
        <v>83</v>
      </c>
      <c r="T14" s="27" t="s">
        <v>83</v>
      </c>
      <c r="U14" s="28" t="str">
        <f t="shared" si="0"/>
        <v>N/A</v>
      </c>
    </row>
    <row r="15" spans="1:34" ht="75" customHeight="1">
      <c r="A15" s="25"/>
      <c r="B15" s="29" t="s">
        <v>42</v>
      </c>
      <c r="C15" s="61" t="s">
        <v>1186</v>
      </c>
      <c r="D15" s="61"/>
      <c r="E15" s="61"/>
      <c r="F15" s="61"/>
      <c r="G15" s="61"/>
      <c r="H15" s="61"/>
      <c r="I15" s="61" t="s">
        <v>1187</v>
      </c>
      <c r="J15" s="61"/>
      <c r="K15" s="61"/>
      <c r="L15" s="61" t="s">
        <v>1188</v>
      </c>
      <c r="M15" s="61"/>
      <c r="N15" s="61"/>
      <c r="O15" s="61"/>
      <c r="P15" s="30" t="s">
        <v>40</v>
      </c>
      <c r="Q15" s="30" t="s">
        <v>106</v>
      </c>
      <c r="R15" s="30">
        <v>104.35</v>
      </c>
      <c r="S15" s="30" t="s">
        <v>83</v>
      </c>
      <c r="T15" s="30" t="s">
        <v>83</v>
      </c>
      <c r="U15" s="31" t="str">
        <f t="shared" si="0"/>
        <v>N/A</v>
      </c>
    </row>
    <row r="16" spans="1:34" ht="75" customHeight="1">
      <c r="A16" s="25"/>
      <c r="B16" s="29" t="s">
        <v>42</v>
      </c>
      <c r="C16" s="61" t="s">
        <v>1189</v>
      </c>
      <c r="D16" s="61"/>
      <c r="E16" s="61"/>
      <c r="F16" s="61"/>
      <c r="G16" s="61"/>
      <c r="H16" s="61"/>
      <c r="I16" s="61" t="s">
        <v>1190</v>
      </c>
      <c r="J16" s="61"/>
      <c r="K16" s="61"/>
      <c r="L16" s="61" t="s">
        <v>1191</v>
      </c>
      <c r="M16" s="61"/>
      <c r="N16" s="61"/>
      <c r="O16" s="61"/>
      <c r="P16" s="30" t="s">
        <v>40</v>
      </c>
      <c r="Q16" s="30" t="s">
        <v>98</v>
      </c>
      <c r="R16" s="30">
        <v>67.569999999999993</v>
      </c>
      <c r="S16" s="30">
        <v>0</v>
      </c>
      <c r="T16" s="30">
        <v>0</v>
      </c>
      <c r="U16" s="31" t="str">
        <f t="shared" si="0"/>
        <v>N/A</v>
      </c>
    </row>
    <row r="17" spans="1:21" ht="75" customHeight="1">
      <c r="A17" s="25"/>
      <c r="B17" s="29" t="s">
        <v>42</v>
      </c>
      <c r="C17" s="61" t="s">
        <v>1192</v>
      </c>
      <c r="D17" s="61"/>
      <c r="E17" s="61"/>
      <c r="F17" s="61"/>
      <c r="G17" s="61"/>
      <c r="H17" s="61"/>
      <c r="I17" s="61" t="s">
        <v>1193</v>
      </c>
      <c r="J17" s="61"/>
      <c r="K17" s="61"/>
      <c r="L17" s="61" t="s">
        <v>1194</v>
      </c>
      <c r="M17" s="61"/>
      <c r="N17" s="61"/>
      <c r="O17" s="61"/>
      <c r="P17" s="30" t="s">
        <v>40</v>
      </c>
      <c r="Q17" s="30" t="s">
        <v>102</v>
      </c>
      <c r="R17" s="30">
        <v>61.52</v>
      </c>
      <c r="S17" s="30" t="s">
        <v>83</v>
      </c>
      <c r="T17" s="30" t="s">
        <v>83</v>
      </c>
      <c r="U17" s="31" t="str">
        <f t="shared" si="0"/>
        <v>N/A</v>
      </c>
    </row>
    <row r="18" spans="1:21" ht="75" customHeight="1">
      <c r="A18" s="25"/>
      <c r="B18" s="29" t="s">
        <v>42</v>
      </c>
      <c r="C18" s="61" t="s">
        <v>1195</v>
      </c>
      <c r="D18" s="61"/>
      <c r="E18" s="61"/>
      <c r="F18" s="61"/>
      <c r="G18" s="61"/>
      <c r="H18" s="61"/>
      <c r="I18" s="61" t="s">
        <v>1196</v>
      </c>
      <c r="J18" s="61"/>
      <c r="K18" s="61"/>
      <c r="L18" s="61" t="s">
        <v>1197</v>
      </c>
      <c r="M18" s="61"/>
      <c r="N18" s="61"/>
      <c r="O18" s="61"/>
      <c r="P18" s="30" t="s">
        <v>40</v>
      </c>
      <c r="Q18" s="30" t="s">
        <v>106</v>
      </c>
      <c r="R18" s="30">
        <v>74.14</v>
      </c>
      <c r="S18" s="30" t="s">
        <v>83</v>
      </c>
      <c r="T18" s="30" t="s">
        <v>83</v>
      </c>
      <c r="U18" s="31" t="str">
        <f t="shared" si="0"/>
        <v>N/A</v>
      </c>
    </row>
    <row r="19" spans="1:21" ht="75" customHeight="1">
      <c r="A19" s="25"/>
      <c r="B19" s="29" t="s">
        <v>42</v>
      </c>
      <c r="C19" s="61" t="s">
        <v>1198</v>
      </c>
      <c r="D19" s="61"/>
      <c r="E19" s="61"/>
      <c r="F19" s="61"/>
      <c r="G19" s="61"/>
      <c r="H19" s="61"/>
      <c r="I19" s="61" t="s">
        <v>1199</v>
      </c>
      <c r="J19" s="61"/>
      <c r="K19" s="61"/>
      <c r="L19" s="61" t="s">
        <v>1200</v>
      </c>
      <c r="M19" s="61"/>
      <c r="N19" s="61"/>
      <c r="O19" s="61"/>
      <c r="P19" s="30" t="s">
        <v>40</v>
      </c>
      <c r="Q19" s="30" t="s">
        <v>102</v>
      </c>
      <c r="R19" s="30">
        <v>44</v>
      </c>
      <c r="S19" s="30" t="s">
        <v>83</v>
      </c>
      <c r="T19" s="30" t="s">
        <v>83</v>
      </c>
      <c r="U19" s="31" t="str">
        <f t="shared" si="0"/>
        <v>N/A</v>
      </c>
    </row>
    <row r="20" spans="1:21" ht="75" customHeight="1">
      <c r="A20" s="25"/>
      <c r="B20" s="29" t="s">
        <v>42</v>
      </c>
      <c r="C20" s="61" t="s">
        <v>1201</v>
      </c>
      <c r="D20" s="61"/>
      <c r="E20" s="61"/>
      <c r="F20" s="61"/>
      <c r="G20" s="61"/>
      <c r="H20" s="61"/>
      <c r="I20" s="61" t="s">
        <v>1202</v>
      </c>
      <c r="J20" s="61"/>
      <c r="K20" s="61"/>
      <c r="L20" s="61" t="s">
        <v>1203</v>
      </c>
      <c r="M20" s="61"/>
      <c r="N20" s="61"/>
      <c r="O20" s="61"/>
      <c r="P20" s="30" t="s">
        <v>40</v>
      </c>
      <c r="Q20" s="30" t="s">
        <v>98</v>
      </c>
      <c r="R20" s="30">
        <v>80</v>
      </c>
      <c r="S20" s="30">
        <v>0</v>
      </c>
      <c r="T20" s="30">
        <v>0</v>
      </c>
      <c r="U20" s="31" t="str">
        <f t="shared" si="0"/>
        <v>N/A</v>
      </c>
    </row>
    <row r="21" spans="1:21" ht="75" customHeight="1">
      <c r="A21" s="25"/>
      <c r="B21" s="29" t="s">
        <v>42</v>
      </c>
      <c r="C21" s="61" t="s">
        <v>1204</v>
      </c>
      <c r="D21" s="61"/>
      <c r="E21" s="61"/>
      <c r="F21" s="61"/>
      <c r="G21" s="61"/>
      <c r="H21" s="61"/>
      <c r="I21" s="61" t="s">
        <v>1205</v>
      </c>
      <c r="J21" s="61"/>
      <c r="K21" s="61"/>
      <c r="L21" s="61" t="s">
        <v>1206</v>
      </c>
      <c r="M21" s="61"/>
      <c r="N21" s="61"/>
      <c r="O21" s="61"/>
      <c r="P21" s="30" t="s">
        <v>40</v>
      </c>
      <c r="Q21" s="30" t="s">
        <v>102</v>
      </c>
      <c r="R21" s="30">
        <v>10</v>
      </c>
      <c r="S21" s="30" t="s">
        <v>83</v>
      </c>
      <c r="T21" s="30" t="s">
        <v>83</v>
      </c>
      <c r="U21" s="31" t="str">
        <f t="shared" si="0"/>
        <v>N/A</v>
      </c>
    </row>
    <row r="22" spans="1:21" ht="75" customHeight="1" thickBot="1">
      <c r="A22" s="25"/>
      <c r="B22" s="29" t="s">
        <v>42</v>
      </c>
      <c r="C22" s="61" t="s">
        <v>1207</v>
      </c>
      <c r="D22" s="61"/>
      <c r="E22" s="61"/>
      <c r="F22" s="61"/>
      <c r="G22" s="61"/>
      <c r="H22" s="61"/>
      <c r="I22" s="61" t="s">
        <v>1208</v>
      </c>
      <c r="J22" s="61"/>
      <c r="K22" s="61"/>
      <c r="L22" s="61" t="s">
        <v>1209</v>
      </c>
      <c r="M22" s="61"/>
      <c r="N22" s="61"/>
      <c r="O22" s="61"/>
      <c r="P22" s="30" t="s">
        <v>40</v>
      </c>
      <c r="Q22" s="30" t="s">
        <v>102</v>
      </c>
      <c r="R22" s="30">
        <v>32</v>
      </c>
      <c r="S22" s="30" t="s">
        <v>83</v>
      </c>
      <c r="T22" s="30" t="s">
        <v>83</v>
      </c>
      <c r="U22" s="31" t="str">
        <f t="shared" si="0"/>
        <v>N/A</v>
      </c>
    </row>
    <row r="23" spans="1:21" ht="75" customHeight="1" thickTop="1">
      <c r="A23" s="25"/>
      <c r="B23" s="26" t="s">
        <v>94</v>
      </c>
      <c r="C23" s="69" t="s">
        <v>1210</v>
      </c>
      <c r="D23" s="69"/>
      <c r="E23" s="69"/>
      <c r="F23" s="69"/>
      <c r="G23" s="69"/>
      <c r="H23" s="69"/>
      <c r="I23" s="69" t="s">
        <v>1211</v>
      </c>
      <c r="J23" s="69"/>
      <c r="K23" s="69"/>
      <c r="L23" s="69" t="s">
        <v>1212</v>
      </c>
      <c r="M23" s="69"/>
      <c r="N23" s="69"/>
      <c r="O23" s="69"/>
      <c r="P23" s="27" t="s">
        <v>40</v>
      </c>
      <c r="Q23" s="27" t="s">
        <v>102</v>
      </c>
      <c r="R23" s="27">
        <v>100</v>
      </c>
      <c r="S23" s="27" t="s">
        <v>83</v>
      </c>
      <c r="T23" s="27" t="s">
        <v>83</v>
      </c>
      <c r="U23" s="28" t="str">
        <f t="shared" si="0"/>
        <v>N/A</v>
      </c>
    </row>
    <row r="24" spans="1:21" ht="75" customHeight="1">
      <c r="A24" s="25"/>
      <c r="B24" s="29" t="s">
        <v>42</v>
      </c>
      <c r="C24" s="61" t="s">
        <v>1213</v>
      </c>
      <c r="D24" s="61"/>
      <c r="E24" s="61"/>
      <c r="F24" s="61"/>
      <c r="G24" s="61"/>
      <c r="H24" s="61"/>
      <c r="I24" s="61" t="s">
        <v>1214</v>
      </c>
      <c r="J24" s="61"/>
      <c r="K24" s="61"/>
      <c r="L24" s="61" t="s">
        <v>1215</v>
      </c>
      <c r="M24" s="61"/>
      <c r="N24" s="61"/>
      <c r="O24" s="61"/>
      <c r="P24" s="30" t="s">
        <v>40</v>
      </c>
      <c r="Q24" s="30" t="s">
        <v>102</v>
      </c>
      <c r="R24" s="30">
        <v>3.45</v>
      </c>
      <c r="S24" s="30" t="s">
        <v>83</v>
      </c>
      <c r="T24" s="30" t="s">
        <v>83</v>
      </c>
      <c r="U24" s="31" t="str">
        <f t="shared" si="0"/>
        <v>N/A</v>
      </c>
    </row>
    <row r="25" spans="1:21" ht="75" customHeight="1">
      <c r="A25" s="25"/>
      <c r="B25" s="29" t="s">
        <v>42</v>
      </c>
      <c r="C25" s="61" t="s">
        <v>1216</v>
      </c>
      <c r="D25" s="61"/>
      <c r="E25" s="61"/>
      <c r="F25" s="61"/>
      <c r="G25" s="61"/>
      <c r="H25" s="61"/>
      <c r="I25" s="61" t="s">
        <v>1217</v>
      </c>
      <c r="J25" s="61"/>
      <c r="K25" s="61"/>
      <c r="L25" s="61" t="s">
        <v>1218</v>
      </c>
      <c r="M25" s="61"/>
      <c r="N25" s="61"/>
      <c r="O25" s="61"/>
      <c r="P25" s="30" t="s">
        <v>40</v>
      </c>
      <c r="Q25" s="30" t="s">
        <v>106</v>
      </c>
      <c r="R25" s="30">
        <v>104.35</v>
      </c>
      <c r="S25" s="30" t="s">
        <v>83</v>
      </c>
      <c r="T25" s="30" t="s">
        <v>83</v>
      </c>
      <c r="U25" s="31" t="str">
        <f t="shared" si="0"/>
        <v>N/A</v>
      </c>
    </row>
    <row r="26" spans="1:21" ht="75" customHeight="1">
      <c r="A26" s="25"/>
      <c r="B26" s="29" t="s">
        <v>42</v>
      </c>
      <c r="C26" s="61" t="s">
        <v>1219</v>
      </c>
      <c r="D26" s="61"/>
      <c r="E26" s="61"/>
      <c r="F26" s="61"/>
      <c r="G26" s="61"/>
      <c r="H26" s="61"/>
      <c r="I26" s="61" t="s">
        <v>1220</v>
      </c>
      <c r="J26" s="61"/>
      <c r="K26" s="61"/>
      <c r="L26" s="61" t="s">
        <v>1221</v>
      </c>
      <c r="M26" s="61"/>
      <c r="N26" s="61"/>
      <c r="O26" s="61"/>
      <c r="P26" s="30" t="s">
        <v>40</v>
      </c>
      <c r="Q26" s="30" t="s">
        <v>98</v>
      </c>
      <c r="R26" s="30">
        <v>74</v>
      </c>
      <c r="S26" s="30" t="s">
        <v>83</v>
      </c>
      <c r="T26" s="30">
        <v>0</v>
      </c>
      <c r="U26" s="31" t="str">
        <f t="shared" si="0"/>
        <v>N/A</v>
      </c>
    </row>
    <row r="27" spans="1:21" ht="75" customHeight="1">
      <c r="A27" s="25"/>
      <c r="B27" s="29" t="s">
        <v>42</v>
      </c>
      <c r="C27" s="61" t="s">
        <v>1222</v>
      </c>
      <c r="D27" s="61"/>
      <c r="E27" s="61"/>
      <c r="F27" s="61"/>
      <c r="G27" s="61"/>
      <c r="H27" s="61"/>
      <c r="I27" s="61" t="s">
        <v>1223</v>
      </c>
      <c r="J27" s="61"/>
      <c r="K27" s="61"/>
      <c r="L27" s="61" t="s">
        <v>1224</v>
      </c>
      <c r="M27" s="61"/>
      <c r="N27" s="61"/>
      <c r="O27" s="61"/>
      <c r="P27" s="30" t="s">
        <v>40</v>
      </c>
      <c r="Q27" s="30" t="s">
        <v>106</v>
      </c>
      <c r="R27" s="30">
        <v>55.5</v>
      </c>
      <c r="S27" s="30" t="s">
        <v>83</v>
      </c>
      <c r="T27" s="30" t="s">
        <v>83</v>
      </c>
      <c r="U27" s="31" t="str">
        <f t="shared" si="0"/>
        <v>N/A</v>
      </c>
    </row>
    <row r="28" spans="1:21" ht="75" customHeight="1">
      <c r="A28" s="25"/>
      <c r="B28" s="29" t="s">
        <v>42</v>
      </c>
      <c r="C28" s="61" t="s">
        <v>1225</v>
      </c>
      <c r="D28" s="61"/>
      <c r="E28" s="61"/>
      <c r="F28" s="61"/>
      <c r="G28" s="61"/>
      <c r="H28" s="61"/>
      <c r="I28" s="61" t="s">
        <v>1226</v>
      </c>
      <c r="J28" s="61"/>
      <c r="K28" s="61"/>
      <c r="L28" s="61" t="s">
        <v>1227</v>
      </c>
      <c r="M28" s="61"/>
      <c r="N28" s="61"/>
      <c r="O28" s="61"/>
      <c r="P28" s="30" t="s">
        <v>40</v>
      </c>
      <c r="Q28" s="30" t="s">
        <v>102</v>
      </c>
      <c r="R28" s="30">
        <v>100</v>
      </c>
      <c r="S28" s="30" t="s">
        <v>83</v>
      </c>
      <c r="T28" s="30" t="s">
        <v>83</v>
      </c>
      <c r="U28" s="31" t="str">
        <f t="shared" si="0"/>
        <v>N/A</v>
      </c>
    </row>
    <row r="29" spans="1:21" ht="75" customHeight="1">
      <c r="A29" s="25"/>
      <c r="B29" s="29" t="s">
        <v>42</v>
      </c>
      <c r="C29" s="61" t="s">
        <v>1228</v>
      </c>
      <c r="D29" s="61"/>
      <c r="E29" s="61"/>
      <c r="F29" s="61"/>
      <c r="G29" s="61"/>
      <c r="H29" s="61"/>
      <c r="I29" s="61" t="s">
        <v>1229</v>
      </c>
      <c r="J29" s="61"/>
      <c r="K29" s="61"/>
      <c r="L29" s="61" t="s">
        <v>1230</v>
      </c>
      <c r="M29" s="61"/>
      <c r="N29" s="61"/>
      <c r="O29" s="61"/>
      <c r="P29" s="30" t="s">
        <v>40</v>
      </c>
      <c r="Q29" s="30" t="s">
        <v>98</v>
      </c>
      <c r="R29" s="30">
        <v>100</v>
      </c>
      <c r="S29" s="30">
        <v>0</v>
      </c>
      <c r="T29" s="30">
        <v>0</v>
      </c>
      <c r="U29" s="31" t="str">
        <f t="shared" si="0"/>
        <v>N/A</v>
      </c>
    </row>
    <row r="30" spans="1:21" ht="75" customHeight="1">
      <c r="A30" s="25"/>
      <c r="B30" s="29" t="s">
        <v>42</v>
      </c>
      <c r="C30" s="61" t="s">
        <v>1231</v>
      </c>
      <c r="D30" s="61"/>
      <c r="E30" s="61"/>
      <c r="F30" s="61"/>
      <c r="G30" s="61"/>
      <c r="H30" s="61"/>
      <c r="I30" s="61" t="s">
        <v>1232</v>
      </c>
      <c r="J30" s="61"/>
      <c r="K30" s="61"/>
      <c r="L30" s="61" t="s">
        <v>1233</v>
      </c>
      <c r="M30" s="61"/>
      <c r="N30" s="61"/>
      <c r="O30" s="61"/>
      <c r="P30" s="30" t="s">
        <v>40</v>
      </c>
      <c r="Q30" s="30" t="s">
        <v>106</v>
      </c>
      <c r="R30" s="30">
        <v>100</v>
      </c>
      <c r="S30" s="30" t="s">
        <v>83</v>
      </c>
      <c r="T30" s="30" t="s">
        <v>83</v>
      </c>
      <c r="U30" s="31" t="str">
        <f t="shared" si="0"/>
        <v>N/A</v>
      </c>
    </row>
    <row r="31" spans="1:21" ht="75" customHeight="1">
      <c r="A31" s="25"/>
      <c r="B31" s="29" t="s">
        <v>42</v>
      </c>
      <c r="C31" s="61" t="s">
        <v>1234</v>
      </c>
      <c r="D31" s="61"/>
      <c r="E31" s="61"/>
      <c r="F31" s="61"/>
      <c r="G31" s="61"/>
      <c r="H31" s="61"/>
      <c r="I31" s="61" t="s">
        <v>1235</v>
      </c>
      <c r="J31" s="61"/>
      <c r="K31" s="61"/>
      <c r="L31" s="61" t="s">
        <v>1221</v>
      </c>
      <c r="M31" s="61"/>
      <c r="N31" s="61"/>
      <c r="O31" s="61"/>
      <c r="P31" s="30" t="s">
        <v>40</v>
      </c>
      <c r="Q31" s="30" t="s">
        <v>98</v>
      </c>
      <c r="R31" s="30">
        <v>62.5</v>
      </c>
      <c r="S31" s="30" t="s">
        <v>83</v>
      </c>
      <c r="T31" s="30">
        <v>0</v>
      </c>
      <c r="U31" s="31" t="str">
        <f t="shared" si="0"/>
        <v>N/A</v>
      </c>
    </row>
    <row r="32" spans="1:21" ht="75" customHeight="1">
      <c r="A32" s="25"/>
      <c r="B32" s="29" t="s">
        <v>42</v>
      </c>
      <c r="C32" s="61" t="s">
        <v>1236</v>
      </c>
      <c r="D32" s="61"/>
      <c r="E32" s="61"/>
      <c r="F32" s="61"/>
      <c r="G32" s="61"/>
      <c r="H32" s="61"/>
      <c r="I32" s="61" t="s">
        <v>1223</v>
      </c>
      <c r="J32" s="61"/>
      <c r="K32" s="61"/>
      <c r="L32" s="61" t="s">
        <v>1224</v>
      </c>
      <c r="M32" s="61"/>
      <c r="N32" s="61"/>
      <c r="O32" s="61"/>
      <c r="P32" s="30" t="s">
        <v>40</v>
      </c>
      <c r="Q32" s="30" t="s">
        <v>102</v>
      </c>
      <c r="R32" s="30">
        <v>55.5</v>
      </c>
      <c r="S32" s="30" t="s">
        <v>83</v>
      </c>
      <c r="T32" s="30" t="s">
        <v>83</v>
      </c>
      <c r="U32" s="31" t="str">
        <f t="shared" si="0"/>
        <v>N/A</v>
      </c>
    </row>
    <row r="33" spans="1:22" ht="75" customHeight="1" thickBot="1">
      <c r="A33" s="25"/>
      <c r="B33" s="29" t="s">
        <v>42</v>
      </c>
      <c r="C33" s="61" t="s">
        <v>1237</v>
      </c>
      <c r="D33" s="61"/>
      <c r="E33" s="61"/>
      <c r="F33" s="61"/>
      <c r="G33" s="61"/>
      <c r="H33" s="61"/>
      <c r="I33" s="61" t="s">
        <v>1238</v>
      </c>
      <c r="J33" s="61"/>
      <c r="K33" s="61"/>
      <c r="L33" s="61" t="s">
        <v>1239</v>
      </c>
      <c r="M33" s="61"/>
      <c r="N33" s="61"/>
      <c r="O33" s="61"/>
      <c r="P33" s="30" t="s">
        <v>40</v>
      </c>
      <c r="Q33" s="30" t="s">
        <v>102</v>
      </c>
      <c r="R33" s="30">
        <v>4.34</v>
      </c>
      <c r="S33" s="30" t="s">
        <v>83</v>
      </c>
      <c r="T33" s="30" t="s">
        <v>83</v>
      </c>
      <c r="U33" s="31" t="str">
        <f t="shared" si="0"/>
        <v>N/A</v>
      </c>
    </row>
    <row r="34" spans="1:22" ht="22.5" customHeight="1" thickTop="1" thickBot="1">
      <c r="B34" s="8" t="s">
        <v>55</v>
      </c>
      <c r="C34" s="9"/>
      <c r="D34" s="9"/>
      <c r="E34" s="9"/>
      <c r="F34" s="9"/>
      <c r="G34" s="9"/>
      <c r="H34" s="10"/>
      <c r="I34" s="10"/>
      <c r="J34" s="10"/>
      <c r="K34" s="10"/>
      <c r="L34" s="10"/>
      <c r="M34" s="10"/>
      <c r="N34" s="10"/>
      <c r="O34" s="10"/>
      <c r="P34" s="10"/>
      <c r="Q34" s="10"/>
      <c r="R34" s="10"/>
      <c r="S34" s="10"/>
      <c r="T34" s="10"/>
      <c r="U34" s="11"/>
      <c r="V34" s="32"/>
    </row>
    <row r="35" spans="1:22" ht="26.25" customHeight="1" thickTop="1">
      <c r="B35" s="33"/>
      <c r="C35" s="34"/>
      <c r="D35" s="34"/>
      <c r="E35" s="34"/>
      <c r="F35" s="34"/>
      <c r="G35" s="34"/>
      <c r="H35" s="35"/>
      <c r="I35" s="35"/>
      <c r="J35" s="35"/>
      <c r="K35" s="35"/>
      <c r="L35" s="35"/>
      <c r="M35" s="35"/>
      <c r="N35" s="35"/>
      <c r="O35" s="35"/>
      <c r="P35" s="36"/>
      <c r="Q35" s="37"/>
      <c r="R35" s="38" t="s">
        <v>56</v>
      </c>
      <c r="S35" s="22" t="s">
        <v>57</v>
      </c>
      <c r="T35" s="38" t="s">
        <v>58</v>
      </c>
      <c r="U35" s="22" t="s">
        <v>59</v>
      </c>
    </row>
    <row r="36" spans="1:22" ht="26.25" customHeight="1" thickBot="1">
      <c r="B36" s="39"/>
      <c r="C36" s="40"/>
      <c r="D36" s="40"/>
      <c r="E36" s="40"/>
      <c r="F36" s="40"/>
      <c r="G36" s="40"/>
      <c r="H36" s="41"/>
      <c r="I36" s="41"/>
      <c r="J36" s="41"/>
      <c r="K36" s="41"/>
      <c r="L36" s="41"/>
      <c r="M36" s="41"/>
      <c r="N36" s="41"/>
      <c r="O36" s="41"/>
      <c r="P36" s="42"/>
      <c r="Q36" s="43"/>
      <c r="R36" s="44" t="s">
        <v>60</v>
      </c>
      <c r="S36" s="43" t="s">
        <v>60</v>
      </c>
      <c r="T36" s="43" t="s">
        <v>60</v>
      </c>
      <c r="U36" s="43" t="s">
        <v>61</v>
      </c>
    </row>
    <row r="37" spans="1:22" ht="13.5" customHeight="1" thickBot="1">
      <c r="B37" s="62" t="s">
        <v>62</v>
      </c>
      <c r="C37" s="63"/>
      <c r="D37" s="63"/>
      <c r="E37" s="45"/>
      <c r="F37" s="45"/>
      <c r="G37" s="45"/>
      <c r="H37" s="46"/>
      <c r="I37" s="46"/>
      <c r="J37" s="46"/>
      <c r="K37" s="46"/>
      <c r="L37" s="46"/>
      <c r="M37" s="46"/>
      <c r="N37" s="46"/>
      <c r="O37" s="46"/>
      <c r="P37" s="47"/>
      <c r="Q37" s="47"/>
      <c r="R37" s="48">
        <f>3715.095679</f>
        <v>3715.095679</v>
      </c>
      <c r="S37" s="48">
        <f>3715.095679</f>
        <v>3715.095679</v>
      </c>
      <c r="T37" s="48">
        <f>3711.49666021999</f>
        <v>3711.4966602199902</v>
      </c>
      <c r="U37" s="49">
        <f>+IF(ISERR(T37/S37*100),"N/A",T37/S37*100)</f>
        <v>99.903124465936273</v>
      </c>
    </row>
    <row r="38" spans="1:22" ht="13.5" customHeight="1" thickBot="1">
      <c r="B38" s="64" t="s">
        <v>63</v>
      </c>
      <c r="C38" s="65"/>
      <c r="D38" s="65"/>
      <c r="E38" s="50"/>
      <c r="F38" s="50"/>
      <c r="G38" s="50"/>
      <c r="H38" s="51"/>
      <c r="I38" s="51"/>
      <c r="J38" s="51"/>
      <c r="K38" s="51"/>
      <c r="L38" s="51"/>
      <c r="M38" s="51"/>
      <c r="N38" s="51"/>
      <c r="O38" s="51"/>
      <c r="P38" s="52"/>
      <c r="Q38" s="52"/>
      <c r="R38" s="48">
        <f>3758.16295144</f>
        <v>3758.1629514400001</v>
      </c>
      <c r="S38" s="48">
        <f>3758.16295144</f>
        <v>3758.1629514400001</v>
      </c>
      <c r="T38" s="48">
        <f>3711.49666021999</f>
        <v>3711.4966602199902</v>
      </c>
      <c r="U38" s="49">
        <f>+IF(ISERR(T38/S38*100),"N/A",T38/S38*100)</f>
        <v>98.758268552401944</v>
      </c>
    </row>
    <row r="39" spans="1:22" ht="14.85" customHeight="1" thickTop="1" thickBot="1">
      <c r="B39" s="8" t="s">
        <v>64</v>
      </c>
      <c r="C39" s="9"/>
      <c r="D39" s="9"/>
      <c r="E39" s="9"/>
      <c r="F39" s="9"/>
      <c r="G39" s="9"/>
      <c r="H39" s="10"/>
      <c r="I39" s="10"/>
      <c r="J39" s="10"/>
      <c r="K39" s="10"/>
      <c r="L39" s="10"/>
      <c r="M39" s="10"/>
      <c r="N39" s="10"/>
      <c r="O39" s="10"/>
      <c r="P39" s="10"/>
      <c r="Q39" s="10"/>
      <c r="R39" s="10"/>
      <c r="S39" s="10"/>
      <c r="T39" s="10"/>
      <c r="U39" s="11"/>
    </row>
    <row r="40" spans="1:22" ht="44.25" customHeight="1" thickTop="1">
      <c r="B40" s="66" t="s">
        <v>65</v>
      </c>
      <c r="C40" s="67"/>
      <c r="D40" s="67"/>
      <c r="E40" s="67"/>
      <c r="F40" s="67"/>
      <c r="G40" s="67"/>
      <c r="H40" s="67"/>
      <c r="I40" s="67"/>
      <c r="J40" s="67"/>
      <c r="K40" s="67"/>
      <c r="L40" s="67"/>
      <c r="M40" s="67"/>
      <c r="N40" s="67"/>
      <c r="O40" s="67"/>
      <c r="P40" s="67"/>
      <c r="Q40" s="67"/>
      <c r="R40" s="67"/>
      <c r="S40" s="67"/>
      <c r="T40" s="67"/>
      <c r="U40" s="68"/>
    </row>
    <row r="41" spans="1:22" ht="34.5" customHeight="1">
      <c r="B41" s="55" t="s">
        <v>107</v>
      </c>
      <c r="C41" s="56"/>
      <c r="D41" s="56"/>
      <c r="E41" s="56"/>
      <c r="F41" s="56"/>
      <c r="G41" s="56"/>
      <c r="H41" s="56"/>
      <c r="I41" s="56"/>
      <c r="J41" s="56"/>
      <c r="K41" s="56"/>
      <c r="L41" s="56"/>
      <c r="M41" s="56"/>
      <c r="N41" s="56"/>
      <c r="O41" s="56"/>
      <c r="P41" s="56"/>
      <c r="Q41" s="56"/>
      <c r="R41" s="56"/>
      <c r="S41" s="56"/>
      <c r="T41" s="56"/>
      <c r="U41" s="57"/>
    </row>
    <row r="42" spans="1:22" ht="34.5" customHeight="1">
      <c r="B42" s="55" t="s">
        <v>1240</v>
      </c>
      <c r="C42" s="56"/>
      <c r="D42" s="56"/>
      <c r="E42" s="56"/>
      <c r="F42" s="56"/>
      <c r="G42" s="56"/>
      <c r="H42" s="56"/>
      <c r="I42" s="56"/>
      <c r="J42" s="56"/>
      <c r="K42" s="56"/>
      <c r="L42" s="56"/>
      <c r="M42" s="56"/>
      <c r="N42" s="56"/>
      <c r="O42" s="56"/>
      <c r="P42" s="56"/>
      <c r="Q42" s="56"/>
      <c r="R42" s="56"/>
      <c r="S42" s="56"/>
      <c r="T42" s="56"/>
      <c r="U42" s="57"/>
    </row>
    <row r="43" spans="1:22" ht="34.5" customHeight="1">
      <c r="B43" s="55" t="s">
        <v>1241</v>
      </c>
      <c r="C43" s="56"/>
      <c r="D43" s="56"/>
      <c r="E43" s="56"/>
      <c r="F43" s="56"/>
      <c r="G43" s="56"/>
      <c r="H43" s="56"/>
      <c r="I43" s="56"/>
      <c r="J43" s="56"/>
      <c r="K43" s="56"/>
      <c r="L43" s="56"/>
      <c r="M43" s="56"/>
      <c r="N43" s="56"/>
      <c r="O43" s="56"/>
      <c r="P43" s="56"/>
      <c r="Q43" s="56"/>
      <c r="R43" s="56"/>
      <c r="S43" s="56"/>
      <c r="T43" s="56"/>
      <c r="U43" s="57"/>
    </row>
    <row r="44" spans="1:22" ht="34.5" customHeight="1">
      <c r="B44" s="55" t="s">
        <v>1242</v>
      </c>
      <c r="C44" s="56"/>
      <c r="D44" s="56"/>
      <c r="E44" s="56"/>
      <c r="F44" s="56"/>
      <c r="G44" s="56"/>
      <c r="H44" s="56"/>
      <c r="I44" s="56"/>
      <c r="J44" s="56"/>
      <c r="K44" s="56"/>
      <c r="L44" s="56"/>
      <c r="M44" s="56"/>
      <c r="N44" s="56"/>
      <c r="O44" s="56"/>
      <c r="P44" s="56"/>
      <c r="Q44" s="56"/>
      <c r="R44" s="56"/>
      <c r="S44" s="56"/>
      <c r="T44" s="56"/>
      <c r="U44" s="57"/>
    </row>
    <row r="45" spans="1:22" ht="34.5" customHeight="1">
      <c r="B45" s="55" t="s">
        <v>1243</v>
      </c>
      <c r="C45" s="56"/>
      <c r="D45" s="56"/>
      <c r="E45" s="56"/>
      <c r="F45" s="56"/>
      <c r="G45" s="56"/>
      <c r="H45" s="56"/>
      <c r="I45" s="56"/>
      <c r="J45" s="56"/>
      <c r="K45" s="56"/>
      <c r="L45" s="56"/>
      <c r="M45" s="56"/>
      <c r="N45" s="56"/>
      <c r="O45" s="56"/>
      <c r="P45" s="56"/>
      <c r="Q45" s="56"/>
      <c r="R45" s="56"/>
      <c r="S45" s="56"/>
      <c r="T45" s="56"/>
      <c r="U45" s="57"/>
    </row>
    <row r="46" spans="1:22" ht="34.5" customHeight="1">
      <c r="B46" s="55" t="s">
        <v>1244</v>
      </c>
      <c r="C46" s="56"/>
      <c r="D46" s="56"/>
      <c r="E46" s="56"/>
      <c r="F46" s="56"/>
      <c r="G46" s="56"/>
      <c r="H46" s="56"/>
      <c r="I46" s="56"/>
      <c r="J46" s="56"/>
      <c r="K46" s="56"/>
      <c r="L46" s="56"/>
      <c r="M46" s="56"/>
      <c r="N46" s="56"/>
      <c r="O46" s="56"/>
      <c r="P46" s="56"/>
      <c r="Q46" s="56"/>
      <c r="R46" s="56"/>
      <c r="S46" s="56"/>
      <c r="T46" s="56"/>
      <c r="U46" s="57"/>
    </row>
    <row r="47" spans="1:22" ht="34.5" customHeight="1">
      <c r="B47" s="55" t="s">
        <v>1245</v>
      </c>
      <c r="C47" s="56"/>
      <c r="D47" s="56"/>
      <c r="E47" s="56"/>
      <c r="F47" s="56"/>
      <c r="G47" s="56"/>
      <c r="H47" s="56"/>
      <c r="I47" s="56"/>
      <c r="J47" s="56"/>
      <c r="K47" s="56"/>
      <c r="L47" s="56"/>
      <c r="M47" s="56"/>
      <c r="N47" s="56"/>
      <c r="O47" s="56"/>
      <c r="P47" s="56"/>
      <c r="Q47" s="56"/>
      <c r="R47" s="56"/>
      <c r="S47" s="56"/>
      <c r="T47" s="56"/>
      <c r="U47" s="57"/>
    </row>
    <row r="48" spans="1:22" ht="34.5" customHeight="1">
      <c r="B48" s="55" t="s">
        <v>1246</v>
      </c>
      <c r="C48" s="56"/>
      <c r="D48" s="56"/>
      <c r="E48" s="56"/>
      <c r="F48" s="56"/>
      <c r="G48" s="56"/>
      <c r="H48" s="56"/>
      <c r="I48" s="56"/>
      <c r="J48" s="56"/>
      <c r="K48" s="56"/>
      <c r="L48" s="56"/>
      <c r="M48" s="56"/>
      <c r="N48" s="56"/>
      <c r="O48" s="56"/>
      <c r="P48" s="56"/>
      <c r="Q48" s="56"/>
      <c r="R48" s="56"/>
      <c r="S48" s="56"/>
      <c r="T48" s="56"/>
      <c r="U48" s="57"/>
    </row>
    <row r="49" spans="2:21" ht="34.5" customHeight="1">
      <c r="B49" s="55" t="s">
        <v>1247</v>
      </c>
      <c r="C49" s="56"/>
      <c r="D49" s="56"/>
      <c r="E49" s="56"/>
      <c r="F49" s="56"/>
      <c r="G49" s="56"/>
      <c r="H49" s="56"/>
      <c r="I49" s="56"/>
      <c r="J49" s="56"/>
      <c r="K49" s="56"/>
      <c r="L49" s="56"/>
      <c r="M49" s="56"/>
      <c r="N49" s="56"/>
      <c r="O49" s="56"/>
      <c r="P49" s="56"/>
      <c r="Q49" s="56"/>
      <c r="R49" s="56"/>
      <c r="S49" s="56"/>
      <c r="T49" s="56"/>
      <c r="U49" s="57"/>
    </row>
    <row r="50" spans="2:21" ht="26.25" customHeight="1">
      <c r="B50" s="55" t="s">
        <v>1248</v>
      </c>
      <c r="C50" s="56"/>
      <c r="D50" s="56"/>
      <c r="E50" s="56"/>
      <c r="F50" s="56"/>
      <c r="G50" s="56"/>
      <c r="H50" s="56"/>
      <c r="I50" s="56"/>
      <c r="J50" s="56"/>
      <c r="K50" s="56"/>
      <c r="L50" s="56"/>
      <c r="M50" s="56"/>
      <c r="N50" s="56"/>
      <c r="O50" s="56"/>
      <c r="P50" s="56"/>
      <c r="Q50" s="56"/>
      <c r="R50" s="56"/>
      <c r="S50" s="56"/>
      <c r="T50" s="56"/>
      <c r="U50" s="57"/>
    </row>
    <row r="51" spans="2:21" ht="34.5" customHeight="1">
      <c r="B51" s="55" t="s">
        <v>1249</v>
      </c>
      <c r="C51" s="56"/>
      <c r="D51" s="56"/>
      <c r="E51" s="56"/>
      <c r="F51" s="56"/>
      <c r="G51" s="56"/>
      <c r="H51" s="56"/>
      <c r="I51" s="56"/>
      <c r="J51" s="56"/>
      <c r="K51" s="56"/>
      <c r="L51" s="56"/>
      <c r="M51" s="56"/>
      <c r="N51" s="56"/>
      <c r="O51" s="56"/>
      <c r="P51" s="56"/>
      <c r="Q51" s="56"/>
      <c r="R51" s="56"/>
      <c r="S51" s="56"/>
      <c r="T51" s="56"/>
      <c r="U51" s="57"/>
    </row>
    <row r="52" spans="2:21" ht="34.5" customHeight="1">
      <c r="B52" s="55" t="s">
        <v>1250</v>
      </c>
      <c r="C52" s="56"/>
      <c r="D52" s="56"/>
      <c r="E52" s="56"/>
      <c r="F52" s="56"/>
      <c r="G52" s="56"/>
      <c r="H52" s="56"/>
      <c r="I52" s="56"/>
      <c r="J52" s="56"/>
      <c r="K52" s="56"/>
      <c r="L52" s="56"/>
      <c r="M52" s="56"/>
      <c r="N52" s="56"/>
      <c r="O52" s="56"/>
      <c r="P52" s="56"/>
      <c r="Q52" s="56"/>
      <c r="R52" s="56"/>
      <c r="S52" s="56"/>
      <c r="T52" s="56"/>
      <c r="U52" s="57"/>
    </row>
    <row r="53" spans="2:21" ht="34.5" customHeight="1">
      <c r="B53" s="55" t="s">
        <v>1251</v>
      </c>
      <c r="C53" s="56"/>
      <c r="D53" s="56"/>
      <c r="E53" s="56"/>
      <c r="F53" s="56"/>
      <c r="G53" s="56"/>
      <c r="H53" s="56"/>
      <c r="I53" s="56"/>
      <c r="J53" s="56"/>
      <c r="K53" s="56"/>
      <c r="L53" s="56"/>
      <c r="M53" s="56"/>
      <c r="N53" s="56"/>
      <c r="O53" s="56"/>
      <c r="P53" s="56"/>
      <c r="Q53" s="56"/>
      <c r="R53" s="56"/>
      <c r="S53" s="56"/>
      <c r="T53" s="56"/>
      <c r="U53" s="57"/>
    </row>
    <row r="54" spans="2:21" ht="34.5" customHeight="1">
      <c r="B54" s="55" t="s">
        <v>1252</v>
      </c>
      <c r="C54" s="56"/>
      <c r="D54" s="56"/>
      <c r="E54" s="56"/>
      <c r="F54" s="56"/>
      <c r="G54" s="56"/>
      <c r="H54" s="56"/>
      <c r="I54" s="56"/>
      <c r="J54" s="56"/>
      <c r="K54" s="56"/>
      <c r="L54" s="56"/>
      <c r="M54" s="56"/>
      <c r="N54" s="56"/>
      <c r="O54" s="56"/>
      <c r="P54" s="56"/>
      <c r="Q54" s="56"/>
      <c r="R54" s="56"/>
      <c r="S54" s="56"/>
      <c r="T54" s="56"/>
      <c r="U54" s="57"/>
    </row>
    <row r="55" spans="2:21" ht="34.5" customHeight="1">
      <c r="B55" s="55" t="s">
        <v>1253</v>
      </c>
      <c r="C55" s="56"/>
      <c r="D55" s="56"/>
      <c r="E55" s="56"/>
      <c r="F55" s="56"/>
      <c r="G55" s="56"/>
      <c r="H55" s="56"/>
      <c r="I55" s="56"/>
      <c r="J55" s="56"/>
      <c r="K55" s="56"/>
      <c r="L55" s="56"/>
      <c r="M55" s="56"/>
      <c r="N55" s="56"/>
      <c r="O55" s="56"/>
      <c r="P55" s="56"/>
      <c r="Q55" s="56"/>
      <c r="R55" s="56"/>
      <c r="S55" s="56"/>
      <c r="T55" s="56"/>
      <c r="U55" s="57"/>
    </row>
    <row r="56" spans="2:21" ht="34.5" customHeight="1">
      <c r="B56" s="55" t="s">
        <v>1254</v>
      </c>
      <c r="C56" s="56"/>
      <c r="D56" s="56"/>
      <c r="E56" s="56"/>
      <c r="F56" s="56"/>
      <c r="G56" s="56"/>
      <c r="H56" s="56"/>
      <c r="I56" s="56"/>
      <c r="J56" s="56"/>
      <c r="K56" s="56"/>
      <c r="L56" s="56"/>
      <c r="M56" s="56"/>
      <c r="N56" s="56"/>
      <c r="O56" s="56"/>
      <c r="P56" s="56"/>
      <c r="Q56" s="56"/>
      <c r="R56" s="56"/>
      <c r="S56" s="56"/>
      <c r="T56" s="56"/>
      <c r="U56" s="57"/>
    </row>
    <row r="57" spans="2:21" ht="34.5" customHeight="1">
      <c r="B57" s="55" t="s">
        <v>1255</v>
      </c>
      <c r="C57" s="56"/>
      <c r="D57" s="56"/>
      <c r="E57" s="56"/>
      <c r="F57" s="56"/>
      <c r="G57" s="56"/>
      <c r="H57" s="56"/>
      <c r="I57" s="56"/>
      <c r="J57" s="56"/>
      <c r="K57" s="56"/>
      <c r="L57" s="56"/>
      <c r="M57" s="56"/>
      <c r="N57" s="56"/>
      <c r="O57" s="56"/>
      <c r="P57" s="56"/>
      <c r="Q57" s="56"/>
      <c r="R57" s="56"/>
      <c r="S57" s="56"/>
      <c r="T57" s="56"/>
      <c r="U57" s="57"/>
    </row>
    <row r="58" spans="2:21" ht="34.5" customHeight="1">
      <c r="B58" s="55" t="s">
        <v>1256</v>
      </c>
      <c r="C58" s="56"/>
      <c r="D58" s="56"/>
      <c r="E58" s="56"/>
      <c r="F58" s="56"/>
      <c r="G58" s="56"/>
      <c r="H58" s="56"/>
      <c r="I58" s="56"/>
      <c r="J58" s="56"/>
      <c r="K58" s="56"/>
      <c r="L58" s="56"/>
      <c r="M58" s="56"/>
      <c r="N58" s="56"/>
      <c r="O58" s="56"/>
      <c r="P58" s="56"/>
      <c r="Q58" s="56"/>
      <c r="R58" s="56"/>
      <c r="S58" s="56"/>
      <c r="T58" s="56"/>
      <c r="U58" s="57"/>
    </row>
    <row r="59" spans="2:21" ht="30" customHeight="1">
      <c r="B59" s="55" t="s">
        <v>1257</v>
      </c>
      <c r="C59" s="56"/>
      <c r="D59" s="56"/>
      <c r="E59" s="56"/>
      <c r="F59" s="56"/>
      <c r="G59" s="56"/>
      <c r="H59" s="56"/>
      <c r="I59" s="56"/>
      <c r="J59" s="56"/>
      <c r="K59" s="56"/>
      <c r="L59" s="56"/>
      <c r="M59" s="56"/>
      <c r="N59" s="56"/>
      <c r="O59" s="56"/>
      <c r="P59" s="56"/>
      <c r="Q59" s="56"/>
      <c r="R59" s="56"/>
      <c r="S59" s="56"/>
      <c r="T59" s="56"/>
      <c r="U59" s="57"/>
    </row>
    <row r="60" spans="2:21" ht="34.5" customHeight="1">
      <c r="B60" s="55" t="s">
        <v>1258</v>
      </c>
      <c r="C60" s="56"/>
      <c r="D60" s="56"/>
      <c r="E60" s="56"/>
      <c r="F60" s="56"/>
      <c r="G60" s="56"/>
      <c r="H60" s="56"/>
      <c r="I60" s="56"/>
      <c r="J60" s="56"/>
      <c r="K60" s="56"/>
      <c r="L60" s="56"/>
      <c r="M60" s="56"/>
      <c r="N60" s="56"/>
      <c r="O60" s="56"/>
      <c r="P60" s="56"/>
      <c r="Q60" s="56"/>
      <c r="R60" s="56"/>
      <c r="S60" s="56"/>
      <c r="T60" s="56"/>
      <c r="U60" s="57"/>
    </row>
    <row r="61" spans="2:21" ht="28.35" customHeight="1">
      <c r="B61" s="55" t="s">
        <v>1259</v>
      </c>
      <c r="C61" s="56"/>
      <c r="D61" s="56"/>
      <c r="E61" s="56"/>
      <c r="F61" s="56"/>
      <c r="G61" s="56"/>
      <c r="H61" s="56"/>
      <c r="I61" s="56"/>
      <c r="J61" s="56"/>
      <c r="K61" s="56"/>
      <c r="L61" s="56"/>
      <c r="M61" s="56"/>
      <c r="N61" s="56"/>
      <c r="O61" s="56"/>
      <c r="P61" s="56"/>
      <c r="Q61" s="56"/>
      <c r="R61" s="56"/>
      <c r="S61" s="56"/>
      <c r="T61" s="56"/>
      <c r="U61" s="57"/>
    </row>
    <row r="62" spans="2:21" ht="34.5" customHeight="1">
      <c r="B62" s="55" t="s">
        <v>1255</v>
      </c>
      <c r="C62" s="56"/>
      <c r="D62" s="56"/>
      <c r="E62" s="56"/>
      <c r="F62" s="56"/>
      <c r="G62" s="56"/>
      <c r="H62" s="56"/>
      <c r="I62" s="56"/>
      <c r="J62" s="56"/>
      <c r="K62" s="56"/>
      <c r="L62" s="56"/>
      <c r="M62" s="56"/>
      <c r="N62" s="56"/>
      <c r="O62" s="56"/>
      <c r="P62" s="56"/>
      <c r="Q62" s="56"/>
      <c r="R62" s="56"/>
      <c r="S62" s="56"/>
      <c r="T62" s="56"/>
      <c r="U62" s="57"/>
    </row>
    <row r="63" spans="2:21" ht="34.5" customHeight="1" thickBot="1">
      <c r="B63" s="58" t="s">
        <v>1260</v>
      </c>
      <c r="C63" s="59"/>
      <c r="D63" s="59"/>
      <c r="E63" s="59"/>
      <c r="F63" s="59"/>
      <c r="G63" s="59"/>
      <c r="H63" s="59"/>
      <c r="I63" s="59"/>
      <c r="J63" s="59"/>
      <c r="K63" s="59"/>
      <c r="L63" s="59"/>
      <c r="M63" s="59"/>
      <c r="N63" s="59"/>
      <c r="O63" s="59"/>
      <c r="P63" s="59"/>
      <c r="Q63" s="59"/>
      <c r="R63" s="59"/>
      <c r="S63" s="59"/>
      <c r="T63" s="59"/>
      <c r="U63" s="60"/>
    </row>
  </sheetData>
  <mergeCells count="116">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B44:U44"/>
    <mergeCell ref="B45:U45"/>
    <mergeCell ref="B46:U46"/>
    <mergeCell ref="B47:U47"/>
    <mergeCell ref="B48:U48"/>
    <mergeCell ref="B49:U49"/>
    <mergeCell ref="B37:D37"/>
    <mergeCell ref="B38:D38"/>
    <mergeCell ref="B40:U40"/>
    <mergeCell ref="B41:U41"/>
    <mergeCell ref="B42:U42"/>
    <mergeCell ref="B43:U43"/>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5.77734375" style="1" customWidth="1"/>
    <col min="9" max="9" width="7.5546875" style="1" customWidth="1"/>
    <col min="10" max="10" width="9" style="1" customWidth="1"/>
    <col min="11" max="11" width="22.5546875" style="1" customWidth="1"/>
    <col min="12" max="12" width="8.88671875" style="1" customWidth="1"/>
    <col min="13" max="13" width="7" style="1" customWidth="1"/>
    <col min="14" max="14" width="9.44140625" style="1" customWidth="1"/>
    <col min="15" max="15" width="26.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1261</v>
      </c>
      <c r="D4" s="95" t="s">
        <v>1262</v>
      </c>
      <c r="E4" s="95"/>
      <c r="F4" s="95"/>
      <c r="G4" s="95"/>
      <c r="H4" s="95"/>
      <c r="I4" s="14"/>
      <c r="J4" s="15" t="s">
        <v>6</v>
      </c>
      <c r="K4" s="16" t="s">
        <v>7</v>
      </c>
      <c r="L4" s="96" t="s">
        <v>8</v>
      </c>
      <c r="M4" s="96"/>
      <c r="N4" s="96"/>
      <c r="O4" s="96"/>
      <c r="P4" s="15" t="s">
        <v>9</v>
      </c>
      <c r="Q4" s="96" t="s">
        <v>1109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1263</v>
      </c>
      <c r="D11" s="69"/>
      <c r="E11" s="69"/>
      <c r="F11" s="69"/>
      <c r="G11" s="69"/>
      <c r="H11" s="69"/>
      <c r="I11" s="69" t="s">
        <v>1537</v>
      </c>
      <c r="J11" s="69"/>
      <c r="K11" s="69"/>
      <c r="L11" s="69" t="s">
        <v>1111</v>
      </c>
      <c r="M11" s="69"/>
      <c r="N11" s="69"/>
      <c r="O11" s="69"/>
      <c r="P11" s="27" t="s">
        <v>40</v>
      </c>
      <c r="Q11" s="27" t="s">
        <v>82</v>
      </c>
      <c r="R11" s="53" t="s">
        <v>83</v>
      </c>
      <c r="S11" s="53" t="s">
        <v>83</v>
      </c>
      <c r="T11" s="53" t="s">
        <v>83</v>
      </c>
      <c r="U11" s="28" t="str">
        <f t="shared" ref="U11:U22" si="0">IF(ISERR(T11/S11*100),"N/A",T11/S11*100)</f>
        <v>N/A</v>
      </c>
    </row>
    <row r="12" spans="1:34" ht="75" customHeight="1" thickTop="1">
      <c r="A12" s="25"/>
      <c r="B12" s="26" t="s">
        <v>45</v>
      </c>
      <c r="C12" s="69" t="s">
        <v>1264</v>
      </c>
      <c r="D12" s="69"/>
      <c r="E12" s="69"/>
      <c r="F12" s="69"/>
      <c r="G12" s="69"/>
      <c r="H12" s="69"/>
      <c r="I12" s="69" t="s">
        <v>1265</v>
      </c>
      <c r="J12" s="69"/>
      <c r="K12" s="69"/>
      <c r="L12" s="69" t="s">
        <v>1266</v>
      </c>
      <c r="M12" s="69"/>
      <c r="N12" s="69"/>
      <c r="O12" s="69"/>
      <c r="P12" s="27" t="s">
        <v>40</v>
      </c>
      <c r="Q12" s="27" t="s">
        <v>82</v>
      </c>
      <c r="R12" s="27">
        <v>100</v>
      </c>
      <c r="S12" s="27" t="s">
        <v>83</v>
      </c>
      <c r="T12" s="27" t="s">
        <v>83</v>
      </c>
      <c r="U12" s="28" t="str">
        <f t="shared" si="0"/>
        <v>N/A</v>
      </c>
    </row>
    <row r="13" spans="1:34" ht="75" customHeight="1">
      <c r="A13" s="25"/>
      <c r="B13" s="29" t="s">
        <v>42</v>
      </c>
      <c r="C13" s="61" t="s">
        <v>42</v>
      </c>
      <c r="D13" s="61"/>
      <c r="E13" s="61"/>
      <c r="F13" s="61"/>
      <c r="G13" s="61"/>
      <c r="H13" s="61"/>
      <c r="I13" s="61" t="s">
        <v>1115</v>
      </c>
      <c r="J13" s="61"/>
      <c r="K13" s="61"/>
      <c r="L13" s="61" t="s">
        <v>1116</v>
      </c>
      <c r="M13" s="61"/>
      <c r="N13" s="61"/>
      <c r="O13" s="61"/>
      <c r="P13" s="30" t="s">
        <v>40</v>
      </c>
      <c r="Q13" s="30" t="s">
        <v>82</v>
      </c>
      <c r="R13" s="30">
        <v>100</v>
      </c>
      <c r="S13" s="30" t="s">
        <v>83</v>
      </c>
      <c r="T13" s="30" t="s">
        <v>83</v>
      </c>
      <c r="U13" s="31" t="str">
        <f t="shared" si="0"/>
        <v>N/A</v>
      </c>
    </row>
    <row r="14" spans="1:34" ht="75" customHeight="1" thickBot="1">
      <c r="A14" s="25"/>
      <c r="B14" s="29" t="s">
        <v>42</v>
      </c>
      <c r="C14" s="61" t="s">
        <v>42</v>
      </c>
      <c r="D14" s="61"/>
      <c r="E14" s="61"/>
      <c r="F14" s="61"/>
      <c r="G14" s="61"/>
      <c r="H14" s="61"/>
      <c r="I14" s="61" t="s">
        <v>1117</v>
      </c>
      <c r="J14" s="61"/>
      <c r="K14" s="61"/>
      <c r="L14" s="61" t="s">
        <v>1118</v>
      </c>
      <c r="M14" s="61"/>
      <c r="N14" s="61"/>
      <c r="O14" s="61"/>
      <c r="P14" s="30" t="s">
        <v>40</v>
      </c>
      <c r="Q14" s="30" t="s">
        <v>82</v>
      </c>
      <c r="R14" s="30">
        <v>31.43</v>
      </c>
      <c r="S14" s="30" t="s">
        <v>83</v>
      </c>
      <c r="T14" s="30" t="s">
        <v>83</v>
      </c>
      <c r="U14" s="31" t="str">
        <f t="shared" si="0"/>
        <v>N/A</v>
      </c>
    </row>
    <row r="15" spans="1:34" ht="75" customHeight="1" thickTop="1">
      <c r="A15" s="25"/>
      <c r="B15" s="26" t="s">
        <v>49</v>
      </c>
      <c r="C15" s="69" t="s">
        <v>1267</v>
      </c>
      <c r="D15" s="69"/>
      <c r="E15" s="69"/>
      <c r="F15" s="69"/>
      <c r="G15" s="69"/>
      <c r="H15" s="69"/>
      <c r="I15" s="69" t="s">
        <v>1268</v>
      </c>
      <c r="J15" s="69"/>
      <c r="K15" s="69"/>
      <c r="L15" s="69" t="s">
        <v>1269</v>
      </c>
      <c r="M15" s="69"/>
      <c r="N15" s="69"/>
      <c r="O15" s="69"/>
      <c r="P15" s="27" t="s">
        <v>40</v>
      </c>
      <c r="Q15" s="27" t="s">
        <v>93</v>
      </c>
      <c r="R15" s="27">
        <v>100</v>
      </c>
      <c r="S15" s="27" t="s">
        <v>83</v>
      </c>
      <c r="T15" s="27" t="s">
        <v>83</v>
      </c>
      <c r="U15" s="28" t="str">
        <f t="shared" si="0"/>
        <v>N/A</v>
      </c>
    </row>
    <row r="16" spans="1:34" ht="75" customHeight="1">
      <c r="A16" s="25"/>
      <c r="B16" s="29" t="s">
        <v>42</v>
      </c>
      <c r="C16" s="61" t="s">
        <v>42</v>
      </c>
      <c r="D16" s="61"/>
      <c r="E16" s="61"/>
      <c r="F16" s="61"/>
      <c r="G16" s="61"/>
      <c r="H16" s="61"/>
      <c r="I16" s="61" t="s">
        <v>1270</v>
      </c>
      <c r="J16" s="61"/>
      <c r="K16" s="61"/>
      <c r="L16" s="61" t="s">
        <v>1271</v>
      </c>
      <c r="M16" s="61"/>
      <c r="N16" s="61"/>
      <c r="O16" s="61"/>
      <c r="P16" s="30" t="s">
        <v>40</v>
      </c>
      <c r="Q16" s="30" t="s">
        <v>93</v>
      </c>
      <c r="R16" s="30">
        <v>100</v>
      </c>
      <c r="S16" s="30" t="s">
        <v>83</v>
      </c>
      <c r="T16" s="30" t="s">
        <v>83</v>
      </c>
      <c r="U16" s="31" t="str">
        <f t="shared" si="0"/>
        <v>N/A</v>
      </c>
    </row>
    <row r="17" spans="1:22" ht="75" customHeight="1" thickBot="1">
      <c r="A17" s="25"/>
      <c r="B17" s="29" t="s">
        <v>42</v>
      </c>
      <c r="C17" s="61" t="s">
        <v>1272</v>
      </c>
      <c r="D17" s="61"/>
      <c r="E17" s="61"/>
      <c r="F17" s="61"/>
      <c r="G17" s="61"/>
      <c r="H17" s="61"/>
      <c r="I17" s="61" t="s">
        <v>1273</v>
      </c>
      <c r="J17" s="61"/>
      <c r="K17" s="61"/>
      <c r="L17" s="61" t="s">
        <v>1274</v>
      </c>
      <c r="M17" s="61"/>
      <c r="N17" s="61"/>
      <c r="O17" s="61"/>
      <c r="P17" s="30" t="s">
        <v>40</v>
      </c>
      <c r="Q17" s="30" t="s">
        <v>93</v>
      </c>
      <c r="R17" s="30">
        <v>100</v>
      </c>
      <c r="S17" s="30" t="s">
        <v>83</v>
      </c>
      <c r="T17" s="30" t="s">
        <v>83</v>
      </c>
      <c r="U17" s="31" t="str">
        <f t="shared" si="0"/>
        <v>N/A</v>
      </c>
    </row>
    <row r="18" spans="1:22" ht="75" customHeight="1" thickTop="1">
      <c r="A18" s="25"/>
      <c r="B18" s="26" t="s">
        <v>94</v>
      </c>
      <c r="C18" s="69" t="s">
        <v>1275</v>
      </c>
      <c r="D18" s="69"/>
      <c r="E18" s="69"/>
      <c r="F18" s="69"/>
      <c r="G18" s="69"/>
      <c r="H18" s="69"/>
      <c r="I18" s="69" t="s">
        <v>1276</v>
      </c>
      <c r="J18" s="69"/>
      <c r="K18" s="69"/>
      <c r="L18" s="69" t="s">
        <v>1277</v>
      </c>
      <c r="M18" s="69"/>
      <c r="N18" s="69"/>
      <c r="O18" s="69"/>
      <c r="P18" s="27" t="s">
        <v>40</v>
      </c>
      <c r="Q18" s="27" t="s">
        <v>98</v>
      </c>
      <c r="R18" s="27">
        <v>100</v>
      </c>
      <c r="S18" s="27">
        <v>26.92</v>
      </c>
      <c r="T18" s="27">
        <v>23.86</v>
      </c>
      <c r="U18" s="28">
        <f t="shared" si="0"/>
        <v>88.632986627043081</v>
      </c>
    </row>
    <row r="19" spans="1:22" ht="75" customHeight="1">
      <c r="A19" s="25"/>
      <c r="B19" s="29" t="s">
        <v>42</v>
      </c>
      <c r="C19" s="61" t="s">
        <v>1278</v>
      </c>
      <c r="D19" s="61"/>
      <c r="E19" s="61"/>
      <c r="F19" s="61"/>
      <c r="G19" s="61"/>
      <c r="H19" s="61"/>
      <c r="I19" s="61" t="s">
        <v>1279</v>
      </c>
      <c r="J19" s="61"/>
      <c r="K19" s="61"/>
      <c r="L19" s="61" t="s">
        <v>1280</v>
      </c>
      <c r="M19" s="61"/>
      <c r="N19" s="61"/>
      <c r="O19" s="61"/>
      <c r="P19" s="30" t="s">
        <v>40</v>
      </c>
      <c r="Q19" s="30" t="s">
        <v>98</v>
      </c>
      <c r="R19" s="30">
        <v>100</v>
      </c>
      <c r="S19" s="30">
        <v>23.63</v>
      </c>
      <c r="T19" s="30">
        <v>26.21</v>
      </c>
      <c r="U19" s="31">
        <f t="shared" si="0"/>
        <v>110.91832416419807</v>
      </c>
    </row>
    <row r="20" spans="1:22" ht="75" customHeight="1">
      <c r="A20" s="25"/>
      <c r="B20" s="29" t="s">
        <v>42</v>
      </c>
      <c r="C20" s="61" t="s">
        <v>1281</v>
      </c>
      <c r="D20" s="61"/>
      <c r="E20" s="61"/>
      <c r="F20" s="61"/>
      <c r="G20" s="61"/>
      <c r="H20" s="61"/>
      <c r="I20" s="61" t="s">
        <v>1282</v>
      </c>
      <c r="J20" s="61"/>
      <c r="K20" s="61"/>
      <c r="L20" s="61" t="s">
        <v>1283</v>
      </c>
      <c r="M20" s="61"/>
      <c r="N20" s="61"/>
      <c r="O20" s="61"/>
      <c r="P20" s="30" t="s">
        <v>40</v>
      </c>
      <c r="Q20" s="30" t="s">
        <v>98</v>
      </c>
      <c r="R20" s="30">
        <v>100</v>
      </c>
      <c r="S20" s="30">
        <v>25</v>
      </c>
      <c r="T20" s="30">
        <v>71.86</v>
      </c>
      <c r="U20" s="31">
        <f t="shared" si="0"/>
        <v>287.44</v>
      </c>
    </row>
    <row r="21" spans="1:22" ht="75" customHeight="1">
      <c r="A21" s="25"/>
      <c r="B21" s="29" t="s">
        <v>42</v>
      </c>
      <c r="C21" s="61" t="s">
        <v>1284</v>
      </c>
      <c r="D21" s="61"/>
      <c r="E21" s="61"/>
      <c r="F21" s="61"/>
      <c r="G21" s="61"/>
      <c r="H21" s="61"/>
      <c r="I21" s="61" t="s">
        <v>1152</v>
      </c>
      <c r="J21" s="61"/>
      <c r="K21" s="61"/>
      <c r="L21" s="61" t="s">
        <v>1285</v>
      </c>
      <c r="M21" s="61"/>
      <c r="N21" s="61"/>
      <c r="O21" s="61"/>
      <c r="P21" s="30" t="s">
        <v>40</v>
      </c>
      <c r="Q21" s="30" t="s">
        <v>98</v>
      </c>
      <c r="R21" s="30">
        <v>100</v>
      </c>
      <c r="S21" s="30">
        <v>19.760000000000002</v>
      </c>
      <c r="T21" s="30">
        <v>13.07</v>
      </c>
      <c r="U21" s="31">
        <f t="shared" si="0"/>
        <v>66.143724696356273</v>
      </c>
    </row>
    <row r="22" spans="1:22" ht="75" customHeight="1" thickBot="1">
      <c r="A22" s="25"/>
      <c r="B22" s="29" t="s">
        <v>42</v>
      </c>
      <c r="C22" s="61" t="s">
        <v>42</v>
      </c>
      <c r="D22" s="61"/>
      <c r="E22" s="61"/>
      <c r="F22" s="61"/>
      <c r="G22" s="61"/>
      <c r="H22" s="61"/>
      <c r="I22" s="61" t="s">
        <v>1154</v>
      </c>
      <c r="J22" s="61"/>
      <c r="K22" s="61"/>
      <c r="L22" s="61" t="s">
        <v>1155</v>
      </c>
      <c r="M22" s="61"/>
      <c r="N22" s="61"/>
      <c r="O22" s="61"/>
      <c r="P22" s="30" t="s">
        <v>40</v>
      </c>
      <c r="Q22" s="30" t="s">
        <v>98</v>
      </c>
      <c r="R22" s="30">
        <v>100</v>
      </c>
      <c r="S22" s="30">
        <v>20.51</v>
      </c>
      <c r="T22" s="30">
        <v>18.59</v>
      </c>
      <c r="U22" s="31">
        <f t="shared" si="0"/>
        <v>90.638712823013151</v>
      </c>
    </row>
    <row r="23" spans="1:22" ht="22.5" customHeight="1" thickTop="1" thickBot="1">
      <c r="B23" s="8" t="s">
        <v>55</v>
      </c>
      <c r="C23" s="9"/>
      <c r="D23" s="9"/>
      <c r="E23" s="9"/>
      <c r="F23" s="9"/>
      <c r="G23" s="9"/>
      <c r="H23" s="10"/>
      <c r="I23" s="10"/>
      <c r="J23" s="10"/>
      <c r="K23" s="10"/>
      <c r="L23" s="10"/>
      <c r="M23" s="10"/>
      <c r="N23" s="10"/>
      <c r="O23" s="10"/>
      <c r="P23" s="10"/>
      <c r="Q23" s="10"/>
      <c r="R23" s="10"/>
      <c r="S23" s="10"/>
      <c r="T23" s="10"/>
      <c r="U23" s="11"/>
      <c r="V23" s="32"/>
    </row>
    <row r="24" spans="1:22" ht="26.25" customHeight="1" thickTop="1">
      <c r="B24" s="33"/>
      <c r="C24" s="34"/>
      <c r="D24" s="34"/>
      <c r="E24" s="34"/>
      <c r="F24" s="34"/>
      <c r="G24" s="34"/>
      <c r="H24" s="35"/>
      <c r="I24" s="35"/>
      <c r="J24" s="35"/>
      <c r="K24" s="35"/>
      <c r="L24" s="35"/>
      <c r="M24" s="35"/>
      <c r="N24" s="35"/>
      <c r="O24" s="35"/>
      <c r="P24" s="36"/>
      <c r="Q24" s="37"/>
      <c r="R24" s="38" t="s">
        <v>56</v>
      </c>
      <c r="S24" s="22" t="s">
        <v>57</v>
      </c>
      <c r="T24" s="38" t="s">
        <v>58</v>
      </c>
      <c r="U24" s="22" t="s">
        <v>59</v>
      </c>
    </row>
    <row r="25" spans="1:22" ht="26.25" customHeight="1" thickBot="1">
      <c r="B25" s="39"/>
      <c r="C25" s="40"/>
      <c r="D25" s="40"/>
      <c r="E25" s="40"/>
      <c r="F25" s="40"/>
      <c r="G25" s="40"/>
      <c r="H25" s="41"/>
      <c r="I25" s="41"/>
      <c r="J25" s="41"/>
      <c r="K25" s="41"/>
      <c r="L25" s="41"/>
      <c r="M25" s="41"/>
      <c r="N25" s="41"/>
      <c r="O25" s="41"/>
      <c r="P25" s="42"/>
      <c r="Q25" s="43"/>
      <c r="R25" s="44" t="s">
        <v>60</v>
      </c>
      <c r="S25" s="43" t="s">
        <v>60</v>
      </c>
      <c r="T25" s="43" t="s">
        <v>60</v>
      </c>
      <c r="U25" s="43" t="s">
        <v>61</v>
      </c>
    </row>
    <row r="26" spans="1:22" ht="13.5" customHeight="1" thickBot="1">
      <c r="B26" s="62" t="s">
        <v>62</v>
      </c>
      <c r="C26" s="63"/>
      <c r="D26" s="63"/>
      <c r="E26" s="45"/>
      <c r="F26" s="45"/>
      <c r="G26" s="45"/>
      <c r="H26" s="46"/>
      <c r="I26" s="46"/>
      <c r="J26" s="46"/>
      <c r="K26" s="46"/>
      <c r="L26" s="46"/>
      <c r="M26" s="46"/>
      <c r="N26" s="46"/>
      <c r="O26" s="46"/>
      <c r="P26" s="47"/>
      <c r="Q26" s="47"/>
      <c r="R26" s="48">
        <f>1927.263131</f>
        <v>1927.2631309999999</v>
      </c>
      <c r="S26" s="48">
        <f>1927.263131</f>
        <v>1927.2631309999999</v>
      </c>
      <c r="T26" s="48">
        <f>1045.99484955</f>
        <v>1045.99484955</v>
      </c>
      <c r="U26" s="49">
        <f>+IF(ISERR(T26/S26*100),"N/A",T26/S26*100)</f>
        <v>54.273587904276674</v>
      </c>
    </row>
    <row r="27" spans="1:22" ht="13.5" customHeight="1" thickBot="1">
      <c r="B27" s="64" t="s">
        <v>63</v>
      </c>
      <c r="C27" s="65"/>
      <c r="D27" s="65"/>
      <c r="E27" s="50"/>
      <c r="F27" s="50"/>
      <c r="G27" s="50"/>
      <c r="H27" s="51"/>
      <c r="I27" s="51"/>
      <c r="J27" s="51"/>
      <c r="K27" s="51"/>
      <c r="L27" s="51"/>
      <c r="M27" s="51"/>
      <c r="N27" s="51"/>
      <c r="O27" s="51"/>
      <c r="P27" s="52"/>
      <c r="Q27" s="52"/>
      <c r="R27" s="48">
        <f>1080.64022454999</f>
        <v>1080.6402245499901</v>
      </c>
      <c r="S27" s="48">
        <f>1080.64022454999</f>
        <v>1080.6402245499901</v>
      </c>
      <c r="T27" s="48">
        <f>1045.99484955</f>
        <v>1045.99484955</v>
      </c>
      <c r="U27" s="49">
        <f>+IF(ISERR(T27/S27*100),"N/A",T27/S27*100)</f>
        <v>96.793995428550943</v>
      </c>
    </row>
    <row r="28" spans="1:22" ht="14.85" customHeight="1" thickTop="1" thickBot="1">
      <c r="B28" s="8" t="s">
        <v>64</v>
      </c>
      <c r="C28" s="9"/>
      <c r="D28" s="9"/>
      <c r="E28" s="9"/>
      <c r="F28" s="9"/>
      <c r="G28" s="9"/>
      <c r="H28" s="10"/>
      <c r="I28" s="10"/>
      <c r="J28" s="10"/>
      <c r="K28" s="10"/>
      <c r="L28" s="10"/>
      <c r="M28" s="10"/>
      <c r="N28" s="10"/>
      <c r="O28" s="10"/>
      <c r="P28" s="10"/>
      <c r="Q28" s="10"/>
      <c r="R28" s="10"/>
      <c r="S28" s="10"/>
      <c r="T28" s="10"/>
      <c r="U28" s="11"/>
    </row>
    <row r="29" spans="1:22" ht="44.25" customHeight="1" thickTop="1">
      <c r="B29" s="66" t="s">
        <v>65</v>
      </c>
      <c r="C29" s="67"/>
      <c r="D29" s="67"/>
      <c r="E29" s="67"/>
      <c r="F29" s="67"/>
      <c r="G29" s="67"/>
      <c r="H29" s="67"/>
      <c r="I29" s="67"/>
      <c r="J29" s="67"/>
      <c r="K29" s="67"/>
      <c r="L29" s="67"/>
      <c r="M29" s="67"/>
      <c r="N29" s="67"/>
      <c r="O29" s="67"/>
      <c r="P29" s="67"/>
      <c r="Q29" s="67"/>
      <c r="R29" s="67"/>
      <c r="S29" s="67"/>
      <c r="T29" s="67"/>
      <c r="U29" s="68"/>
    </row>
    <row r="30" spans="1:22" ht="34.5" customHeight="1">
      <c r="B30" s="55" t="s">
        <v>1156</v>
      </c>
      <c r="C30" s="56"/>
      <c r="D30" s="56"/>
      <c r="E30" s="56"/>
      <c r="F30" s="56"/>
      <c r="G30" s="56"/>
      <c r="H30" s="56"/>
      <c r="I30" s="56"/>
      <c r="J30" s="56"/>
      <c r="K30" s="56"/>
      <c r="L30" s="56"/>
      <c r="M30" s="56"/>
      <c r="N30" s="56"/>
      <c r="O30" s="56"/>
      <c r="P30" s="56"/>
      <c r="Q30" s="56"/>
      <c r="R30" s="56"/>
      <c r="S30" s="56"/>
      <c r="T30" s="56"/>
      <c r="U30" s="57"/>
    </row>
    <row r="31" spans="1:22" ht="34.5" customHeight="1">
      <c r="B31" s="55" t="s">
        <v>1286</v>
      </c>
      <c r="C31" s="56"/>
      <c r="D31" s="56"/>
      <c r="E31" s="56"/>
      <c r="F31" s="56"/>
      <c r="G31" s="56"/>
      <c r="H31" s="56"/>
      <c r="I31" s="56"/>
      <c r="J31" s="56"/>
      <c r="K31" s="56"/>
      <c r="L31" s="56"/>
      <c r="M31" s="56"/>
      <c r="N31" s="56"/>
      <c r="O31" s="56"/>
      <c r="P31" s="56"/>
      <c r="Q31" s="56"/>
      <c r="R31" s="56"/>
      <c r="S31" s="56"/>
      <c r="T31" s="56"/>
      <c r="U31" s="57"/>
    </row>
    <row r="32" spans="1:22" ht="34.5" customHeight="1">
      <c r="B32" s="55" t="s">
        <v>1158</v>
      </c>
      <c r="C32" s="56"/>
      <c r="D32" s="56"/>
      <c r="E32" s="56"/>
      <c r="F32" s="56"/>
      <c r="G32" s="56"/>
      <c r="H32" s="56"/>
      <c r="I32" s="56"/>
      <c r="J32" s="56"/>
      <c r="K32" s="56"/>
      <c r="L32" s="56"/>
      <c r="M32" s="56"/>
      <c r="N32" s="56"/>
      <c r="O32" s="56"/>
      <c r="P32" s="56"/>
      <c r="Q32" s="56"/>
      <c r="R32" s="56"/>
      <c r="S32" s="56"/>
      <c r="T32" s="56"/>
      <c r="U32" s="57"/>
    </row>
    <row r="33" spans="2:21" ht="34.5" customHeight="1">
      <c r="B33" s="55" t="s">
        <v>1159</v>
      </c>
      <c r="C33" s="56"/>
      <c r="D33" s="56"/>
      <c r="E33" s="56"/>
      <c r="F33" s="56"/>
      <c r="G33" s="56"/>
      <c r="H33" s="56"/>
      <c r="I33" s="56"/>
      <c r="J33" s="56"/>
      <c r="K33" s="56"/>
      <c r="L33" s="56"/>
      <c r="M33" s="56"/>
      <c r="N33" s="56"/>
      <c r="O33" s="56"/>
      <c r="P33" s="56"/>
      <c r="Q33" s="56"/>
      <c r="R33" s="56"/>
      <c r="S33" s="56"/>
      <c r="T33" s="56"/>
      <c r="U33" s="57"/>
    </row>
    <row r="34" spans="2:21" ht="34.5" customHeight="1">
      <c r="B34" s="55" t="s">
        <v>1287</v>
      </c>
      <c r="C34" s="56"/>
      <c r="D34" s="56"/>
      <c r="E34" s="56"/>
      <c r="F34" s="56"/>
      <c r="G34" s="56"/>
      <c r="H34" s="56"/>
      <c r="I34" s="56"/>
      <c r="J34" s="56"/>
      <c r="K34" s="56"/>
      <c r="L34" s="56"/>
      <c r="M34" s="56"/>
      <c r="N34" s="56"/>
      <c r="O34" s="56"/>
      <c r="P34" s="56"/>
      <c r="Q34" s="56"/>
      <c r="R34" s="56"/>
      <c r="S34" s="56"/>
      <c r="T34" s="56"/>
      <c r="U34" s="57"/>
    </row>
    <row r="35" spans="2:21" ht="34.5" customHeight="1">
      <c r="B35" s="55" t="s">
        <v>1288</v>
      </c>
      <c r="C35" s="56"/>
      <c r="D35" s="56"/>
      <c r="E35" s="56"/>
      <c r="F35" s="56"/>
      <c r="G35" s="56"/>
      <c r="H35" s="56"/>
      <c r="I35" s="56"/>
      <c r="J35" s="56"/>
      <c r="K35" s="56"/>
      <c r="L35" s="56"/>
      <c r="M35" s="56"/>
      <c r="N35" s="56"/>
      <c r="O35" s="56"/>
      <c r="P35" s="56"/>
      <c r="Q35" s="56"/>
      <c r="R35" s="56"/>
      <c r="S35" s="56"/>
      <c r="T35" s="56"/>
      <c r="U35" s="57"/>
    </row>
    <row r="36" spans="2:21" ht="34.5" customHeight="1">
      <c r="B36" s="55" t="s">
        <v>1289</v>
      </c>
      <c r="C36" s="56"/>
      <c r="D36" s="56"/>
      <c r="E36" s="56"/>
      <c r="F36" s="56"/>
      <c r="G36" s="56"/>
      <c r="H36" s="56"/>
      <c r="I36" s="56"/>
      <c r="J36" s="56"/>
      <c r="K36" s="56"/>
      <c r="L36" s="56"/>
      <c r="M36" s="56"/>
      <c r="N36" s="56"/>
      <c r="O36" s="56"/>
      <c r="P36" s="56"/>
      <c r="Q36" s="56"/>
      <c r="R36" s="56"/>
      <c r="S36" s="56"/>
      <c r="T36" s="56"/>
      <c r="U36" s="57"/>
    </row>
    <row r="37" spans="2:21" ht="34.5" customHeight="1">
      <c r="B37" s="55" t="s">
        <v>1290</v>
      </c>
      <c r="C37" s="56"/>
      <c r="D37" s="56"/>
      <c r="E37" s="56"/>
      <c r="F37" s="56"/>
      <c r="G37" s="56"/>
      <c r="H37" s="56"/>
      <c r="I37" s="56"/>
      <c r="J37" s="56"/>
      <c r="K37" s="56"/>
      <c r="L37" s="56"/>
      <c r="M37" s="56"/>
      <c r="N37" s="56"/>
      <c r="O37" s="56"/>
      <c r="P37" s="56"/>
      <c r="Q37" s="56"/>
      <c r="R37" s="56"/>
      <c r="S37" s="56"/>
      <c r="T37" s="56"/>
      <c r="U37" s="57"/>
    </row>
    <row r="38" spans="2:21" ht="53.1" customHeight="1">
      <c r="B38" s="55" t="s">
        <v>1291</v>
      </c>
      <c r="C38" s="56"/>
      <c r="D38" s="56"/>
      <c r="E38" s="56"/>
      <c r="F38" s="56"/>
      <c r="G38" s="56"/>
      <c r="H38" s="56"/>
      <c r="I38" s="56"/>
      <c r="J38" s="56"/>
      <c r="K38" s="56"/>
      <c r="L38" s="56"/>
      <c r="M38" s="56"/>
      <c r="N38" s="56"/>
      <c r="O38" s="56"/>
      <c r="P38" s="56"/>
      <c r="Q38" s="56"/>
      <c r="R38" s="56"/>
      <c r="S38" s="56"/>
      <c r="T38" s="56"/>
      <c r="U38" s="57"/>
    </row>
    <row r="39" spans="2:21" ht="72.900000000000006" customHeight="1">
      <c r="B39" s="55" t="s">
        <v>1292</v>
      </c>
      <c r="C39" s="56"/>
      <c r="D39" s="56"/>
      <c r="E39" s="56"/>
      <c r="F39" s="56"/>
      <c r="G39" s="56"/>
      <c r="H39" s="56"/>
      <c r="I39" s="56"/>
      <c r="J39" s="56"/>
      <c r="K39" s="56"/>
      <c r="L39" s="56"/>
      <c r="M39" s="56"/>
      <c r="N39" s="56"/>
      <c r="O39" s="56"/>
      <c r="P39" s="56"/>
      <c r="Q39" s="56"/>
      <c r="R39" s="56"/>
      <c r="S39" s="56"/>
      <c r="T39" s="56"/>
      <c r="U39" s="57"/>
    </row>
    <row r="40" spans="2:21" ht="70.5" customHeight="1">
      <c r="B40" s="55" t="s">
        <v>1293</v>
      </c>
      <c r="C40" s="56"/>
      <c r="D40" s="56"/>
      <c r="E40" s="56"/>
      <c r="F40" s="56"/>
      <c r="G40" s="56"/>
      <c r="H40" s="56"/>
      <c r="I40" s="56"/>
      <c r="J40" s="56"/>
      <c r="K40" s="56"/>
      <c r="L40" s="56"/>
      <c r="M40" s="56"/>
      <c r="N40" s="56"/>
      <c r="O40" s="56"/>
      <c r="P40" s="56"/>
      <c r="Q40" s="56"/>
      <c r="R40" s="56"/>
      <c r="S40" s="56"/>
      <c r="T40" s="56"/>
      <c r="U40" s="57"/>
    </row>
    <row r="41" spans="2:21" ht="72" customHeight="1" thickBot="1">
      <c r="B41" s="58" t="s">
        <v>1294</v>
      </c>
      <c r="C41" s="59"/>
      <c r="D41" s="59"/>
      <c r="E41" s="59"/>
      <c r="F41" s="59"/>
      <c r="G41" s="59"/>
      <c r="H41" s="59"/>
      <c r="I41" s="59"/>
      <c r="J41" s="59"/>
      <c r="K41" s="59"/>
      <c r="L41" s="59"/>
      <c r="M41" s="59"/>
      <c r="N41" s="59"/>
      <c r="O41" s="59"/>
      <c r="P41" s="59"/>
      <c r="Q41" s="59"/>
      <c r="R41" s="59"/>
      <c r="S41" s="59"/>
      <c r="T41" s="59"/>
      <c r="U41" s="60"/>
    </row>
  </sheetData>
  <mergeCells count="7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29:U29"/>
    <mergeCell ref="C20:H20"/>
    <mergeCell ref="I20:K20"/>
    <mergeCell ref="L20:O20"/>
    <mergeCell ref="C21:H21"/>
    <mergeCell ref="I21:K21"/>
    <mergeCell ref="L21:O21"/>
    <mergeCell ref="C22:H22"/>
    <mergeCell ref="I22:K22"/>
    <mergeCell ref="L22:O22"/>
    <mergeCell ref="B26:D26"/>
    <mergeCell ref="B27:D27"/>
    <mergeCell ref="B41:U41"/>
    <mergeCell ref="B30:U30"/>
    <mergeCell ref="B31:U31"/>
    <mergeCell ref="B32:U32"/>
    <mergeCell ref="B33:U33"/>
    <mergeCell ref="B34:U34"/>
    <mergeCell ref="B35:U35"/>
    <mergeCell ref="B36:U36"/>
    <mergeCell ref="B37:U37"/>
    <mergeCell ref="B38:U38"/>
    <mergeCell ref="B39:U39"/>
    <mergeCell ref="B40:U40"/>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W1" sqref="W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77734375" style="1" customWidth="1"/>
    <col min="9" max="9" width="7.5546875" style="1" customWidth="1"/>
    <col min="10" max="10" width="9" style="1" customWidth="1"/>
    <col min="11" max="11" width="21.77734375" style="1" customWidth="1"/>
    <col min="12" max="12" width="8.88671875" style="1" customWidth="1"/>
    <col min="13" max="13" width="7" style="1" customWidth="1"/>
    <col min="14" max="14" width="9.44140625" style="1" customWidth="1"/>
    <col min="15" max="15" width="21.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1295</v>
      </c>
      <c r="D4" s="95" t="s">
        <v>1296</v>
      </c>
      <c r="E4" s="95"/>
      <c r="F4" s="95"/>
      <c r="G4" s="95"/>
      <c r="H4" s="95"/>
      <c r="I4" s="14"/>
      <c r="J4" s="15" t="s">
        <v>6</v>
      </c>
      <c r="K4" s="16" t="s">
        <v>7</v>
      </c>
      <c r="L4" s="96" t="s">
        <v>8</v>
      </c>
      <c r="M4" s="96"/>
      <c r="N4" s="96"/>
      <c r="O4" s="96"/>
      <c r="P4" s="15" t="s">
        <v>9</v>
      </c>
      <c r="Q4" s="96" t="s">
        <v>1176</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8" customHeight="1" thickTop="1">
      <c r="A11" s="25"/>
      <c r="B11" s="26" t="s">
        <v>36</v>
      </c>
      <c r="C11" s="69" t="s">
        <v>1297</v>
      </c>
      <c r="D11" s="69"/>
      <c r="E11" s="69"/>
      <c r="F11" s="69"/>
      <c r="G11" s="69"/>
      <c r="H11" s="69"/>
      <c r="I11" s="69" t="s">
        <v>1298</v>
      </c>
      <c r="J11" s="69"/>
      <c r="K11" s="69"/>
      <c r="L11" s="69" t="s">
        <v>1299</v>
      </c>
      <c r="M11" s="69"/>
      <c r="N11" s="69"/>
      <c r="O11" s="69"/>
      <c r="P11" s="27" t="s">
        <v>40</v>
      </c>
      <c r="Q11" s="27" t="s">
        <v>82</v>
      </c>
      <c r="R11" s="27">
        <v>400</v>
      </c>
      <c r="S11" s="27" t="s">
        <v>83</v>
      </c>
      <c r="T11" s="27" t="s">
        <v>83</v>
      </c>
      <c r="U11" s="28" t="str">
        <f t="shared" ref="U11:U18" si="0">IF(ISERR(T11/S11*100),"N/A",T11/S11*100)</f>
        <v>N/A</v>
      </c>
    </row>
    <row r="12" spans="1:34" ht="75"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75" customHeight="1" thickTop="1" thickBot="1">
      <c r="A13" s="25"/>
      <c r="B13" s="26" t="s">
        <v>45</v>
      </c>
      <c r="C13" s="69" t="s">
        <v>1300</v>
      </c>
      <c r="D13" s="69"/>
      <c r="E13" s="69"/>
      <c r="F13" s="69"/>
      <c r="G13" s="69"/>
      <c r="H13" s="69"/>
      <c r="I13" s="69" t="s">
        <v>1301</v>
      </c>
      <c r="J13" s="69"/>
      <c r="K13" s="69"/>
      <c r="L13" s="69" t="s">
        <v>1302</v>
      </c>
      <c r="M13" s="69"/>
      <c r="N13" s="69"/>
      <c r="O13" s="69"/>
      <c r="P13" s="27" t="s">
        <v>40</v>
      </c>
      <c r="Q13" s="27" t="s">
        <v>82</v>
      </c>
      <c r="R13" s="27">
        <v>92.31</v>
      </c>
      <c r="S13" s="27" t="s">
        <v>83</v>
      </c>
      <c r="T13" s="27" t="s">
        <v>83</v>
      </c>
      <c r="U13" s="28" t="str">
        <f t="shared" si="0"/>
        <v>N/A</v>
      </c>
    </row>
    <row r="14" spans="1:34" ht="75" customHeight="1" thickTop="1">
      <c r="A14" s="25"/>
      <c r="B14" s="26" t="s">
        <v>49</v>
      </c>
      <c r="C14" s="69" t="s">
        <v>1303</v>
      </c>
      <c r="D14" s="69"/>
      <c r="E14" s="69"/>
      <c r="F14" s="69"/>
      <c r="G14" s="69"/>
      <c r="H14" s="69"/>
      <c r="I14" s="69" t="s">
        <v>1304</v>
      </c>
      <c r="J14" s="69"/>
      <c r="K14" s="69"/>
      <c r="L14" s="69" t="s">
        <v>1305</v>
      </c>
      <c r="M14" s="69"/>
      <c r="N14" s="69"/>
      <c r="O14" s="69"/>
      <c r="P14" s="27" t="s">
        <v>40</v>
      </c>
      <c r="Q14" s="27" t="s">
        <v>82</v>
      </c>
      <c r="R14" s="27">
        <v>83.33</v>
      </c>
      <c r="S14" s="27" t="s">
        <v>83</v>
      </c>
      <c r="T14" s="27" t="s">
        <v>83</v>
      </c>
      <c r="U14" s="28" t="str">
        <f t="shared" si="0"/>
        <v>N/A</v>
      </c>
    </row>
    <row r="15" spans="1:34" ht="75" customHeight="1" thickBot="1">
      <c r="A15" s="25"/>
      <c r="B15" s="29" t="s">
        <v>42</v>
      </c>
      <c r="C15" s="61" t="s">
        <v>1306</v>
      </c>
      <c r="D15" s="61"/>
      <c r="E15" s="61"/>
      <c r="F15" s="61"/>
      <c r="G15" s="61"/>
      <c r="H15" s="61"/>
      <c r="I15" s="61" t="s">
        <v>1307</v>
      </c>
      <c r="J15" s="61"/>
      <c r="K15" s="61"/>
      <c r="L15" s="61" t="s">
        <v>1308</v>
      </c>
      <c r="M15" s="61"/>
      <c r="N15" s="61"/>
      <c r="O15" s="61"/>
      <c r="P15" s="30" t="s">
        <v>40</v>
      </c>
      <c r="Q15" s="30" t="s">
        <v>82</v>
      </c>
      <c r="R15" s="30">
        <v>100</v>
      </c>
      <c r="S15" s="30" t="s">
        <v>83</v>
      </c>
      <c r="T15" s="30" t="s">
        <v>83</v>
      </c>
      <c r="U15" s="31" t="str">
        <f t="shared" si="0"/>
        <v>N/A</v>
      </c>
    </row>
    <row r="16" spans="1:34" ht="75" customHeight="1" thickTop="1">
      <c r="A16" s="25"/>
      <c r="B16" s="26" t="s">
        <v>94</v>
      </c>
      <c r="C16" s="69" t="s">
        <v>1309</v>
      </c>
      <c r="D16" s="69"/>
      <c r="E16" s="69"/>
      <c r="F16" s="69"/>
      <c r="G16" s="69"/>
      <c r="H16" s="69"/>
      <c r="I16" s="69" t="s">
        <v>1310</v>
      </c>
      <c r="J16" s="69"/>
      <c r="K16" s="69"/>
      <c r="L16" s="69" t="s">
        <v>1311</v>
      </c>
      <c r="M16" s="69"/>
      <c r="N16" s="69"/>
      <c r="O16" s="69"/>
      <c r="P16" s="27" t="s">
        <v>40</v>
      </c>
      <c r="Q16" s="27" t="s">
        <v>102</v>
      </c>
      <c r="R16" s="27">
        <v>100</v>
      </c>
      <c r="S16" s="27" t="s">
        <v>83</v>
      </c>
      <c r="T16" s="27" t="s">
        <v>83</v>
      </c>
      <c r="U16" s="28" t="str">
        <f t="shared" si="0"/>
        <v>N/A</v>
      </c>
    </row>
    <row r="17" spans="1:22" ht="75" customHeight="1">
      <c r="A17" s="25"/>
      <c r="B17" s="29" t="s">
        <v>42</v>
      </c>
      <c r="C17" s="61" t="s">
        <v>1312</v>
      </c>
      <c r="D17" s="61"/>
      <c r="E17" s="61"/>
      <c r="F17" s="61"/>
      <c r="G17" s="61"/>
      <c r="H17" s="61"/>
      <c r="I17" s="61" t="s">
        <v>1313</v>
      </c>
      <c r="J17" s="61"/>
      <c r="K17" s="61"/>
      <c r="L17" s="61" t="s">
        <v>1314</v>
      </c>
      <c r="M17" s="61"/>
      <c r="N17" s="61"/>
      <c r="O17" s="61"/>
      <c r="P17" s="30" t="s">
        <v>40</v>
      </c>
      <c r="Q17" s="30" t="s">
        <v>98</v>
      </c>
      <c r="R17" s="30">
        <v>91.67</v>
      </c>
      <c r="S17" s="30">
        <v>37.5</v>
      </c>
      <c r="T17" s="30">
        <v>37.5</v>
      </c>
      <c r="U17" s="31">
        <f t="shared" si="0"/>
        <v>100</v>
      </c>
    </row>
    <row r="18" spans="1:22" ht="75" customHeight="1" thickBot="1">
      <c r="A18" s="25"/>
      <c r="B18" s="29" t="s">
        <v>42</v>
      </c>
      <c r="C18" s="61" t="s">
        <v>1315</v>
      </c>
      <c r="D18" s="61"/>
      <c r="E18" s="61"/>
      <c r="F18" s="61"/>
      <c r="G18" s="61"/>
      <c r="H18" s="61"/>
      <c r="I18" s="61" t="s">
        <v>1316</v>
      </c>
      <c r="J18" s="61"/>
      <c r="K18" s="61"/>
      <c r="L18" s="61" t="s">
        <v>1317</v>
      </c>
      <c r="M18" s="61"/>
      <c r="N18" s="61"/>
      <c r="O18" s="61"/>
      <c r="P18" s="30" t="s">
        <v>40</v>
      </c>
      <c r="Q18" s="30" t="s">
        <v>102</v>
      </c>
      <c r="R18" s="30">
        <v>100</v>
      </c>
      <c r="S18" s="30" t="s">
        <v>83</v>
      </c>
      <c r="T18" s="30" t="s">
        <v>83</v>
      </c>
      <c r="U18" s="31" t="str">
        <f t="shared" si="0"/>
        <v>N/A</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63.419459</f>
        <v>63.419459000000003</v>
      </c>
      <c r="S22" s="48">
        <f>63.419459</f>
        <v>63.419459000000003</v>
      </c>
      <c r="T22" s="48">
        <f>360.919459</f>
        <v>360.91945900000002</v>
      </c>
      <c r="U22" s="49">
        <f>+IF(ISERR(T22/S22*100),"N/A",T22/S22*100)</f>
        <v>569.09892435380118</v>
      </c>
    </row>
    <row r="23" spans="1:22" ht="13.5" customHeight="1" thickBot="1">
      <c r="B23" s="64" t="s">
        <v>63</v>
      </c>
      <c r="C23" s="65"/>
      <c r="D23" s="65"/>
      <c r="E23" s="50"/>
      <c r="F23" s="50"/>
      <c r="G23" s="50"/>
      <c r="H23" s="51"/>
      <c r="I23" s="51"/>
      <c r="J23" s="51"/>
      <c r="K23" s="51"/>
      <c r="L23" s="51"/>
      <c r="M23" s="51"/>
      <c r="N23" s="51"/>
      <c r="O23" s="51"/>
      <c r="P23" s="52"/>
      <c r="Q23" s="52"/>
      <c r="R23" s="48">
        <f>360.919459</f>
        <v>360.91945900000002</v>
      </c>
      <c r="S23" s="48">
        <f>360.919459</f>
        <v>360.91945900000002</v>
      </c>
      <c r="T23" s="48">
        <f>360.919459</f>
        <v>360.91945900000002</v>
      </c>
      <c r="U23" s="49">
        <f>+IF(ISERR(T23/S23*100),"N/A",T23/S23*100)</f>
        <v>100</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24.6" customHeight="1">
      <c r="B26" s="55" t="s">
        <v>1318</v>
      </c>
      <c r="C26" s="56"/>
      <c r="D26" s="56"/>
      <c r="E26" s="56"/>
      <c r="F26" s="56"/>
      <c r="G26" s="56"/>
      <c r="H26" s="56"/>
      <c r="I26" s="56"/>
      <c r="J26" s="56"/>
      <c r="K26" s="56"/>
      <c r="L26" s="56"/>
      <c r="M26" s="56"/>
      <c r="N26" s="56"/>
      <c r="O26" s="56"/>
      <c r="P26" s="56"/>
      <c r="Q26" s="56"/>
      <c r="R26" s="56"/>
      <c r="S26" s="56"/>
      <c r="T26" s="56"/>
      <c r="U26" s="57"/>
    </row>
    <row r="27" spans="1:22" ht="34.5" customHeight="1">
      <c r="B27" s="55" t="s">
        <v>107</v>
      </c>
      <c r="C27" s="56"/>
      <c r="D27" s="56"/>
      <c r="E27" s="56"/>
      <c r="F27" s="56"/>
      <c r="G27" s="56"/>
      <c r="H27" s="56"/>
      <c r="I27" s="56"/>
      <c r="J27" s="56"/>
      <c r="K27" s="56"/>
      <c r="L27" s="56"/>
      <c r="M27" s="56"/>
      <c r="N27" s="56"/>
      <c r="O27" s="56"/>
      <c r="P27" s="56"/>
      <c r="Q27" s="56"/>
      <c r="R27" s="56"/>
      <c r="S27" s="56"/>
      <c r="T27" s="56"/>
      <c r="U27" s="57"/>
    </row>
    <row r="28" spans="1:22" ht="34.5" customHeight="1">
      <c r="B28" s="55" t="s">
        <v>1319</v>
      </c>
      <c r="C28" s="56"/>
      <c r="D28" s="56"/>
      <c r="E28" s="56"/>
      <c r="F28" s="56"/>
      <c r="G28" s="56"/>
      <c r="H28" s="56"/>
      <c r="I28" s="56"/>
      <c r="J28" s="56"/>
      <c r="K28" s="56"/>
      <c r="L28" s="56"/>
      <c r="M28" s="56"/>
      <c r="N28" s="56"/>
      <c r="O28" s="56"/>
      <c r="P28" s="56"/>
      <c r="Q28" s="56"/>
      <c r="R28" s="56"/>
      <c r="S28" s="56"/>
      <c r="T28" s="56"/>
      <c r="U28" s="57"/>
    </row>
    <row r="29" spans="1:22" ht="34.5" customHeight="1">
      <c r="B29" s="55" t="s">
        <v>1320</v>
      </c>
      <c r="C29" s="56"/>
      <c r="D29" s="56"/>
      <c r="E29" s="56"/>
      <c r="F29" s="56"/>
      <c r="G29" s="56"/>
      <c r="H29" s="56"/>
      <c r="I29" s="56"/>
      <c r="J29" s="56"/>
      <c r="K29" s="56"/>
      <c r="L29" s="56"/>
      <c r="M29" s="56"/>
      <c r="N29" s="56"/>
      <c r="O29" s="56"/>
      <c r="P29" s="56"/>
      <c r="Q29" s="56"/>
      <c r="R29" s="56"/>
      <c r="S29" s="56"/>
      <c r="T29" s="56"/>
      <c r="U29" s="57"/>
    </row>
    <row r="30" spans="1:22" ht="34.5" customHeight="1">
      <c r="B30" s="55" t="s">
        <v>1321</v>
      </c>
      <c r="C30" s="56"/>
      <c r="D30" s="56"/>
      <c r="E30" s="56"/>
      <c r="F30" s="56"/>
      <c r="G30" s="56"/>
      <c r="H30" s="56"/>
      <c r="I30" s="56"/>
      <c r="J30" s="56"/>
      <c r="K30" s="56"/>
      <c r="L30" s="56"/>
      <c r="M30" s="56"/>
      <c r="N30" s="56"/>
      <c r="O30" s="56"/>
      <c r="P30" s="56"/>
      <c r="Q30" s="56"/>
      <c r="R30" s="56"/>
      <c r="S30" s="56"/>
      <c r="T30" s="56"/>
      <c r="U30" s="57"/>
    </row>
    <row r="31" spans="1:22" ht="34.5" customHeight="1">
      <c r="B31" s="55" t="s">
        <v>1322</v>
      </c>
      <c r="C31" s="56"/>
      <c r="D31" s="56"/>
      <c r="E31" s="56"/>
      <c r="F31" s="56"/>
      <c r="G31" s="56"/>
      <c r="H31" s="56"/>
      <c r="I31" s="56"/>
      <c r="J31" s="56"/>
      <c r="K31" s="56"/>
      <c r="L31" s="56"/>
      <c r="M31" s="56"/>
      <c r="N31" s="56"/>
      <c r="O31" s="56"/>
      <c r="P31" s="56"/>
      <c r="Q31" s="56"/>
      <c r="R31" s="56"/>
      <c r="S31" s="56"/>
      <c r="T31" s="56"/>
      <c r="U31" s="57"/>
    </row>
    <row r="32" spans="1:22" ht="34.5" customHeight="1">
      <c r="B32" s="55" t="s">
        <v>1323</v>
      </c>
      <c r="C32" s="56"/>
      <c r="D32" s="56"/>
      <c r="E32" s="56"/>
      <c r="F32" s="56"/>
      <c r="G32" s="56"/>
      <c r="H32" s="56"/>
      <c r="I32" s="56"/>
      <c r="J32" s="56"/>
      <c r="K32" s="56"/>
      <c r="L32" s="56"/>
      <c r="M32" s="56"/>
      <c r="N32" s="56"/>
      <c r="O32" s="56"/>
      <c r="P32" s="56"/>
      <c r="Q32" s="56"/>
      <c r="R32" s="56"/>
      <c r="S32" s="56"/>
      <c r="T32" s="56"/>
      <c r="U32" s="57"/>
    </row>
    <row r="33" spans="2:21" ht="34.5" customHeight="1" thickBot="1">
      <c r="B33" s="58" t="s">
        <v>1324</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 style="1" customWidth="1"/>
    <col min="9" max="9" width="7.5546875" style="1" customWidth="1"/>
    <col min="10" max="10" width="9" style="1" customWidth="1"/>
    <col min="11" max="11" width="23.21875" style="1" customWidth="1"/>
    <col min="12" max="12" width="8.88671875" style="1" customWidth="1"/>
    <col min="13" max="13" width="7" style="1" customWidth="1"/>
    <col min="14" max="14" width="9.44140625" style="1" customWidth="1"/>
    <col min="15" max="15" width="29.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1325</v>
      </c>
      <c r="D4" s="95" t="s">
        <v>1326</v>
      </c>
      <c r="E4" s="95"/>
      <c r="F4" s="95"/>
      <c r="G4" s="95"/>
      <c r="H4" s="95"/>
      <c r="I4" s="14"/>
      <c r="J4" s="15" t="s">
        <v>6</v>
      </c>
      <c r="K4" s="16" t="s">
        <v>7</v>
      </c>
      <c r="L4" s="96" t="s">
        <v>8</v>
      </c>
      <c r="M4" s="96"/>
      <c r="N4" s="96"/>
      <c r="O4" s="96"/>
      <c r="P4" s="15" t="s">
        <v>9</v>
      </c>
      <c r="Q4" s="96" t="s">
        <v>843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1327</v>
      </c>
      <c r="D11" s="69"/>
      <c r="E11" s="69"/>
      <c r="F11" s="69"/>
      <c r="G11" s="69"/>
      <c r="H11" s="69"/>
      <c r="I11" s="69" t="s">
        <v>1328</v>
      </c>
      <c r="J11" s="69"/>
      <c r="K11" s="69"/>
      <c r="L11" s="69" t="s">
        <v>1329</v>
      </c>
      <c r="M11" s="69"/>
      <c r="N11" s="69"/>
      <c r="O11" s="69"/>
      <c r="P11" s="27" t="s">
        <v>149</v>
      </c>
      <c r="Q11" s="27" t="s">
        <v>82</v>
      </c>
      <c r="R11" s="27">
        <v>1</v>
      </c>
      <c r="S11" s="27" t="s">
        <v>83</v>
      </c>
      <c r="T11" s="27" t="s">
        <v>83</v>
      </c>
      <c r="U11" s="28" t="str">
        <f>IF(ISERR(T11/S11*100),"N/A",T11/S11*100)</f>
        <v>N/A</v>
      </c>
    </row>
    <row r="12" spans="1:34" ht="75"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IF(ISERR(T12/S12*100),"N/A",T12/S12*100)</f>
        <v>N/A</v>
      </c>
    </row>
    <row r="13" spans="1:34" ht="75" customHeight="1" thickTop="1" thickBot="1">
      <c r="A13" s="25"/>
      <c r="B13" s="26" t="s">
        <v>45</v>
      </c>
      <c r="C13" s="69" t="s">
        <v>1330</v>
      </c>
      <c r="D13" s="69"/>
      <c r="E13" s="69"/>
      <c r="F13" s="69"/>
      <c r="G13" s="69"/>
      <c r="H13" s="69"/>
      <c r="I13" s="69" t="s">
        <v>1331</v>
      </c>
      <c r="J13" s="69"/>
      <c r="K13" s="69"/>
      <c r="L13" s="69" t="s">
        <v>1332</v>
      </c>
      <c r="M13" s="69"/>
      <c r="N13" s="69"/>
      <c r="O13" s="69"/>
      <c r="P13" s="27" t="s">
        <v>40</v>
      </c>
      <c r="Q13" s="27" t="s">
        <v>93</v>
      </c>
      <c r="R13" s="27">
        <v>13</v>
      </c>
      <c r="S13" s="27" t="s">
        <v>83</v>
      </c>
      <c r="T13" s="27" t="s">
        <v>83</v>
      </c>
      <c r="U13" s="28" t="str">
        <f>IF(ISERR(T13/S13*100),"N/A",T13/S13*100)</f>
        <v>N/A</v>
      </c>
    </row>
    <row r="14" spans="1:34" ht="75" customHeight="1" thickTop="1" thickBot="1">
      <c r="A14" s="25"/>
      <c r="B14" s="26" t="s">
        <v>49</v>
      </c>
      <c r="C14" s="69" t="s">
        <v>1333</v>
      </c>
      <c r="D14" s="69"/>
      <c r="E14" s="69"/>
      <c r="F14" s="69"/>
      <c r="G14" s="69"/>
      <c r="H14" s="69"/>
      <c r="I14" s="69" t="s">
        <v>1334</v>
      </c>
      <c r="J14" s="69"/>
      <c r="K14" s="69"/>
      <c r="L14" s="69" t="s">
        <v>1335</v>
      </c>
      <c r="M14" s="69"/>
      <c r="N14" s="69"/>
      <c r="O14" s="69"/>
      <c r="P14" s="27" t="s">
        <v>40</v>
      </c>
      <c r="Q14" s="27" t="s">
        <v>351</v>
      </c>
      <c r="R14" s="27">
        <v>100</v>
      </c>
      <c r="S14" s="27">
        <v>5.36</v>
      </c>
      <c r="T14" s="27">
        <v>20.71</v>
      </c>
      <c r="U14" s="28">
        <f>IF(ISERR(T14/S14*100),"N/A",T14/S14*100)</f>
        <v>386.38059701492534</v>
      </c>
    </row>
    <row r="15" spans="1:34" ht="75" customHeight="1" thickTop="1" thickBot="1">
      <c r="A15" s="25"/>
      <c r="B15" s="26" t="s">
        <v>94</v>
      </c>
      <c r="C15" s="69" t="s">
        <v>1336</v>
      </c>
      <c r="D15" s="69"/>
      <c r="E15" s="69"/>
      <c r="F15" s="69"/>
      <c r="G15" s="69"/>
      <c r="H15" s="69"/>
      <c r="I15" s="69" t="s">
        <v>1337</v>
      </c>
      <c r="J15" s="69"/>
      <c r="K15" s="69"/>
      <c r="L15" s="69" t="s">
        <v>1338</v>
      </c>
      <c r="M15" s="69"/>
      <c r="N15" s="69"/>
      <c r="O15" s="69"/>
      <c r="P15" s="27" t="s">
        <v>40</v>
      </c>
      <c r="Q15" s="27" t="s">
        <v>98</v>
      </c>
      <c r="R15" s="27">
        <v>100</v>
      </c>
      <c r="S15" s="27">
        <v>3.33</v>
      </c>
      <c r="T15" s="27">
        <v>10</v>
      </c>
      <c r="U15" s="28">
        <f>IF(ISERR(T15/S15*100),"N/A",T15/S15*100)</f>
        <v>300.30030030030031</v>
      </c>
    </row>
    <row r="16" spans="1:34" ht="22.5" customHeight="1" thickTop="1" thickBot="1">
      <c r="B16" s="8" t="s">
        <v>55</v>
      </c>
      <c r="C16" s="9"/>
      <c r="D16" s="9"/>
      <c r="E16" s="9"/>
      <c r="F16" s="9"/>
      <c r="G16" s="9"/>
      <c r="H16" s="10"/>
      <c r="I16" s="10"/>
      <c r="J16" s="10"/>
      <c r="K16" s="10"/>
      <c r="L16" s="10"/>
      <c r="M16" s="10"/>
      <c r="N16" s="10"/>
      <c r="O16" s="10"/>
      <c r="P16" s="10"/>
      <c r="Q16" s="10"/>
      <c r="R16" s="10"/>
      <c r="S16" s="10"/>
      <c r="T16" s="10"/>
      <c r="U16" s="11"/>
      <c r="V16" s="32"/>
    </row>
    <row r="17" spans="2:21" ht="26.25" customHeight="1" thickTop="1">
      <c r="B17" s="33"/>
      <c r="C17" s="34"/>
      <c r="D17" s="34"/>
      <c r="E17" s="34"/>
      <c r="F17" s="34"/>
      <c r="G17" s="34"/>
      <c r="H17" s="35"/>
      <c r="I17" s="35"/>
      <c r="J17" s="35"/>
      <c r="K17" s="35"/>
      <c r="L17" s="35"/>
      <c r="M17" s="35"/>
      <c r="N17" s="35"/>
      <c r="O17" s="35"/>
      <c r="P17" s="36"/>
      <c r="Q17" s="37"/>
      <c r="R17" s="38" t="s">
        <v>56</v>
      </c>
      <c r="S17" s="22" t="s">
        <v>57</v>
      </c>
      <c r="T17" s="38" t="s">
        <v>58</v>
      </c>
      <c r="U17" s="22" t="s">
        <v>59</v>
      </c>
    </row>
    <row r="18" spans="2:21" ht="26.25" customHeight="1" thickBot="1">
      <c r="B18" s="39"/>
      <c r="C18" s="40"/>
      <c r="D18" s="40"/>
      <c r="E18" s="40"/>
      <c r="F18" s="40"/>
      <c r="G18" s="40"/>
      <c r="H18" s="41"/>
      <c r="I18" s="41"/>
      <c r="J18" s="41"/>
      <c r="K18" s="41"/>
      <c r="L18" s="41"/>
      <c r="M18" s="41"/>
      <c r="N18" s="41"/>
      <c r="O18" s="41"/>
      <c r="P18" s="42"/>
      <c r="Q18" s="43"/>
      <c r="R18" s="44" t="s">
        <v>60</v>
      </c>
      <c r="S18" s="43" t="s">
        <v>60</v>
      </c>
      <c r="T18" s="43" t="s">
        <v>60</v>
      </c>
      <c r="U18" s="43" t="s">
        <v>61</v>
      </c>
    </row>
    <row r="19" spans="2:21" ht="13.5" customHeight="1" thickBot="1">
      <c r="B19" s="62" t="s">
        <v>62</v>
      </c>
      <c r="C19" s="63"/>
      <c r="D19" s="63"/>
      <c r="E19" s="45"/>
      <c r="F19" s="45"/>
      <c r="G19" s="45"/>
      <c r="H19" s="46"/>
      <c r="I19" s="46"/>
      <c r="J19" s="46"/>
      <c r="K19" s="46"/>
      <c r="L19" s="46"/>
      <c r="M19" s="46"/>
      <c r="N19" s="46"/>
      <c r="O19" s="46"/>
      <c r="P19" s="47"/>
      <c r="Q19" s="47"/>
      <c r="R19" s="48">
        <f>10.34</f>
        <v>10.34</v>
      </c>
      <c r="S19" s="48">
        <f>10.34</f>
        <v>10.34</v>
      </c>
      <c r="T19" s="48">
        <f>34.1214</f>
        <v>34.121400000000001</v>
      </c>
      <c r="U19" s="49">
        <f>+IF(ISERR(T19/S19*100),"N/A",T19/S19*100)</f>
        <v>329.99419729206966</v>
      </c>
    </row>
    <row r="20" spans="2:21" ht="13.5" customHeight="1" thickBot="1">
      <c r="B20" s="64" t="s">
        <v>63</v>
      </c>
      <c r="C20" s="65"/>
      <c r="D20" s="65"/>
      <c r="E20" s="50"/>
      <c r="F20" s="50"/>
      <c r="G20" s="50"/>
      <c r="H20" s="51"/>
      <c r="I20" s="51"/>
      <c r="J20" s="51"/>
      <c r="K20" s="51"/>
      <c r="L20" s="51"/>
      <c r="M20" s="51"/>
      <c r="N20" s="51"/>
      <c r="O20" s="51"/>
      <c r="P20" s="52"/>
      <c r="Q20" s="52"/>
      <c r="R20" s="48">
        <f>34.14</f>
        <v>34.14</v>
      </c>
      <c r="S20" s="48">
        <f>34.14</f>
        <v>34.14</v>
      </c>
      <c r="T20" s="48">
        <f>34.1214</f>
        <v>34.121400000000001</v>
      </c>
      <c r="U20" s="49">
        <f>+IF(ISERR(T20/S20*100),"N/A",T20/S20*100)</f>
        <v>99.945518453427056</v>
      </c>
    </row>
    <row r="21" spans="2:21" ht="14.85" customHeight="1" thickTop="1" thickBot="1">
      <c r="B21" s="8" t="s">
        <v>64</v>
      </c>
      <c r="C21" s="9"/>
      <c r="D21" s="9"/>
      <c r="E21" s="9"/>
      <c r="F21" s="9"/>
      <c r="G21" s="9"/>
      <c r="H21" s="10"/>
      <c r="I21" s="10"/>
      <c r="J21" s="10"/>
      <c r="K21" s="10"/>
      <c r="L21" s="10"/>
      <c r="M21" s="10"/>
      <c r="N21" s="10"/>
      <c r="O21" s="10"/>
      <c r="P21" s="10"/>
      <c r="Q21" s="10"/>
      <c r="R21" s="10"/>
      <c r="S21" s="10"/>
      <c r="T21" s="10"/>
      <c r="U21" s="11"/>
    </row>
    <row r="22" spans="2:21" ht="44.25" customHeight="1" thickTop="1">
      <c r="B22" s="66" t="s">
        <v>65</v>
      </c>
      <c r="C22" s="67"/>
      <c r="D22" s="67"/>
      <c r="E22" s="67"/>
      <c r="F22" s="67"/>
      <c r="G22" s="67"/>
      <c r="H22" s="67"/>
      <c r="I22" s="67"/>
      <c r="J22" s="67"/>
      <c r="K22" s="67"/>
      <c r="L22" s="67"/>
      <c r="M22" s="67"/>
      <c r="N22" s="67"/>
      <c r="O22" s="67"/>
      <c r="P22" s="67"/>
      <c r="Q22" s="67"/>
      <c r="R22" s="67"/>
      <c r="S22" s="67"/>
      <c r="T22" s="67"/>
      <c r="U22" s="68"/>
    </row>
    <row r="23" spans="2:21" ht="34.5" customHeight="1">
      <c r="B23" s="55" t="s">
        <v>1339</v>
      </c>
      <c r="C23" s="56"/>
      <c r="D23" s="56"/>
      <c r="E23" s="56"/>
      <c r="F23" s="56"/>
      <c r="G23" s="56"/>
      <c r="H23" s="56"/>
      <c r="I23" s="56"/>
      <c r="J23" s="56"/>
      <c r="K23" s="56"/>
      <c r="L23" s="56"/>
      <c r="M23" s="56"/>
      <c r="N23" s="56"/>
      <c r="O23" s="56"/>
      <c r="P23" s="56"/>
      <c r="Q23" s="56"/>
      <c r="R23" s="56"/>
      <c r="S23" s="56"/>
      <c r="T23" s="56"/>
      <c r="U23" s="57"/>
    </row>
    <row r="24" spans="2:21" ht="34.5" customHeight="1">
      <c r="B24" s="55" t="s">
        <v>107</v>
      </c>
      <c r="C24" s="56"/>
      <c r="D24" s="56"/>
      <c r="E24" s="56"/>
      <c r="F24" s="56"/>
      <c r="G24" s="56"/>
      <c r="H24" s="56"/>
      <c r="I24" s="56"/>
      <c r="J24" s="56"/>
      <c r="K24" s="56"/>
      <c r="L24" s="56"/>
      <c r="M24" s="56"/>
      <c r="N24" s="56"/>
      <c r="O24" s="56"/>
      <c r="P24" s="56"/>
      <c r="Q24" s="56"/>
      <c r="R24" s="56"/>
      <c r="S24" s="56"/>
      <c r="T24" s="56"/>
      <c r="U24" s="57"/>
    </row>
    <row r="25" spans="2:21" ht="34.5" customHeight="1">
      <c r="B25" s="55" t="s">
        <v>1340</v>
      </c>
      <c r="C25" s="56"/>
      <c r="D25" s="56"/>
      <c r="E25" s="56"/>
      <c r="F25" s="56"/>
      <c r="G25" s="56"/>
      <c r="H25" s="56"/>
      <c r="I25" s="56"/>
      <c r="J25" s="56"/>
      <c r="K25" s="56"/>
      <c r="L25" s="56"/>
      <c r="M25" s="56"/>
      <c r="N25" s="56"/>
      <c r="O25" s="56"/>
      <c r="P25" s="56"/>
      <c r="Q25" s="56"/>
      <c r="R25" s="56"/>
      <c r="S25" s="56"/>
      <c r="T25" s="56"/>
      <c r="U25" s="57"/>
    </row>
    <row r="26" spans="2:21" ht="39.6" customHeight="1">
      <c r="B26" s="55" t="s">
        <v>1341</v>
      </c>
      <c r="C26" s="56"/>
      <c r="D26" s="56"/>
      <c r="E26" s="56"/>
      <c r="F26" s="56"/>
      <c r="G26" s="56"/>
      <c r="H26" s="56"/>
      <c r="I26" s="56"/>
      <c r="J26" s="56"/>
      <c r="K26" s="56"/>
      <c r="L26" s="56"/>
      <c r="M26" s="56"/>
      <c r="N26" s="56"/>
      <c r="O26" s="56"/>
      <c r="P26" s="56"/>
      <c r="Q26" s="56"/>
      <c r="R26" s="56"/>
      <c r="S26" s="56"/>
      <c r="T26" s="56"/>
      <c r="U26" s="57"/>
    </row>
    <row r="27" spans="2:21" ht="30.15" customHeight="1" thickBot="1">
      <c r="B27" s="58" t="s">
        <v>1342</v>
      </c>
      <c r="C27" s="59"/>
      <c r="D27" s="59"/>
      <c r="E27" s="59"/>
      <c r="F27" s="59"/>
      <c r="G27" s="59"/>
      <c r="H27" s="59"/>
      <c r="I27" s="59"/>
      <c r="J27" s="59"/>
      <c r="K27" s="59"/>
      <c r="L27" s="59"/>
      <c r="M27" s="59"/>
      <c r="N27" s="59"/>
      <c r="O27" s="59"/>
      <c r="P27" s="59"/>
      <c r="Q27" s="59"/>
      <c r="R27" s="59"/>
      <c r="S27" s="59"/>
      <c r="T27" s="59"/>
      <c r="U27" s="60"/>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O7"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88671875" style="1" customWidth="1"/>
    <col min="9" max="9" width="7.5546875" style="1" customWidth="1"/>
    <col min="10" max="10" width="9" style="1" customWidth="1"/>
    <col min="11" max="11" width="25.33203125" style="1" customWidth="1"/>
    <col min="12" max="12" width="8.88671875" style="1" customWidth="1"/>
    <col min="13" max="13" width="7" style="1" customWidth="1"/>
    <col min="14" max="14" width="9.44140625" style="1" customWidth="1"/>
    <col min="15" max="15" width="24.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1343</v>
      </c>
      <c r="D4" s="95" t="s">
        <v>1344</v>
      </c>
      <c r="E4" s="95"/>
      <c r="F4" s="95"/>
      <c r="G4" s="95"/>
      <c r="H4" s="95"/>
      <c r="I4" s="14"/>
      <c r="J4" s="15" t="s">
        <v>6</v>
      </c>
      <c r="K4" s="16" t="s">
        <v>7</v>
      </c>
      <c r="L4" s="96" t="s">
        <v>8</v>
      </c>
      <c r="M4" s="96"/>
      <c r="N4" s="96"/>
      <c r="O4" s="96"/>
      <c r="P4" s="15" t="s">
        <v>9</v>
      </c>
      <c r="Q4" s="96" t="s">
        <v>843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1345</v>
      </c>
      <c r="D11" s="69"/>
      <c r="E11" s="69"/>
      <c r="F11" s="69"/>
      <c r="G11" s="69"/>
      <c r="H11" s="69"/>
      <c r="I11" s="69" t="s">
        <v>1346</v>
      </c>
      <c r="J11" s="69"/>
      <c r="K11" s="69"/>
      <c r="L11" s="69" t="s">
        <v>1347</v>
      </c>
      <c r="M11" s="69"/>
      <c r="N11" s="69"/>
      <c r="O11" s="69"/>
      <c r="P11" s="27" t="s">
        <v>40</v>
      </c>
      <c r="Q11" s="27" t="s">
        <v>82</v>
      </c>
      <c r="R11" s="27">
        <v>100</v>
      </c>
      <c r="S11" s="27" t="s">
        <v>83</v>
      </c>
      <c r="T11" s="27" t="s">
        <v>83</v>
      </c>
      <c r="U11" s="28" t="str">
        <f t="shared" ref="U11:U24" si="0">IF(ISERR(T11/S11*100),"N/A",T11/S11*100)</f>
        <v>N/A</v>
      </c>
    </row>
    <row r="12" spans="1:34" ht="75"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75" customHeight="1" thickTop="1" thickBot="1">
      <c r="A13" s="25"/>
      <c r="B13" s="26" t="s">
        <v>45</v>
      </c>
      <c r="C13" s="69" t="s">
        <v>1348</v>
      </c>
      <c r="D13" s="69"/>
      <c r="E13" s="69"/>
      <c r="F13" s="69"/>
      <c r="G13" s="69"/>
      <c r="H13" s="69"/>
      <c r="I13" s="69" t="s">
        <v>1349</v>
      </c>
      <c r="J13" s="69"/>
      <c r="K13" s="69"/>
      <c r="L13" s="69" t="s">
        <v>1350</v>
      </c>
      <c r="M13" s="69"/>
      <c r="N13" s="69"/>
      <c r="O13" s="69"/>
      <c r="P13" s="27" t="s">
        <v>40</v>
      </c>
      <c r="Q13" s="27" t="s">
        <v>82</v>
      </c>
      <c r="R13" s="27">
        <v>9.75</v>
      </c>
      <c r="S13" s="27" t="s">
        <v>83</v>
      </c>
      <c r="T13" s="27" t="s">
        <v>83</v>
      </c>
      <c r="U13" s="28" t="str">
        <f t="shared" si="0"/>
        <v>N/A</v>
      </c>
    </row>
    <row r="14" spans="1:34" ht="75" customHeight="1" thickTop="1">
      <c r="A14" s="25"/>
      <c r="B14" s="26" t="s">
        <v>49</v>
      </c>
      <c r="C14" s="69" t="s">
        <v>1351</v>
      </c>
      <c r="D14" s="69"/>
      <c r="E14" s="69"/>
      <c r="F14" s="69"/>
      <c r="G14" s="69"/>
      <c r="H14" s="69"/>
      <c r="I14" s="69" t="s">
        <v>1352</v>
      </c>
      <c r="J14" s="69"/>
      <c r="K14" s="69"/>
      <c r="L14" s="69" t="s">
        <v>1353</v>
      </c>
      <c r="M14" s="69"/>
      <c r="N14" s="69"/>
      <c r="O14" s="69"/>
      <c r="P14" s="27" t="s">
        <v>40</v>
      </c>
      <c r="Q14" s="27" t="s">
        <v>106</v>
      </c>
      <c r="R14" s="27">
        <v>90</v>
      </c>
      <c r="S14" s="27" t="s">
        <v>83</v>
      </c>
      <c r="T14" s="27" t="s">
        <v>83</v>
      </c>
      <c r="U14" s="28" t="str">
        <f t="shared" si="0"/>
        <v>N/A</v>
      </c>
    </row>
    <row r="15" spans="1:34" ht="75" customHeight="1">
      <c r="A15" s="25"/>
      <c r="B15" s="29" t="s">
        <v>42</v>
      </c>
      <c r="C15" s="61" t="s">
        <v>1354</v>
      </c>
      <c r="D15" s="61"/>
      <c r="E15" s="61"/>
      <c r="F15" s="61"/>
      <c r="G15" s="61"/>
      <c r="H15" s="61"/>
      <c r="I15" s="61" t="s">
        <v>1355</v>
      </c>
      <c r="J15" s="61"/>
      <c r="K15" s="61"/>
      <c r="L15" s="61" t="s">
        <v>1356</v>
      </c>
      <c r="M15" s="61"/>
      <c r="N15" s="61"/>
      <c r="O15" s="61"/>
      <c r="P15" s="30" t="s">
        <v>40</v>
      </c>
      <c r="Q15" s="30" t="s">
        <v>106</v>
      </c>
      <c r="R15" s="30">
        <v>100</v>
      </c>
      <c r="S15" s="30" t="s">
        <v>83</v>
      </c>
      <c r="T15" s="30" t="s">
        <v>83</v>
      </c>
      <c r="U15" s="31" t="str">
        <f t="shared" si="0"/>
        <v>N/A</v>
      </c>
    </row>
    <row r="16" spans="1:34" ht="75" customHeight="1">
      <c r="A16" s="25"/>
      <c r="B16" s="29" t="s">
        <v>42</v>
      </c>
      <c r="C16" s="61" t="s">
        <v>1357</v>
      </c>
      <c r="D16" s="61"/>
      <c r="E16" s="61"/>
      <c r="F16" s="61"/>
      <c r="G16" s="61"/>
      <c r="H16" s="61"/>
      <c r="I16" s="61" t="s">
        <v>1358</v>
      </c>
      <c r="J16" s="61"/>
      <c r="K16" s="61"/>
      <c r="L16" s="61" t="s">
        <v>1359</v>
      </c>
      <c r="M16" s="61"/>
      <c r="N16" s="61"/>
      <c r="O16" s="61"/>
      <c r="P16" s="30" t="s">
        <v>40</v>
      </c>
      <c r="Q16" s="30" t="s">
        <v>93</v>
      </c>
      <c r="R16" s="30">
        <v>90</v>
      </c>
      <c r="S16" s="30" t="s">
        <v>83</v>
      </c>
      <c r="T16" s="30" t="s">
        <v>83</v>
      </c>
      <c r="U16" s="31" t="str">
        <f t="shared" si="0"/>
        <v>N/A</v>
      </c>
    </row>
    <row r="17" spans="1:22" ht="75" customHeight="1">
      <c r="A17" s="25"/>
      <c r="B17" s="29" t="s">
        <v>42</v>
      </c>
      <c r="C17" s="61" t="s">
        <v>1360</v>
      </c>
      <c r="D17" s="61"/>
      <c r="E17" s="61"/>
      <c r="F17" s="61"/>
      <c r="G17" s="61"/>
      <c r="H17" s="61"/>
      <c r="I17" s="61" t="s">
        <v>1361</v>
      </c>
      <c r="J17" s="61"/>
      <c r="K17" s="61"/>
      <c r="L17" s="61" t="s">
        <v>1362</v>
      </c>
      <c r="M17" s="61"/>
      <c r="N17" s="61"/>
      <c r="O17" s="61"/>
      <c r="P17" s="30" t="s">
        <v>40</v>
      </c>
      <c r="Q17" s="30" t="s">
        <v>106</v>
      </c>
      <c r="R17" s="30">
        <v>90</v>
      </c>
      <c r="S17" s="30" t="s">
        <v>83</v>
      </c>
      <c r="T17" s="30" t="s">
        <v>83</v>
      </c>
      <c r="U17" s="31" t="str">
        <f t="shared" si="0"/>
        <v>N/A</v>
      </c>
    </row>
    <row r="18" spans="1:22" ht="75" customHeight="1" thickBot="1">
      <c r="A18" s="25"/>
      <c r="B18" s="29" t="s">
        <v>42</v>
      </c>
      <c r="C18" s="61" t="s">
        <v>1363</v>
      </c>
      <c r="D18" s="61"/>
      <c r="E18" s="61"/>
      <c r="F18" s="61"/>
      <c r="G18" s="61"/>
      <c r="H18" s="61"/>
      <c r="I18" s="61" t="s">
        <v>1364</v>
      </c>
      <c r="J18" s="61"/>
      <c r="K18" s="61"/>
      <c r="L18" s="61" t="s">
        <v>1365</v>
      </c>
      <c r="M18" s="61"/>
      <c r="N18" s="61"/>
      <c r="O18" s="61"/>
      <c r="P18" s="30" t="s">
        <v>40</v>
      </c>
      <c r="Q18" s="30" t="s">
        <v>106</v>
      </c>
      <c r="R18" s="30">
        <v>90</v>
      </c>
      <c r="S18" s="30" t="s">
        <v>83</v>
      </c>
      <c r="T18" s="30" t="s">
        <v>83</v>
      </c>
      <c r="U18" s="31" t="str">
        <f t="shared" si="0"/>
        <v>N/A</v>
      </c>
    </row>
    <row r="19" spans="1:22" ht="75" customHeight="1" thickTop="1">
      <c r="A19" s="25"/>
      <c r="B19" s="26" t="s">
        <v>94</v>
      </c>
      <c r="C19" s="69" t="s">
        <v>1366</v>
      </c>
      <c r="D19" s="69"/>
      <c r="E19" s="69"/>
      <c r="F19" s="69"/>
      <c r="G19" s="69"/>
      <c r="H19" s="69"/>
      <c r="I19" s="69" t="s">
        <v>1367</v>
      </c>
      <c r="J19" s="69"/>
      <c r="K19" s="69"/>
      <c r="L19" s="69" t="s">
        <v>1368</v>
      </c>
      <c r="M19" s="69"/>
      <c r="N19" s="69"/>
      <c r="O19" s="69"/>
      <c r="P19" s="27" t="s">
        <v>40</v>
      </c>
      <c r="Q19" s="27" t="s">
        <v>106</v>
      </c>
      <c r="R19" s="27">
        <v>100</v>
      </c>
      <c r="S19" s="27" t="s">
        <v>83</v>
      </c>
      <c r="T19" s="27" t="s">
        <v>83</v>
      </c>
      <c r="U19" s="28" t="str">
        <f t="shared" si="0"/>
        <v>N/A</v>
      </c>
    </row>
    <row r="20" spans="1:22" ht="75" customHeight="1">
      <c r="A20" s="25"/>
      <c r="B20" s="29" t="s">
        <v>42</v>
      </c>
      <c r="C20" s="61" t="s">
        <v>1369</v>
      </c>
      <c r="D20" s="61"/>
      <c r="E20" s="61"/>
      <c r="F20" s="61"/>
      <c r="G20" s="61"/>
      <c r="H20" s="61"/>
      <c r="I20" s="61" t="s">
        <v>1370</v>
      </c>
      <c r="J20" s="61"/>
      <c r="K20" s="61"/>
      <c r="L20" s="61" t="s">
        <v>1371</v>
      </c>
      <c r="M20" s="61"/>
      <c r="N20" s="61"/>
      <c r="O20" s="61"/>
      <c r="P20" s="30" t="s">
        <v>40</v>
      </c>
      <c r="Q20" s="30" t="s">
        <v>1372</v>
      </c>
      <c r="R20" s="30">
        <v>90</v>
      </c>
      <c r="S20" s="30" t="s">
        <v>83</v>
      </c>
      <c r="T20" s="30" t="s">
        <v>83</v>
      </c>
      <c r="U20" s="31" t="str">
        <f t="shared" si="0"/>
        <v>N/A</v>
      </c>
    </row>
    <row r="21" spans="1:22" ht="75" customHeight="1">
      <c r="A21" s="25"/>
      <c r="B21" s="29" t="s">
        <v>42</v>
      </c>
      <c r="C21" s="61" t="s">
        <v>1373</v>
      </c>
      <c r="D21" s="61"/>
      <c r="E21" s="61"/>
      <c r="F21" s="61"/>
      <c r="G21" s="61"/>
      <c r="H21" s="61"/>
      <c r="I21" s="61" t="s">
        <v>1374</v>
      </c>
      <c r="J21" s="61"/>
      <c r="K21" s="61"/>
      <c r="L21" s="61" t="s">
        <v>1375</v>
      </c>
      <c r="M21" s="61"/>
      <c r="N21" s="61"/>
      <c r="O21" s="61"/>
      <c r="P21" s="30" t="s">
        <v>40</v>
      </c>
      <c r="Q21" s="30" t="s">
        <v>106</v>
      </c>
      <c r="R21" s="30">
        <v>95</v>
      </c>
      <c r="S21" s="30" t="s">
        <v>83</v>
      </c>
      <c r="T21" s="30" t="s">
        <v>83</v>
      </c>
      <c r="U21" s="31" t="str">
        <f t="shared" si="0"/>
        <v>N/A</v>
      </c>
    </row>
    <row r="22" spans="1:22" ht="75" customHeight="1">
      <c r="A22" s="25"/>
      <c r="B22" s="29" t="s">
        <v>42</v>
      </c>
      <c r="C22" s="61" t="s">
        <v>1376</v>
      </c>
      <c r="D22" s="61"/>
      <c r="E22" s="61"/>
      <c r="F22" s="61"/>
      <c r="G22" s="61"/>
      <c r="H22" s="61"/>
      <c r="I22" s="61" t="s">
        <v>1377</v>
      </c>
      <c r="J22" s="61"/>
      <c r="K22" s="61"/>
      <c r="L22" s="61" t="s">
        <v>1378</v>
      </c>
      <c r="M22" s="61"/>
      <c r="N22" s="61"/>
      <c r="O22" s="61"/>
      <c r="P22" s="30" t="s">
        <v>40</v>
      </c>
      <c r="Q22" s="30" t="s">
        <v>106</v>
      </c>
      <c r="R22" s="30">
        <v>90</v>
      </c>
      <c r="S22" s="30" t="s">
        <v>83</v>
      </c>
      <c r="T22" s="30" t="s">
        <v>83</v>
      </c>
      <c r="U22" s="31" t="str">
        <f t="shared" si="0"/>
        <v>N/A</v>
      </c>
    </row>
    <row r="23" spans="1:22" ht="75" customHeight="1">
      <c r="A23" s="25"/>
      <c r="B23" s="29" t="s">
        <v>42</v>
      </c>
      <c r="C23" s="61" t="s">
        <v>1379</v>
      </c>
      <c r="D23" s="61"/>
      <c r="E23" s="61"/>
      <c r="F23" s="61"/>
      <c r="G23" s="61"/>
      <c r="H23" s="61"/>
      <c r="I23" s="61" t="s">
        <v>1380</v>
      </c>
      <c r="J23" s="61"/>
      <c r="K23" s="61"/>
      <c r="L23" s="61" t="s">
        <v>1381</v>
      </c>
      <c r="M23" s="61"/>
      <c r="N23" s="61"/>
      <c r="O23" s="61"/>
      <c r="P23" s="30" t="s">
        <v>40</v>
      </c>
      <c r="Q23" s="30" t="s">
        <v>106</v>
      </c>
      <c r="R23" s="30">
        <v>95</v>
      </c>
      <c r="S23" s="30" t="s">
        <v>83</v>
      </c>
      <c r="T23" s="30" t="s">
        <v>83</v>
      </c>
      <c r="U23" s="31" t="str">
        <f t="shared" si="0"/>
        <v>N/A</v>
      </c>
    </row>
    <row r="24" spans="1:22" ht="75" customHeight="1" thickBot="1">
      <c r="A24" s="25"/>
      <c r="B24" s="29" t="s">
        <v>42</v>
      </c>
      <c r="C24" s="61" t="s">
        <v>1382</v>
      </c>
      <c r="D24" s="61"/>
      <c r="E24" s="61"/>
      <c r="F24" s="61"/>
      <c r="G24" s="61"/>
      <c r="H24" s="61"/>
      <c r="I24" s="61" t="s">
        <v>1383</v>
      </c>
      <c r="J24" s="61"/>
      <c r="K24" s="61"/>
      <c r="L24" s="61" t="s">
        <v>1384</v>
      </c>
      <c r="M24" s="61"/>
      <c r="N24" s="61"/>
      <c r="O24" s="61"/>
      <c r="P24" s="30" t="s">
        <v>187</v>
      </c>
      <c r="Q24" s="30" t="s">
        <v>106</v>
      </c>
      <c r="R24" s="30">
        <v>5</v>
      </c>
      <c r="S24" s="30" t="s">
        <v>83</v>
      </c>
      <c r="T24" s="30" t="s">
        <v>83</v>
      </c>
      <c r="U24" s="31" t="str">
        <f t="shared" si="0"/>
        <v>N/A</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3.102</f>
        <v>3.1019999999999999</v>
      </c>
      <c r="S28" s="48">
        <f>3.102</f>
        <v>3.1019999999999999</v>
      </c>
      <c r="T28" s="48">
        <f>2.58913179</f>
        <v>2.5891317900000002</v>
      </c>
      <c r="U28" s="49">
        <f>+IF(ISERR(T28/S28*100),"N/A",T28/S28*100)</f>
        <v>83.466530947775638</v>
      </c>
    </row>
    <row r="29" spans="1:22" ht="13.5" customHeight="1" thickBot="1">
      <c r="B29" s="64" t="s">
        <v>63</v>
      </c>
      <c r="C29" s="65"/>
      <c r="D29" s="65"/>
      <c r="E29" s="50"/>
      <c r="F29" s="50"/>
      <c r="G29" s="50"/>
      <c r="H29" s="51"/>
      <c r="I29" s="51"/>
      <c r="J29" s="51"/>
      <c r="K29" s="51"/>
      <c r="L29" s="51"/>
      <c r="M29" s="51"/>
      <c r="N29" s="51"/>
      <c r="O29" s="51"/>
      <c r="P29" s="52"/>
      <c r="Q29" s="52"/>
      <c r="R29" s="48">
        <f>2.61584427</f>
        <v>2.6158442700000002</v>
      </c>
      <c r="S29" s="48">
        <f>2.61584427</f>
        <v>2.6158442700000002</v>
      </c>
      <c r="T29" s="48">
        <f>2.58913179</f>
        <v>2.5891317900000002</v>
      </c>
      <c r="U29" s="49">
        <f>+IF(ISERR(T29/S29*100),"N/A",T29/S29*100)</f>
        <v>98.978819943283554</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34.5" customHeight="1">
      <c r="B32" s="55" t="s">
        <v>1385</v>
      </c>
      <c r="C32" s="56"/>
      <c r="D32" s="56"/>
      <c r="E32" s="56"/>
      <c r="F32" s="56"/>
      <c r="G32" s="56"/>
      <c r="H32" s="56"/>
      <c r="I32" s="56"/>
      <c r="J32" s="56"/>
      <c r="K32" s="56"/>
      <c r="L32" s="56"/>
      <c r="M32" s="56"/>
      <c r="N32" s="56"/>
      <c r="O32" s="56"/>
      <c r="P32" s="56"/>
      <c r="Q32" s="56"/>
      <c r="R32" s="56"/>
      <c r="S32" s="56"/>
      <c r="T32" s="56"/>
      <c r="U32" s="57"/>
    </row>
    <row r="33" spans="2:21" ht="34.5" customHeight="1">
      <c r="B33" s="55" t="s">
        <v>107</v>
      </c>
      <c r="C33" s="56"/>
      <c r="D33" s="56"/>
      <c r="E33" s="56"/>
      <c r="F33" s="56"/>
      <c r="G33" s="56"/>
      <c r="H33" s="56"/>
      <c r="I33" s="56"/>
      <c r="J33" s="56"/>
      <c r="K33" s="56"/>
      <c r="L33" s="56"/>
      <c r="M33" s="56"/>
      <c r="N33" s="56"/>
      <c r="O33" s="56"/>
      <c r="P33" s="56"/>
      <c r="Q33" s="56"/>
      <c r="R33" s="56"/>
      <c r="S33" s="56"/>
      <c r="T33" s="56"/>
      <c r="U33" s="57"/>
    </row>
    <row r="34" spans="2:21" ht="34.5" customHeight="1">
      <c r="B34" s="55" t="s">
        <v>1386</v>
      </c>
      <c r="C34" s="56"/>
      <c r="D34" s="56"/>
      <c r="E34" s="56"/>
      <c r="F34" s="56"/>
      <c r="G34" s="56"/>
      <c r="H34" s="56"/>
      <c r="I34" s="56"/>
      <c r="J34" s="56"/>
      <c r="K34" s="56"/>
      <c r="L34" s="56"/>
      <c r="M34" s="56"/>
      <c r="N34" s="56"/>
      <c r="O34" s="56"/>
      <c r="P34" s="56"/>
      <c r="Q34" s="56"/>
      <c r="R34" s="56"/>
      <c r="S34" s="56"/>
      <c r="T34" s="56"/>
      <c r="U34" s="57"/>
    </row>
    <row r="35" spans="2:21" ht="34.5" customHeight="1">
      <c r="B35" s="55" t="s">
        <v>1387</v>
      </c>
      <c r="C35" s="56"/>
      <c r="D35" s="56"/>
      <c r="E35" s="56"/>
      <c r="F35" s="56"/>
      <c r="G35" s="56"/>
      <c r="H35" s="56"/>
      <c r="I35" s="56"/>
      <c r="J35" s="56"/>
      <c r="K35" s="56"/>
      <c r="L35" s="56"/>
      <c r="M35" s="56"/>
      <c r="N35" s="56"/>
      <c r="O35" s="56"/>
      <c r="P35" s="56"/>
      <c r="Q35" s="56"/>
      <c r="R35" s="56"/>
      <c r="S35" s="56"/>
      <c r="T35" s="56"/>
      <c r="U35" s="57"/>
    </row>
    <row r="36" spans="2:21" ht="34.5" customHeight="1">
      <c r="B36" s="55" t="s">
        <v>1388</v>
      </c>
      <c r="C36" s="56"/>
      <c r="D36" s="56"/>
      <c r="E36" s="56"/>
      <c r="F36" s="56"/>
      <c r="G36" s="56"/>
      <c r="H36" s="56"/>
      <c r="I36" s="56"/>
      <c r="J36" s="56"/>
      <c r="K36" s="56"/>
      <c r="L36" s="56"/>
      <c r="M36" s="56"/>
      <c r="N36" s="56"/>
      <c r="O36" s="56"/>
      <c r="P36" s="56"/>
      <c r="Q36" s="56"/>
      <c r="R36" s="56"/>
      <c r="S36" s="56"/>
      <c r="T36" s="56"/>
      <c r="U36" s="57"/>
    </row>
    <row r="37" spans="2:21" ht="34.5" customHeight="1">
      <c r="B37" s="55" t="s">
        <v>1389</v>
      </c>
      <c r="C37" s="56"/>
      <c r="D37" s="56"/>
      <c r="E37" s="56"/>
      <c r="F37" s="56"/>
      <c r="G37" s="56"/>
      <c r="H37" s="56"/>
      <c r="I37" s="56"/>
      <c r="J37" s="56"/>
      <c r="K37" s="56"/>
      <c r="L37" s="56"/>
      <c r="M37" s="56"/>
      <c r="N37" s="56"/>
      <c r="O37" s="56"/>
      <c r="P37" s="56"/>
      <c r="Q37" s="56"/>
      <c r="R37" s="56"/>
      <c r="S37" s="56"/>
      <c r="T37" s="56"/>
      <c r="U37" s="57"/>
    </row>
    <row r="38" spans="2:21" ht="34.5" customHeight="1">
      <c r="B38" s="55" t="s">
        <v>1390</v>
      </c>
      <c r="C38" s="56"/>
      <c r="D38" s="56"/>
      <c r="E38" s="56"/>
      <c r="F38" s="56"/>
      <c r="G38" s="56"/>
      <c r="H38" s="56"/>
      <c r="I38" s="56"/>
      <c r="J38" s="56"/>
      <c r="K38" s="56"/>
      <c r="L38" s="56"/>
      <c r="M38" s="56"/>
      <c r="N38" s="56"/>
      <c r="O38" s="56"/>
      <c r="P38" s="56"/>
      <c r="Q38" s="56"/>
      <c r="R38" s="56"/>
      <c r="S38" s="56"/>
      <c r="T38" s="56"/>
      <c r="U38" s="57"/>
    </row>
    <row r="39" spans="2:21" ht="34.5" customHeight="1">
      <c r="B39" s="55" t="s">
        <v>1391</v>
      </c>
      <c r="C39" s="56"/>
      <c r="D39" s="56"/>
      <c r="E39" s="56"/>
      <c r="F39" s="56"/>
      <c r="G39" s="56"/>
      <c r="H39" s="56"/>
      <c r="I39" s="56"/>
      <c r="J39" s="56"/>
      <c r="K39" s="56"/>
      <c r="L39" s="56"/>
      <c r="M39" s="56"/>
      <c r="N39" s="56"/>
      <c r="O39" s="56"/>
      <c r="P39" s="56"/>
      <c r="Q39" s="56"/>
      <c r="R39" s="56"/>
      <c r="S39" s="56"/>
      <c r="T39" s="56"/>
      <c r="U39" s="57"/>
    </row>
    <row r="40" spans="2:21" ht="34.5" customHeight="1">
      <c r="B40" s="55" t="s">
        <v>1392</v>
      </c>
      <c r="C40" s="56"/>
      <c r="D40" s="56"/>
      <c r="E40" s="56"/>
      <c r="F40" s="56"/>
      <c r="G40" s="56"/>
      <c r="H40" s="56"/>
      <c r="I40" s="56"/>
      <c r="J40" s="56"/>
      <c r="K40" s="56"/>
      <c r="L40" s="56"/>
      <c r="M40" s="56"/>
      <c r="N40" s="56"/>
      <c r="O40" s="56"/>
      <c r="P40" s="56"/>
      <c r="Q40" s="56"/>
      <c r="R40" s="56"/>
      <c r="S40" s="56"/>
      <c r="T40" s="56"/>
      <c r="U40" s="57"/>
    </row>
    <row r="41" spans="2:21" ht="34.5" customHeight="1">
      <c r="B41" s="55" t="s">
        <v>1393</v>
      </c>
      <c r="C41" s="56"/>
      <c r="D41" s="56"/>
      <c r="E41" s="56"/>
      <c r="F41" s="56"/>
      <c r="G41" s="56"/>
      <c r="H41" s="56"/>
      <c r="I41" s="56"/>
      <c r="J41" s="56"/>
      <c r="K41" s="56"/>
      <c r="L41" s="56"/>
      <c r="M41" s="56"/>
      <c r="N41" s="56"/>
      <c r="O41" s="56"/>
      <c r="P41" s="56"/>
      <c r="Q41" s="56"/>
      <c r="R41" s="56"/>
      <c r="S41" s="56"/>
      <c r="T41" s="56"/>
      <c r="U41" s="57"/>
    </row>
    <row r="42" spans="2:21" ht="34.5" customHeight="1">
      <c r="B42" s="55" t="s">
        <v>1394</v>
      </c>
      <c r="C42" s="56"/>
      <c r="D42" s="56"/>
      <c r="E42" s="56"/>
      <c r="F42" s="56"/>
      <c r="G42" s="56"/>
      <c r="H42" s="56"/>
      <c r="I42" s="56"/>
      <c r="J42" s="56"/>
      <c r="K42" s="56"/>
      <c r="L42" s="56"/>
      <c r="M42" s="56"/>
      <c r="N42" s="56"/>
      <c r="O42" s="56"/>
      <c r="P42" s="56"/>
      <c r="Q42" s="56"/>
      <c r="R42" s="56"/>
      <c r="S42" s="56"/>
      <c r="T42" s="56"/>
      <c r="U42" s="57"/>
    </row>
    <row r="43" spans="2:21" ht="34.5" customHeight="1">
      <c r="B43" s="55" t="s">
        <v>1395</v>
      </c>
      <c r="C43" s="56"/>
      <c r="D43" s="56"/>
      <c r="E43" s="56"/>
      <c r="F43" s="56"/>
      <c r="G43" s="56"/>
      <c r="H43" s="56"/>
      <c r="I43" s="56"/>
      <c r="J43" s="56"/>
      <c r="K43" s="56"/>
      <c r="L43" s="56"/>
      <c r="M43" s="56"/>
      <c r="N43" s="56"/>
      <c r="O43" s="56"/>
      <c r="P43" s="56"/>
      <c r="Q43" s="56"/>
      <c r="R43" s="56"/>
      <c r="S43" s="56"/>
      <c r="T43" s="56"/>
      <c r="U43" s="57"/>
    </row>
    <row r="44" spans="2:21" ht="34.5" customHeight="1">
      <c r="B44" s="55" t="s">
        <v>1396</v>
      </c>
      <c r="C44" s="56"/>
      <c r="D44" s="56"/>
      <c r="E44" s="56"/>
      <c r="F44" s="56"/>
      <c r="G44" s="56"/>
      <c r="H44" s="56"/>
      <c r="I44" s="56"/>
      <c r="J44" s="56"/>
      <c r="K44" s="56"/>
      <c r="L44" s="56"/>
      <c r="M44" s="56"/>
      <c r="N44" s="56"/>
      <c r="O44" s="56"/>
      <c r="P44" s="56"/>
      <c r="Q44" s="56"/>
      <c r="R44" s="56"/>
      <c r="S44" s="56"/>
      <c r="T44" s="56"/>
      <c r="U44" s="57"/>
    </row>
    <row r="45" spans="2:21" ht="34.5" customHeight="1" thickBot="1">
      <c r="B45" s="58" t="s">
        <v>1397</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P11" sqref="P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33203125" style="1" customWidth="1"/>
    <col min="9" max="9" width="7.5546875" style="1" customWidth="1"/>
    <col min="10" max="10" width="9" style="1" customWidth="1"/>
    <col min="11" max="11" width="17.6640625" style="1" customWidth="1"/>
    <col min="12" max="12" width="8.88671875" style="1" customWidth="1"/>
    <col min="13" max="13" width="7" style="1" customWidth="1"/>
    <col min="14" max="14" width="9.44140625" style="1" customWidth="1"/>
    <col min="15" max="15" width="2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1398</v>
      </c>
      <c r="D4" s="95" t="s">
        <v>1399</v>
      </c>
      <c r="E4" s="95"/>
      <c r="F4" s="95"/>
      <c r="G4" s="95"/>
      <c r="H4" s="95"/>
      <c r="I4" s="14"/>
      <c r="J4" s="15" t="s">
        <v>6</v>
      </c>
      <c r="K4" s="16" t="s">
        <v>7</v>
      </c>
      <c r="L4" s="96" t="s">
        <v>8</v>
      </c>
      <c r="M4" s="96"/>
      <c r="N4" s="96"/>
      <c r="O4" s="96"/>
      <c r="P4" s="15" t="s">
        <v>9</v>
      </c>
      <c r="Q4" s="96" t="s">
        <v>337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338</v>
      </c>
      <c r="Q6" s="76"/>
      <c r="R6" s="21"/>
      <c r="S6" s="20" t="s">
        <v>20</v>
      </c>
      <c r="T6" s="76" t="s">
        <v>339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2.6" customHeight="1" thickTop="1">
      <c r="A11" s="25"/>
      <c r="B11" s="26" t="s">
        <v>36</v>
      </c>
      <c r="C11" s="69" t="s">
        <v>1400</v>
      </c>
      <c r="D11" s="69"/>
      <c r="E11" s="69"/>
      <c r="F11" s="69"/>
      <c r="G11" s="69"/>
      <c r="H11" s="69"/>
      <c r="I11" s="69" t="s">
        <v>1401</v>
      </c>
      <c r="J11" s="69"/>
      <c r="K11" s="69"/>
      <c r="L11" s="69" t="s">
        <v>1402</v>
      </c>
      <c r="M11" s="69"/>
      <c r="N11" s="69"/>
      <c r="O11" s="69"/>
      <c r="P11" s="27" t="s">
        <v>149</v>
      </c>
      <c r="Q11" s="27" t="s">
        <v>1403</v>
      </c>
      <c r="R11" s="27">
        <v>1.1000000000000001</v>
      </c>
      <c r="S11" s="27" t="s">
        <v>83</v>
      </c>
      <c r="T11" s="27">
        <v>6.8</v>
      </c>
      <c r="U11" s="28" t="str">
        <f t="shared" ref="U11:U21" si="0">IF(ISERR(T11/S11*100),"N/A",T11/S11*100)</f>
        <v>N/A</v>
      </c>
    </row>
    <row r="12" spans="1:34" ht="75"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75" customHeight="1" thickTop="1">
      <c r="A13" s="25"/>
      <c r="B13" s="26" t="s">
        <v>45</v>
      </c>
      <c r="C13" s="69" t="s">
        <v>1404</v>
      </c>
      <c r="D13" s="69"/>
      <c r="E13" s="69"/>
      <c r="F13" s="69"/>
      <c r="G13" s="69"/>
      <c r="H13" s="69"/>
      <c r="I13" s="69" t="s">
        <v>1405</v>
      </c>
      <c r="J13" s="69"/>
      <c r="K13" s="69"/>
      <c r="L13" s="69" t="s">
        <v>1406</v>
      </c>
      <c r="M13" s="69"/>
      <c r="N13" s="69"/>
      <c r="O13" s="69"/>
      <c r="P13" s="27" t="s">
        <v>40</v>
      </c>
      <c r="Q13" s="27" t="s">
        <v>82</v>
      </c>
      <c r="R13" s="27">
        <v>61.54</v>
      </c>
      <c r="S13" s="27" t="s">
        <v>83</v>
      </c>
      <c r="T13" s="27" t="s">
        <v>83</v>
      </c>
      <c r="U13" s="28" t="str">
        <f t="shared" si="0"/>
        <v>N/A</v>
      </c>
    </row>
    <row r="14" spans="1:34" ht="75" customHeight="1" thickBot="1">
      <c r="A14" s="25"/>
      <c r="B14" s="29" t="s">
        <v>42</v>
      </c>
      <c r="C14" s="61" t="s">
        <v>42</v>
      </c>
      <c r="D14" s="61"/>
      <c r="E14" s="61"/>
      <c r="F14" s="61"/>
      <c r="G14" s="61"/>
      <c r="H14" s="61"/>
      <c r="I14" s="61" t="s">
        <v>1407</v>
      </c>
      <c r="J14" s="61"/>
      <c r="K14" s="61"/>
      <c r="L14" s="61" t="s">
        <v>1408</v>
      </c>
      <c r="M14" s="61"/>
      <c r="N14" s="61"/>
      <c r="O14" s="61"/>
      <c r="P14" s="30" t="s">
        <v>149</v>
      </c>
      <c r="Q14" s="30" t="s">
        <v>82</v>
      </c>
      <c r="R14" s="30">
        <v>4</v>
      </c>
      <c r="S14" s="30" t="s">
        <v>83</v>
      </c>
      <c r="T14" s="30" t="s">
        <v>83</v>
      </c>
      <c r="U14" s="31" t="str">
        <f t="shared" si="0"/>
        <v>N/A</v>
      </c>
    </row>
    <row r="15" spans="1:34" ht="75" customHeight="1" thickTop="1">
      <c r="A15" s="25"/>
      <c r="B15" s="26" t="s">
        <v>49</v>
      </c>
      <c r="C15" s="69" t="s">
        <v>1409</v>
      </c>
      <c r="D15" s="69"/>
      <c r="E15" s="69"/>
      <c r="F15" s="69"/>
      <c r="G15" s="69"/>
      <c r="H15" s="69"/>
      <c r="I15" s="69" t="s">
        <v>1410</v>
      </c>
      <c r="J15" s="69"/>
      <c r="K15" s="69"/>
      <c r="L15" s="69" t="s">
        <v>1411</v>
      </c>
      <c r="M15" s="69"/>
      <c r="N15" s="69"/>
      <c r="O15" s="69"/>
      <c r="P15" s="27" t="s">
        <v>40</v>
      </c>
      <c r="Q15" s="27" t="s">
        <v>82</v>
      </c>
      <c r="R15" s="27">
        <v>77.78</v>
      </c>
      <c r="S15" s="27" t="s">
        <v>83</v>
      </c>
      <c r="T15" s="27" t="s">
        <v>83</v>
      </c>
      <c r="U15" s="28" t="str">
        <f t="shared" si="0"/>
        <v>N/A</v>
      </c>
    </row>
    <row r="16" spans="1:34" ht="75" customHeight="1" thickBot="1">
      <c r="A16" s="25"/>
      <c r="B16" s="29" t="s">
        <v>42</v>
      </c>
      <c r="C16" s="61" t="s">
        <v>1412</v>
      </c>
      <c r="D16" s="61"/>
      <c r="E16" s="61"/>
      <c r="F16" s="61"/>
      <c r="G16" s="61"/>
      <c r="H16" s="61"/>
      <c r="I16" s="61" t="s">
        <v>1413</v>
      </c>
      <c r="J16" s="61"/>
      <c r="K16" s="61"/>
      <c r="L16" s="61" t="s">
        <v>1414</v>
      </c>
      <c r="M16" s="61"/>
      <c r="N16" s="61"/>
      <c r="O16" s="61"/>
      <c r="P16" s="30" t="s">
        <v>40</v>
      </c>
      <c r="Q16" s="30" t="s">
        <v>93</v>
      </c>
      <c r="R16" s="30">
        <v>60</v>
      </c>
      <c r="S16" s="30" t="s">
        <v>83</v>
      </c>
      <c r="T16" s="30" t="s">
        <v>83</v>
      </c>
      <c r="U16" s="31" t="str">
        <f t="shared" si="0"/>
        <v>N/A</v>
      </c>
    </row>
    <row r="17" spans="1:22" ht="75" customHeight="1" thickTop="1">
      <c r="A17" s="25"/>
      <c r="B17" s="26" t="s">
        <v>94</v>
      </c>
      <c r="C17" s="69" t="s">
        <v>1415</v>
      </c>
      <c r="D17" s="69"/>
      <c r="E17" s="69"/>
      <c r="F17" s="69"/>
      <c r="G17" s="69"/>
      <c r="H17" s="69"/>
      <c r="I17" s="69" t="s">
        <v>1416</v>
      </c>
      <c r="J17" s="69"/>
      <c r="K17" s="69"/>
      <c r="L17" s="69" t="s">
        <v>1417</v>
      </c>
      <c r="M17" s="69"/>
      <c r="N17" s="69"/>
      <c r="O17" s="69"/>
      <c r="P17" s="27" t="s">
        <v>40</v>
      </c>
      <c r="Q17" s="27" t="s">
        <v>98</v>
      </c>
      <c r="R17" s="27">
        <v>100</v>
      </c>
      <c r="S17" s="27">
        <v>20</v>
      </c>
      <c r="T17" s="27">
        <v>0</v>
      </c>
      <c r="U17" s="28">
        <f t="shared" si="0"/>
        <v>0</v>
      </c>
    </row>
    <row r="18" spans="1:22" ht="75" customHeight="1">
      <c r="A18" s="25"/>
      <c r="B18" s="29" t="s">
        <v>42</v>
      </c>
      <c r="C18" s="61" t="s">
        <v>1418</v>
      </c>
      <c r="D18" s="61"/>
      <c r="E18" s="61"/>
      <c r="F18" s="61"/>
      <c r="G18" s="61"/>
      <c r="H18" s="61"/>
      <c r="I18" s="61" t="s">
        <v>1419</v>
      </c>
      <c r="J18" s="61"/>
      <c r="K18" s="61"/>
      <c r="L18" s="61" t="s">
        <v>1420</v>
      </c>
      <c r="M18" s="61"/>
      <c r="N18" s="61"/>
      <c r="O18" s="61"/>
      <c r="P18" s="30" t="s">
        <v>40</v>
      </c>
      <c r="Q18" s="30" t="s">
        <v>98</v>
      </c>
      <c r="R18" s="30">
        <v>90</v>
      </c>
      <c r="S18" s="30">
        <v>10</v>
      </c>
      <c r="T18" s="30">
        <v>0</v>
      </c>
      <c r="U18" s="31">
        <f t="shared" si="0"/>
        <v>0</v>
      </c>
    </row>
    <row r="19" spans="1:22" ht="75" customHeight="1">
      <c r="A19" s="25"/>
      <c r="B19" s="29" t="s">
        <v>42</v>
      </c>
      <c r="C19" s="61" t="s">
        <v>1421</v>
      </c>
      <c r="D19" s="61"/>
      <c r="E19" s="61"/>
      <c r="F19" s="61"/>
      <c r="G19" s="61"/>
      <c r="H19" s="61"/>
      <c r="I19" s="61" t="s">
        <v>1422</v>
      </c>
      <c r="J19" s="61"/>
      <c r="K19" s="61"/>
      <c r="L19" s="61" t="s">
        <v>1423</v>
      </c>
      <c r="M19" s="61"/>
      <c r="N19" s="61"/>
      <c r="O19" s="61"/>
      <c r="P19" s="30" t="s">
        <v>149</v>
      </c>
      <c r="Q19" s="30" t="s">
        <v>98</v>
      </c>
      <c r="R19" s="30">
        <v>3.3</v>
      </c>
      <c r="S19" s="30">
        <v>0</v>
      </c>
      <c r="T19" s="30">
        <v>0</v>
      </c>
      <c r="U19" s="31" t="str">
        <f t="shared" si="0"/>
        <v>N/A</v>
      </c>
    </row>
    <row r="20" spans="1:22" ht="75" customHeight="1">
      <c r="A20" s="25"/>
      <c r="B20" s="29" t="s">
        <v>42</v>
      </c>
      <c r="C20" s="61" t="s">
        <v>1424</v>
      </c>
      <c r="D20" s="61"/>
      <c r="E20" s="61"/>
      <c r="F20" s="61"/>
      <c r="G20" s="61"/>
      <c r="H20" s="61"/>
      <c r="I20" s="61" t="s">
        <v>1425</v>
      </c>
      <c r="J20" s="61"/>
      <c r="K20" s="61"/>
      <c r="L20" s="61" t="s">
        <v>1426</v>
      </c>
      <c r="M20" s="61"/>
      <c r="N20" s="61"/>
      <c r="O20" s="61"/>
      <c r="P20" s="30" t="s">
        <v>40</v>
      </c>
      <c r="Q20" s="30" t="s">
        <v>106</v>
      </c>
      <c r="R20" s="30">
        <v>93.75</v>
      </c>
      <c r="S20" s="30" t="s">
        <v>83</v>
      </c>
      <c r="T20" s="30" t="s">
        <v>83</v>
      </c>
      <c r="U20" s="31" t="str">
        <f t="shared" si="0"/>
        <v>N/A</v>
      </c>
    </row>
    <row r="21" spans="1:22" ht="75" customHeight="1" thickBot="1">
      <c r="A21" s="25"/>
      <c r="B21" s="29" t="s">
        <v>42</v>
      </c>
      <c r="C21" s="61" t="s">
        <v>1427</v>
      </c>
      <c r="D21" s="61"/>
      <c r="E21" s="61"/>
      <c r="F21" s="61"/>
      <c r="G21" s="61"/>
      <c r="H21" s="61"/>
      <c r="I21" s="61" t="s">
        <v>1428</v>
      </c>
      <c r="J21" s="61"/>
      <c r="K21" s="61"/>
      <c r="L21" s="61" t="s">
        <v>1429</v>
      </c>
      <c r="M21" s="61"/>
      <c r="N21" s="61"/>
      <c r="O21" s="61"/>
      <c r="P21" s="30" t="s">
        <v>40</v>
      </c>
      <c r="Q21" s="30" t="s">
        <v>106</v>
      </c>
      <c r="R21" s="30">
        <v>97.92</v>
      </c>
      <c r="S21" s="30" t="s">
        <v>83</v>
      </c>
      <c r="T21" s="30" t="s">
        <v>83</v>
      </c>
      <c r="U21" s="31" t="str">
        <f t="shared" si="0"/>
        <v>N/A</v>
      </c>
    </row>
    <row r="22" spans="1:22" ht="22.5" customHeight="1" thickTop="1" thickBot="1">
      <c r="B22" s="8" t="s">
        <v>55</v>
      </c>
      <c r="C22" s="9"/>
      <c r="D22" s="9"/>
      <c r="E22" s="9"/>
      <c r="F22" s="9"/>
      <c r="G22" s="9"/>
      <c r="H22" s="10"/>
      <c r="I22" s="10"/>
      <c r="J22" s="10"/>
      <c r="K22" s="10"/>
      <c r="L22" s="10"/>
      <c r="M22" s="10"/>
      <c r="N22" s="10"/>
      <c r="O22" s="10"/>
      <c r="P22" s="10"/>
      <c r="Q22" s="10"/>
      <c r="R22" s="10"/>
      <c r="S22" s="10"/>
      <c r="T22" s="10"/>
      <c r="U22" s="11"/>
      <c r="V22" s="32"/>
    </row>
    <row r="23" spans="1:22" ht="26.25" customHeight="1" thickTop="1">
      <c r="B23" s="33"/>
      <c r="C23" s="34"/>
      <c r="D23" s="34"/>
      <c r="E23" s="34"/>
      <c r="F23" s="34"/>
      <c r="G23" s="34"/>
      <c r="H23" s="35"/>
      <c r="I23" s="35"/>
      <c r="J23" s="35"/>
      <c r="K23" s="35"/>
      <c r="L23" s="35"/>
      <c r="M23" s="35"/>
      <c r="N23" s="35"/>
      <c r="O23" s="35"/>
      <c r="P23" s="36"/>
      <c r="Q23" s="37"/>
      <c r="R23" s="38" t="s">
        <v>56</v>
      </c>
      <c r="S23" s="22" t="s">
        <v>57</v>
      </c>
      <c r="T23" s="38" t="s">
        <v>58</v>
      </c>
      <c r="U23" s="22" t="s">
        <v>59</v>
      </c>
    </row>
    <row r="24" spans="1:22" ht="26.25" customHeight="1" thickBot="1">
      <c r="B24" s="39"/>
      <c r="C24" s="40"/>
      <c r="D24" s="40"/>
      <c r="E24" s="40"/>
      <c r="F24" s="40"/>
      <c r="G24" s="40"/>
      <c r="H24" s="41"/>
      <c r="I24" s="41"/>
      <c r="J24" s="41"/>
      <c r="K24" s="41"/>
      <c r="L24" s="41"/>
      <c r="M24" s="41"/>
      <c r="N24" s="41"/>
      <c r="O24" s="41"/>
      <c r="P24" s="42"/>
      <c r="Q24" s="43"/>
      <c r="R24" s="44" t="s">
        <v>60</v>
      </c>
      <c r="S24" s="43" t="s">
        <v>60</v>
      </c>
      <c r="T24" s="43" t="s">
        <v>60</v>
      </c>
      <c r="U24" s="43" t="s">
        <v>61</v>
      </c>
    </row>
    <row r="25" spans="1:22" ht="13.5" customHeight="1" thickBot="1">
      <c r="B25" s="62" t="s">
        <v>62</v>
      </c>
      <c r="C25" s="63"/>
      <c r="D25" s="63"/>
      <c r="E25" s="45"/>
      <c r="F25" s="45"/>
      <c r="G25" s="45"/>
      <c r="H25" s="46"/>
      <c r="I25" s="46"/>
      <c r="J25" s="46"/>
      <c r="K25" s="46"/>
      <c r="L25" s="46"/>
      <c r="M25" s="46"/>
      <c r="N25" s="46"/>
      <c r="O25" s="46"/>
      <c r="P25" s="47"/>
      <c r="Q25" s="47"/>
      <c r="R25" s="48">
        <f>67.830555</f>
        <v>67.830555000000004</v>
      </c>
      <c r="S25" s="48">
        <f>67.830555</f>
        <v>67.830555000000004</v>
      </c>
      <c r="T25" s="48">
        <f>61.5921947299999</f>
        <v>61.592194729999903</v>
      </c>
      <c r="U25" s="49">
        <f>+IF(ISERR(T25/S25*100),"N/A",T25/S25*100)</f>
        <v>90.803023401474306</v>
      </c>
    </row>
    <row r="26" spans="1:22" ht="13.5" customHeight="1" thickBot="1">
      <c r="B26" s="64" t="s">
        <v>63</v>
      </c>
      <c r="C26" s="65"/>
      <c r="D26" s="65"/>
      <c r="E26" s="50"/>
      <c r="F26" s="50"/>
      <c r="G26" s="50"/>
      <c r="H26" s="51"/>
      <c r="I26" s="51"/>
      <c r="J26" s="51"/>
      <c r="K26" s="51"/>
      <c r="L26" s="51"/>
      <c r="M26" s="51"/>
      <c r="N26" s="51"/>
      <c r="O26" s="51"/>
      <c r="P26" s="52"/>
      <c r="Q26" s="52"/>
      <c r="R26" s="48">
        <f>63.94309852</f>
        <v>63.943098519999999</v>
      </c>
      <c r="S26" s="48">
        <f>63.94309852</f>
        <v>63.943098519999999</v>
      </c>
      <c r="T26" s="48">
        <f>61.5921947299999</f>
        <v>61.592194729999903</v>
      </c>
      <c r="U26" s="49">
        <f>+IF(ISERR(T26/S26*100),"N/A",T26/S26*100)</f>
        <v>96.323444055084721</v>
      </c>
    </row>
    <row r="27" spans="1:22" ht="14.85" customHeight="1" thickTop="1" thickBot="1">
      <c r="B27" s="8" t="s">
        <v>64</v>
      </c>
      <c r="C27" s="9"/>
      <c r="D27" s="9"/>
      <c r="E27" s="9"/>
      <c r="F27" s="9"/>
      <c r="G27" s="9"/>
      <c r="H27" s="10"/>
      <c r="I27" s="10"/>
      <c r="J27" s="10"/>
      <c r="K27" s="10"/>
      <c r="L27" s="10"/>
      <c r="M27" s="10"/>
      <c r="N27" s="10"/>
      <c r="O27" s="10"/>
      <c r="P27" s="10"/>
      <c r="Q27" s="10"/>
      <c r="R27" s="10"/>
      <c r="S27" s="10"/>
      <c r="T27" s="10"/>
      <c r="U27" s="11"/>
    </row>
    <row r="28" spans="1:22" ht="44.25" customHeight="1" thickTop="1">
      <c r="B28" s="66" t="s">
        <v>65</v>
      </c>
      <c r="C28" s="67"/>
      <c r="D28" s="67"/>
      <c r="E28" s="67"/>
      <c r="F28" s="67"/>
      <c r="G28" s="67"/>
      <c r="H28" s="67"/>
      <c r="I28" s="67"/>
      <c r="J28" s="67"/>
      <c r="K28" s="67"/>
      <c r="L28" s="67"/>
      <c r="M28" s="67"/>
      <c r="N28" s="67"/>
      <c r="O28" s="67"/>
      <c r="P28" s="67"/>
      <c r="Q28" s="67"/>
      <c r="R28" s="67"/>
      <c r="S28" s="67"/>
      <c r="T28" s="67"/>
      <c r="U28" s="68"/>
    </row>
    <row r="29" spans="1:22" ht="34.5" customHeight="1">
      <c r="B29" s="55" t="s">
        <v>1430</v>
      </c>
      <c r="C29" s="56"/>
      <c r="D29" s="56"/>
      <c r="E29" s="56"/>
      <c r="F29" s="56"/>
      <c r="G29" s="56"/>
      <c r="H29" s="56"/>
      <c r="I29" s="56"/>
      <c r="J29" s="56"/>
      <c r="K29" s="56"/>
      <c r="L29" s="56"/>
      <c r="M29" s="56"/>
      <c r="N29" s="56"/>
      <c r="O29" s="56"/>
      <c r="P29" s="56"/>
      <c r="Q29" s="56"/>
      <c r="R29" s="56"/>
      <c r="S29" s="56"/>
      <c r="T29" s="56"/>
      <c r="U29" s="57"/>
    </row>
    <row r="30" spans="1:22" ht="34.5" customHeight="1">
      <c r="B30" s="55" t="s">
        <v>107</v>
      </c>
      <c r="C30" s="56"/>
      <c r="D30" s="56"/>
      <c r="E30" s="56"/>
      <c r="F30" s="56"/>
      <c r="G30" s="56"/>
      <c r="H30" s="56"/>
      <c r="I30" s="56"/>
      <c r="J30" s="56"/>
      <c r="K30" s="56"/>
      <c r="L30" s="56"/>
      <c r="M30" s="56"/>
      <c r="N30" s="56"/>
      <c r="O30" s="56"/>
      <c r="P30" s="56"/>
      <c r="Q30" s="56"/>
      <c r="R30" s="56"/>
      <c r="S30" s="56"/>
      <c r="T30" s="56"/>
      <c r="U30" s="57"/>
    </row>
    <row r="31" spans="1:22" ht="34.5" customHeight="1">
      <c r="B31" s="55" t="s">
        <v>1431</v>
      </c>
      <c r="C31" s="56"/>
      <c r="D31" s="56"/>
      <c r="E31" s="56"/>
      <c r="F31" s="56"/>
      <c r="G31" s="56"/>
      <c r="H31" s="56"/>
      <c r="I31" s="56"/>
      <c r="J31" s="56"/>
      <c r="K31" s="56"/>
      <c r="L31" s="56"/>
      <c r="M31" s="56"/>
      <c r="N31" s="56"/>
      <c r="O31" s="56"/>
      <c r="P31" s="56"/>
      <c r="Q31" s="56"/>
      <c r="R31" s="56"/>
      <c r="S31" s="56"/>
      <c r="T31" s="56"/>
      <c r="U31" s="57"/>
    </row>
    <row r="32" spans="1:22" ht="34.5" customHeight="1">
      <c r="B32" s="55" t="s">
        <v>1432</v>
      </c>
      <c r="C32" s="56"/>
      <c r="D32" s="56"/>
      <c r="E32" s="56"/>
      <c r="F32" s="56"/>
      <c r="G32" s="56"/>
      <c r="H32" s="56"/>
      <c r="I32" s="56"/>
      <c r="J32" s="56"/>
      <c r="K32" s="56"/>
      <c r="L32" s="56"/>
      <c r="M32" s="56"/>
      <c r="N32" s="56"/>
      <c r="O32" s="56"/>
      <c r="P32" s="56"/>
      <c r="Q32" s="56"/>
      <c r="R32" s="56"/>
      <c r="S32" s="56"/>
      <c r="T32" s="56"/>
      <c r="U32" s="57"/>
    </row>
    <row r="33" spans="2:21" ht="34.5" customHeight="1">
      <c r="B33" s="55" t="s">
        <v>1433</v>
      </c>
      <c r="C33" s="56"/>
      <c r="D33" s="56"/>
      <c r="E33" s="56"/>
      <c r="F33" s="56"/>
      <c r="G33" s="56"/>
      <c r="H33" s="56"/>
      <c r="I33" s="56"/>
      <c r="J33" s="56"/>
      <c r="K33" s="56"/>
      <c r="L33" s="56"/>
      <c r="M33" s="56"/>
      <c r="N33" s="56"/>
      <c r="O33" s="56"/>
      <c r="P33" s="56"/>
      <c r="Q33" s="56"/>
      <c r="R33" s="56"/>
      <c r="S33" s="56"/>
      <c r="T33" s="56"/>
      <c r="U33" s="57"/>
    </row>
    <row r="34" spans="2:21" ht="34.5" customHeight="1">
      <c r="B34" s="55" t="s">
        <v>1434</v>
      </c>
      <c r="C34" s="56"/>
      <c r="D34" s="56"/>
      <c r="E34" s="56"/>
      <c r="F34" s="56"/>
      <c r="G34" s="56"/>
      <c r="H34" s="56"/>
      <c r="I34" s="56"/>
      <c r="J34" s="56"/>
      <c r="K34" s="56"/>
      <c r="L34" s="56"/>
      <c r="M34" s="56"/>
      <c r="N34" s="56"/>
      <c r="O34" s="56"/>
      <c r="P34" s="56"/>
      <c r="Q34" s="56"/>
      <c r="R34" s="56"/>
      <c r="S34" s="56"/>
      <c r="T34" s="56"/>
      <c r="U34" s="57"/>
    </row>
    <row r="35" spans="2:21" ht="27.6" customHeight="1">
      <c r="B35" s="55" t="s">
        <v>1435</v>
      </c>
      <c r="C35" s="56"/>
      <c r="D35" s="56"/>
      <c r="E35" s="56"/>
      <c r="F35" s="56"/>
      <c r="G35" s="56"/>
      <c r="H35" s="56"/>
      <c r="I35" s="56"/>
      <c r="J35" s="56"/>
      <c r="K35" s="56"/>
      <c r="L35" s="56"/>
      <c r="M35" s="56"/>
      <c r="N35" s="56"/>
      <c r="O35" s="56"/>
      <c r="P35" s="56"/>
      <c r="Q35" s="56"/>
      <c r="R35" s="56"/>
      <c r="S35" s="56"/>
      <c r="T35" s="56"/>
      <c r="U35" s="57"/>
    </row>
    <row r="36" spans="2:21" ht="18.600000000000001" customHeight="1">
      <c r="B36" s="55" t="s">
        <v>1436</v>
      </c>
      <c r="C36" s="56"/>
      <c r="D36" s="56"/>
      <c r="E36" s="56"/>
      <c r="F36" s="56"/>
      <c r="G36" s="56"/>
      <c r="H36" s="56"/>
      <c r="I36" s="56"/>
      <c r="J36" s="56"/>
      <c r="K36" s="56"/>
      <c r="L36" s="56"/>
      <c r="M36" s="56"/>
      <c r="N36" s="56"/>
      <c r="O36" s="56"/>
      <c r="P36" s="56"/>
      <c r="Q36" s="56"/>
      <c r="R36" s="56"/>
      <c r="S36" s="56"/>
      <c r="T36" s="56"/>
      <c r="U36" s="57"/>
    </row>
    <row r="37" spans="2:21" ht="34.5" customHeight="1">
      <c r="B37" s="55" t="s">
        <v>1437</v>
      </c>
      <c r="C37" s="56"/>
      <c r="D37" s="56"/>
      <c r="E37" s="56"/>
      <c r="F37" s="56"/>
      <c r="G37" s="56"/>
      <c r="H37" s="56"/>
      <c r="I37" s="56"/>
      <c r="J37" s="56"/>
      <c r="K37" s="56"/>
      <c r="L37" s="56"/>
      <c r="M37" s="56"/>
      <c r="N37" s="56"/>
      <c r="O37" s="56"/>
      <c r="P37" s="56"/>
      <c r="Q37" s="56"/>
      <c r="R37" s="56"/>
      <c r="S37" s="56"/>
      <c r="T37" s="56"/>
      <c r="U37" s="57"/>
    </row>
    <row r="38" spans="2:21" ht="34.5" customHeight="1">
      <c r="B38" s="55" t="s">
        <v>1438</v>
      </c>
      <c r="C38" s="56"/>
      <c r="D38" s="56"/>
      <c r="E38" s="56"/>
      <c r="F38" s="56"/>
      <c r="G38" s="56"/>
      <c r="H38" s="56"/>
      <c r="I38" s="56"/>
      <c r="J38" s="56"/>
      <c r="K38" s="56"/>
      <c r="L38" s="56"/>
      <c r="M38" s="56"/>
      <c r="N38" s="56"/>
      <c r="O38" s="56"/>
      <c r="P38" s="56"/>
      <c r="Q38" s="56"/>
      <c r="R38" s="56"/>
      <c r="S38" s="56"/>
      <c r="T38" s="56"/>
      <c r="U38" s="57"/>
    </row>
    <row r="39" spans="2:21" ht="34.5" customHeight="1" thickBot="1">
      <c r="B39" s="58" t="s">
        <v>1439</v>
      </c>
      <c r="C39" s="59"/>
      <c r="D39" s="59"/>
      <c r="E39" s="59"/>
      <c r="F39" s="59"/>
      <c r="G39" s="59"/>
      <c r="H39" s="59"/>
      <c r="I39" s="59"/>
      <c r="J39" s="59"/>
      <c r="K39" s="59"/>
      <c r="L39" s="59"/>
      <c r="M39" s="59"/>
      <c r="N39" s="59"/>
      <c r="O39" s="59"/>
      <c r="P39" s="59"/>
      <c r="Q39" s="59"/>
      <c r="R39" s="59"/>
      <c r="S39" s="59"/>
      <c r="T39" s="59"/>
      <c r="U39" s="60"/>
    </row>
  </sheetData>
  <mergeCells count="6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1:U31"/>
    <mergeCell ref="C20:H20"/>
    <mergeCell ref="I20:K20"/>
    <mergeCell ref="L20:O20"/>
    <mergeCell ref="C21:H21"/>
    <mergeCell ref="I21:K21"/>
    <mergeCell ref="L21:O21"/>
    <mergeCell ref="B25:D25"/>
    <mergeCell ref="B26:D26"/>
    <mergeCell ref="B28:U28"/>
    <mergeCell ref="B29:U29"/>
    <mergeCell ref="B30:U30"/>
    <mergeCell ref="B38:U38"/>
    <mergeCell ref="B39:U39"/>
    <mergeCell ref="B32:U32"/>
    <mergeCell ref="B33:U33"/>
    <mergeCell ref="B34:U34"/>
    <mergeCell ref="B35:U35"/>
    <mergeCell ref="B36:U36"/>
    <mergeCell ref="B37:U37"/>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L4" sqref="L4:O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 style="1" customWidth="1"/>
    <col min="9" max="9" width="7.5546875" style="1" customWidth="1"/>
    <col min="10" max="10" width="9" style="1" customWidth="1"/>
    <col min="11" max="11" width="23.44140625" style="1" customWidth="1"/>
    <col min="12" max="12" width="8.88671875" style="1" customWidth="1"/>
    <col min="13" max="13" width="7" style="1" customWidth="1"/>
    <col min="14" max="14" width="9.44140625" style="1" customWidth="1"/>
    <col min="15" max="15" width="26.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1440</v>
      </c>
      <c r="D4" s="95" t="s">
        <v>1441</v>
      </c>
      <c r="E4" s="95"/>
      <c r="F4" s="95"/>
      <c r="G4" s="95"/>
      <c r="H4" s="95"/>
      <c r="I4" s="14"/>
      <c r="J4" s="15" t="s">
        <v>6</v>
      </c>
      <c r="K4" s="16" t="s">
        <v>7</v>
      </c>
      <c r="L4" s="96" t="s">
        <v>8</v>
      </c>
      <c r="M4" s="96"/>
      <c r="N4" s="96"/>
      <c r="O4" s="96"/>
      <c r="P4" s="15" t="s">
        <v>9</v>
      </c>
      <c r="Q4" s="96" t="s">
        <v>1442</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1443</v>
      </c>
      <c r="D11" s="69"/>
      <c r="E11" s="69"/>
      <c r="F11" s="69"/>
      <c r="G11" s="69"/>
      <c r="H11" s="69"/>
      <c r="I11" s="69" t="s">
        <v>1444</v>
      </c>
      <c r="J11" s="69"/>
      <c r="K11" s="69"/>
      <c r="L11" s="69" t="s">
        <v>1445</v>
      </c>
      <c r="M11" s="69"/>
      <c r="N11" s="69"/>
      <c r="O11" s="69"/>
      <c r="P11" s="27" t="s">
        <v>40</v>
      </c>
      <c r="Q11" s="27" t="s">
        <v>82</v>
      </c>
      <c r="R11" s="27">
        <v>85</v>
      </c>
      <c r="S11" s="27" t="s">
        <v>83</v>
      </c>
      <c r="T11" s="27" t="s">
        <v>83</v>
      </c>
      <c r="U11" s="28" t="str">
        <f t="shared" ref="U11:U27" si="0">IF(ISERR(T11/S11*100),"N/A",T11/S11*100)</f>
        <v>N/A</v>
      </c>
    </row>
    <row r="12" spans="1:34" ht="75" customHeight="1">
      <c r="A12" s="25"/>
      <c r="B12" s="29" t="s">
        <v>42</v>
      </c>
      <c r="C12" s="61" t="s">
        <v>42</v>
      </c>
      <c r="D12" s="61"/>
      <c r="E12" s="61"/>
      <c r="F12" s="61"/>
      <c r="G12" s="61"/>
      <c r="H12" s="61"/>
      <c r="I12" s="61" t="s">
        <v>1447</v>
      </c>
      <c r="J12" s="61"/>
      <c r="K12" s="61"/>
      <c r="L12" s="61" t="s">
        <v>1446</v>
      </c>
      <c r="M12" s="61"/>
      <c r="N12" s="61"/>
      <c r="O12" s="61"/>
      <c r="P12" s="30" t="s">
        <v>40</v>
      </c>
      <c r="Q12" s="30" t="s">
        <v>82</v>
      </c>
      <c r="R12" s="54">
        <v>68.2</v>
      </c>
      <c r="S12" s="54" t="s">
        <v>83</v>
      </c>
      <c r="T12" s="54" t="s">
        <v>83</v>
      </c>
      <c r="U12" s="31" t="str">
        <f t="shared" si="0"/>
        <v>N/A</v>
      </c>
    </row>
    <row r="13" spans="1:34" ht="75" customHeight="1" thickBot="1">
      <c r="A13" s="25"/>
      <c r="B13" s="29" t="s">
        <v>42</v>
      </c>
      <c r="C13" s="61" t="s">
        <v>42</v>
      </c>
      <c r="D13" s="61"/>
      <c r="E13" s="61"/>
      <c r="F13" s="61"/>
      <c r="G13" s="61"/>
      <c r="H13" s="61"/>
      <c r="I13" s="61" t="s">
        <v>1447</v>
      </c>
      <c r="J13" s="61"/>
      <c r="K13" s="61"/>
      <c r="L13" s="61" t="s">
        <v>1448</v>
      </c>
      <c r="M13" s="61"/>
      <c r="N13" s="61"/>
      <c r="O13" s="61"/>
      <c r="P13" s="30" t="s">
        <v>40</v>
      </c>
      <c r="Q13" s="30" t="s">
        <v>82</v>
      </c>
      <c r="R13" s="30">
        <v>64.98</v>
      </c>
      <c r="S13" s="30" t="s">
        <v>83</v>
      </c>
      <c r="T13" s="30" t="s">
        <v>83</v>
      </c>
      <c r="U13" s="31" t="str">
        <f t="shared" si="0"/>
        <v>N/A</v>
      </c>
    </row>
    <row r="14" spans="1:34" ht="75" customHeight="1" thickTop="1" thickBot="1">
      <c r="A14" s="25"/>
      <c r="B14" s="26" t="s">
        <v>45</v>
      </c>
      <c r="C14" s="69" t="s">
        <v>1449</v>
      </c>
      <c r="D14" s="69"/>
      <c r="E14" s="69"/>
      <c r="F14" s="69"/>
      <c r="G14" s="69"/>
      <c r="H14" s="69"/>
      <c r="I14" s="69" t="s">
        <v>1450</v>
      </c>
      <c r="J14" s="69"/>
      <c r="K14" s="69"/>
      <c r="L14" s="69" t="s">
        <v>1451</v>
      </c>
      <c r="M14" s="69"/>
      <c r="N14" s="69"/>
      <c r="O14" s="69"/>
      <c r="P14" s="27" t="s">
        <v>1452</v>
      </c>
      <c r="Q14" s="27" t="s">
        <v>82</v>
      </c>
      <c r="R14" s="27">
        <v>0.99</v>
      </c>
      <c r="S14" s="27" t="s">
        <v>83</v>
      </c>
      <c r="T14" s="27" t="s">
        <v>83</v>
      </c>
      <c r="U14" s="28" t="str">
        <f t="shared" si="0"/>
        <v>N/A</v>
      </c>
    </row>
    <row r="15" spans="1:34" ht="75" customHeight="1" thickTop="1">
      <c r="A15" s="25"/>
      <c r="B15" s="26" t="s">
        <v>49</v>
      </c>
      <c r="C15" s="69" t="s">
        <v>1453</v>
      </c>
      <c r="D15" s="69"/>
      <c r="E15" s="69"/>
      <c r="F15" s="69"/>
      <c r="G15" s="69"/>
      <c r="H15" s="69"/>
      <c r="I15" s="69" t="s">
        <v>1454</v>
      </c>
      <c r="J15" s="69"/>
      <c r="K15" s="69"/>
      <c r="L15" s="69" t="s">
        <v>1455</v>
      </c>
      <c r="M15" s="69"/>
      <c r="N15" s="69"/>
      <c r="O15" s="69"/>
      <c r="P15" s="27" t="s">
        <v>40</v>
      </c>
      <c r="Q15" s="27" t="s">
        <v>102</v>
      </c>
      <c r="R15" s="27">
        <v>100</v>
      </c>
      <c r="S15" s="27" t="s">
        <v>83</v>
      </c>
      <c r="T15" s="27" t="s">
        <v>83</v>
      </c>
      <c r="U15" s="28" t="str">
        <f t="shared" si="0"/>
        <v>N/A</v>
      </c>
    </row>
    <row r="16" spans="1:34" ht="75" customHeight="1">
      <c r="A16" s="25"/>
      <c r="B16" s="29" t="s">
        <v>42</v>
      </c>
      <c r="C16" s="61" t="s">
        <v>1456</v>
      </c>
      <c r="D16" s="61"/>
      <c r="E16" s="61"/>
      <c r="F16" s="61"/>
      <c r="G16" s="61"/>
      <c r="H16" s="61"/>
      <c r="I16" s="61" t="s">
        <v>1457</v>
      </c>
      <c r="J16" s="61"/>
      <c r="K16" s="61"/>
      <c r="L16" s="61" t="s">
        <v>1458</v>
      </c>
      <c r="M16" s="61"/>
      <c r="N16" s="61"/>
      <c r="O16" s="61"/>
      <c r="P16" s="30" t="s">
        <v>40</v>
      </c>
      <c r="Q16" s="30" t="s">
        <v>102</v>
      </c>
      <c r="R16" s="30">
        <v>100</v>
      </c>
      <c r="S16" s="30" t="s">
        <v>83</v>
      </c>
      <c r="T16" s="30" t="s">
        <v>83</v>
      </c>
      <c r="U16" s="31" t="str">
        <f t="shared" si="0"/>
        <v>N/A</v>
      </c>
    </row>
    <row r="17" spans="1:22" ht="75" customHeight="1">
      <c r="A17" s="25"/>
      <c r="B17" s="29" t="s">
        <v>42</v>
      </c>
      <c r="C17" s="61" t="s">
        <v>1459</v>
      </c>
      <c r="D17" s="61"/>
      <c r="E17" s="61"/>
      <c r="F17" s="61"/>
      <c r="G17" s="61"/>
      <c r="H17" s="61"/>
      <c r="I17" s="61" t="s">
        <v>1460</v>
      </c>
      <c r="J17" s="61"/>
      <c r="K17" s="61"/>
      <c r="L17" s="61" t="s">
        <v>1461</v>
      </c>
      <c r="M17" s="61"/>
      <c r="N17" s="61"/>
      <c r="O17" s="61"/>
      <c r="P17" s="30" t="s">
        <v>40</v>
      </c>
      <c r="Q17" s="30" t="s">
        <v>102</v>
      </c>
      <c r="R17" s="30">
        <v>94.67</v>
      </c>
      <c r="S17" s="30" t="s">
        <v>83</v>
      </c>
      <c r="T17" s="30" t="s">
        <v>83</v>
      </c>
      <c r="U17" s="31" t="str">
        <f t="shared" si="0"/>
        <v>N/A</v>
      </c>
    </row>
    <row r="18" spans="1:22" ht="75" customHeight="1">
      <c r="A18" s="25"/>
      <c r="B18" s="29" t="s">
        <v>42</v>
      </c>
      <c r="C18" s="61" t="s">
        <v>1462</v>
      </c>
      <c r="D18" s="61"/>
      <c r="E18" s="61"/>
      <c r="F18" s="61"/>
      <c r="G18" s="61"/>
      <c r="H18" s="61"/>
      <c r="I18" s="61" t="s">
        <v>1463</v>
      </c>
      <c r="J18" s="61"/>
      <c r="K18" s="61"/>
      <c r="L18" s="61" t="s">
        <v>1464</v>
      </c>
      <c r="M18" s="61"/>
      <c r="N18" s="61"/>
      <c r="O18" s="61"/>
      <c r="P18" s="30" t="s">
        <v>40</v>
      </c>
      <c r="Q18" s="30" t="s">
        <v>102</v>
      </c>
      <c r="R18" s="30">
        <v>100</v>
      </c>
      <c r="S18" s="30" t="s">
        <v>83</v>
      </c>
      <c r="T18" s="30" t="s">
        <v>83</v>
      </c>
      <c r="U18" s="31" t="str">
        <f t="shared" si="0"/>
        <v>N/A</v>
      </c>
    </row>
    <row r="19" spans="1:22" ht="75" customHeight="1" thickBot="1">
      <c r="A19" s="25"/>
      <c r="B19" s="29" t="s">
        <v>42</v>
      </c>
      <c r="C19" s="61" t="s">
        <v>1465</v>
      </c>
      <c r="D19" s="61"/>
      <c r="E19" s="61"/>
      <c r="F19" s="61"/>
      <c r="G19" s="61"/>
      <c r="H19" s="61"/>
      <c r="I19" s="61" t="s">
        <v>1466</v>
      </c>
      <c r="J19" s="61"/>
      <c r="K19" s="61"/>
      <c r="L19" s="61" t="s">
        <v>1467</v>
      </c>
      <c r="M19" s="61"/>
      <c r="N19" s="61"/>
      <c r="O19" s="61"/>
      <c r="P19" s="30" t="s">
        <v>40</v>
      </c>
      <c r="Q19" s="30" t="s">
        <v>102</v>
      </c>
      <c r="R19" s="30">
        <v>100</v>
      </c>
      <c r="S19" s="30" t="s">
        <v>83</v>
      </c>
      <c r="T19" s="30" t="s">
        <v>83</v>
      </c>
      <c r="U19" s="31" t="str">
        <f t="shared" si="0"/>
        <v>N/A</v>
      </c>
    </row>
    <row r="20" spans="1:22" ht="75" customHeight="1" thickTop="1">
      <c r="A20" s="25"/>
      <c r="B20" s="26" t="s">
        <v>94</v>
      </c>
      <c r="C20" s="69" t="s">
        <v>1468</v>
      </c>
      <c r="D20" s="69"/>
      <c r="E20" s="69"/>
      <c r="F20" s="69"/>
      <c r="G20" s="69"/>
      <c r="H20" s="69"/>
      <c r="I20" s="69" t="s">
        <v>1469</v>
      </c>
      <c r="J20" s="69"/>
      <c r="K20" s="69"/>
      <c r="L20" s="69" t="s">
        <v>1470</v>
      </c>
      <c r="M20" s="69"/>
      <c r="N20" s="69"/>
      <c r="O20" s="69"/>
      <c r="P20" s="27" t="s">
        <v>40</v>
      </c>
      <c r="Q20" s="27" t="s">
        <v>102</v>
      </c>
      <c r="R20" s="27">
        <v>100</v>
      </c>
      <c r="S20" s="27" t="s">
        <v>83</v>
      </c>
      <c r="T20" s="27" t="s">
        <v>83</v>
      </c>
      <c r="U20" s="28" t="str">
        <f t="shared" si="0"/>
        <v>N/A</v>
      </c>
    </row>
    <row r="21" spans="1:22" ht="75" customHeight="1">
      <c r="A21" s="25"/>
      <c r="B21" s="29" t="s">
        <v>42</v>
      </c>
      <c r="C21" s="61" t="s">
        <v>1471</v>
      </c>
      <c r="D21" s="61"/>
      <c r="E21" s="61"/>
      <c r="F21" s="61"/>
      <c r="G21" s="61"/>
      <c r="H21" s="61"/>
      <c r="I21" s="61" t="s">
        <v>1472</v>
      </c>
      <c r="J21" s="61"/>
      <c r="K21" s="61"/>
      <c r="L21" s="61" t="s">
        <v>1473</v>
      </c>
      <c r="M21" s="61"/>
      <c r="N21" s="61"/>
      <c r="O21" s="61"/>
      <c r="P21" s="30" t="s">
        <v>40</v>
      </c>
      <c r="Q21" s="30" t="s">
        <v>102</v>
      </c>
      <c r="R21" s="30">
        <v>100</v>
      </c>
      <c r="S21" s="30" t="s">
        <v>83</v>
      </c>
      <c r="T21" s="30" t="s">
        <v>83</v>
      </c>
      <c r="U21" s="31" t="str">
        <f t="shared" si="0"/>
        <v>N/A</v>
      </c>
    </row>
    <row r="22" spans="1:22" ht="75" customHeight="1">
      <c r="A22" s="25"/>
      <c r="B22" s="29" t="s">
        <v>42</v>
      </c>
      <c r="C22" s="61" t="s">
        <v>1474</v>
      </c>
      <c r="D22" s="61"/>
      <c r="E22" s="61"/>
      <c r="F22" s="61"/>
      <c r="G22" s="61"/>
      <c r="H22" s="61"/>
      <c r="I22" s="61" t="s">
        <v>1475</v>
      </c>
      <c r="J22" s="61"/>
      <c r="K22" s="61"/>
      <c r="L22" s="61" t="s">
        <v>1476</v>
      </c>
      <c r="M22" s="61"/>
      <c r="N22" s="61"/>
      <c r="O22" s="61"/>
      <c r="P22" s="30" t="s">
        <v>40</v>
      </c>
      <c r="Q22" s="30" t="s">
        <v>98</v>
      </c>
      <c r="R22" s="30">
        <v>100</v>
      </c>
      <c r="S22" s="30">
        <v>25</v>
      </c>
      <c r="T22" s="30">
        <v>25</v>
      </c>
      <c r="U22" s="31">
        <f t="shared" si="0"/>
        <v>100</v>
      </c>
    </row>
    <row r="23" spans="1:22" ht="75" customHeight="1">
      <c r="A23" s="25"/>
      <c r="B23" s="29" t="s">
        <v>42</v>
      </c>
      <c r="C23" s="61" t="s">
        <v>1477</v>
      </c>
      <c r="D23" s="61"/>
      <c r="E23" s="61"/>
      <c r="F23" s="61"/>
      <c r="G23" s="61"/>
      <c r="H23" s="61"/>
      <c r="I23" s="61" t="s">
        <v>1478</v>
      </c>
      <c r="J23" s="61"/>
      <c r="K23" s="61"/>
      <c r="L23" s="61" t="s">
        <v>1479</v>
      </c>
      <c r="M23" s="61"/>
      <c r="N23" s="61"/>
      <c r="O23" s="61"/>
      <c r="P23" s="30" t="s">
        <v>40</v>
      </c>
      <c r="Q23" s="30" t="s">
        <v>98</v>
      </c>
      <c r="R23" s="30">
        <v>100</v>
      </c>
      <c r="S23" s="30">
        <v>24.99</v>
      </c>
      <c r="T23" s="30">
        <v>26.54</v>
      </c>
      <c r="U23" s="31">
        <f t="shared" si="0"/>
        <v>106.20248099239696</v>
      </c>
    </row>
    <row r="24" spans="1:22" ht="75" customHeight="1">
      <c r="A24" s="25"/>
      <c r="B24" s="29" t="s">
        <v>42</v>
      </c>
      <c r="C24" s="61" t="s">
        <v>1480</v>
      </c>
      <c r="D24" s="61"/>
      <c r="E24" s="61"/>
      <c r="F24" s="61"/>
      <c r="G24" s="61"/>
      <c r="H24" s="61"/>
      <c r="I24" s="61" t="s">
        <v>1481</v>
      </c>
      <c r="J24" s="61"/>
      <c r="K24" s="61"/>
      <c r="L24" s="61" t="s">
        <v>1464</v>
      </c>
      <c r="M24" s="61"/>
      <c r="N24" s="61"/>
      <c r="O24" s="61"/>
      <c r="P24" s="30" t="s">
        <v>40</v>
      </c>
      <c r="Q24" s="30" t="s">
        <v>102</v>
      </c>
      <c r="R24" s="30">
        <v>100</v>
      </c>
      <c r="S24" s="30" t="s">
        <v>83</v>
      </c>
      <c r="T24" s="30" t="s">
        <v>83</v>
      </c>
      <c r="U24" s="31" t="str">
        <f t="shared" si="0"/>
        <v>N/A</v>
      </c>
    </row>
    <row r="25" spans="1:22" ht="75" customHeight="1">
      <c r="A25" s="25"/>
      <c r="B25" s="29" t="s">
        <v>42</v>
      </c>
      <c r="C25" s="61" t="s">
        <v>1482</v>
      </c>
      <c r="D25" s="61"/>
      <c r="E25" s="61"/>
      <c r="F25" s="61"/>
      <c r="G25" s="61"/>
      <c r="H25" s="61"/>
      <c r="I25" s="61" t="s">
        <v>1483</v>
      </c>
      <c r="J25" s="61"/>
      <c r="K25" s="61"/>
      <c r="L25" s="61" t="s">
        <v>1464</v>
      </c>
      <c r="M25" s="61"/>
      <c r="N25" s="61"/>
      <c r="O25" s="61"/>
      <c r="P25" s="30" t="s">
        <v>40</v>
      </c>
      <c r="Q25" s="30" t="s">
        <v>102</v>
      </c>
      <c r="R25" s="30">
        <v>100</v>
      </c>
      <c r="S25" s="30" t="s">
        <v>83</v>
      </c>
      <c r="T25" s="30" t="s">
        <v>83</v>
      </c>
      <c r="U25" s="31" t="str">
        <f t="shared" si="0"/>
        <v>N/A</v>
      </c>
    </row>
    <row r="26" spans="1:22" ht="75" customHeight="1">
      <c r="A26" s="25"/>
      <c r="B26" s="29" t="s">
        <v>42</v>
      </c>
      <c r="C26" s="61" t="s">
        <v>1484</v>
      </c>
      <c r="D26" s="61"/>
      <c r="E26" s="61"/>
      <c r="F26" s="61"/>
      <c r="G26" s="61"/>
      <c r="H26" s="61"/>
      <c r="I26" s="61" t="s">
        <v>1485</v>
      </c>
      <c r="J26" s="61"/>
      <c r="K26" s="61"/>
      <c r="L26" s="61" t="s">
        <v>1486</v>
      </c>
      <c r="M26" s="61"/>
      <c r="N26" s="61"/>
      <c r="O26" s="61"/>
      <c r="P26" s="30" t="s">
        <v>40</v>
      </c>
      <c r="Q26" s="30" t="s">
        <v>102</v>
      </c>
      <c r="R26" s="30">
        <v>100</v>
      </c>
      <c r="S26" s="30" t="s">
        <v>83</v>
      </c>
      <c r="T26" s="30" t="s">
        <v>83</v>
      </c>
      <c r="U26" s="31" t="str">
        <f t="shared" si="0"/>
        <v>N/A</v>
      </c>
    </row>
    <row r="27" spans="1:22" ht="75" customHeight="1" thickBot="1">
      <c r="A27" s="25"/>
      <c r="B27" s="29" t="s">
        <v>42</v>
      </c>
      <c r="C27" s="61" t="s">
        <v>1487</v>
      </c>
      <c r="D27" s="61"/>
      <c r="E27" s="61"/>
      <c r="F27" s="61"/>
      <c r="G27" s="61"/>
      <c r="H27" s="61"/>
      <c r="I27" s="61" t="s">
        <v>1488</v>
      </c>
      <c r="J27" s="61"/>
      <c r="K27" s="61"/>
      <c r="L27" s="61" t="s">
        <v>1489</v>
      </c>
      <c r="M27" s="61"/>
      <c r="N27" s="61"/>
      <c r="O27" s="61"/>
      <c r="P27" s="30" t="s">
        <v>40</v>
      </c>
      <c r="Q27" s="30" t="s">
        <v>102</v>
      </c>
      <c r="R27" s="30">
        <v>100</v>
      </c>
      <c r="S27" s="30" t="s">
        <v>83</v>
      </c>
      <c r="T27" s="30" t="s">
        <v>83</v>
      </c>
      <c r="U27" s="31" t="str">
        <f t="shared" si="0"/>
        <v>N/A</v>
      </c>
    </row>
    <row r="28" spans="1:22" ht="22.5" customHeight="1" thickTop="1" thickBot="1">
      <c r="B28" s="8" t="s">
        <v>55</v>
      </c>
      <c r="C28" s="9"/>
      <c r="D28" s="9"/>
      <c r="E28" s="9"/>
      <c r="F28" s="9"/>
      <c r="G28" s="9"/>
      <c r="H28" s="10"/>
      <c r="I28" s="10"/>
      <c r="J28" s="10"/>
      <c r="K28" s="10"/>
      <c r="L28" s="10"/>
      <c r="M28" s="10"/>
      <c r="N28" s="10"/>
      <c r="O28" s="10"/>
      <c r="P28" s="10"/>
      <c r="Q28" s="10"/>
      <c r="R28" s="10"/>
      <c r="S28" s="10"/>
      <c r="T28" s="10"/>
      <c r="U28" s="11"/>
      <c r="V28" s="32"/>
    </row>
    <row r="29" spans="1:22" ht="26.25" customHeight="1" thickTop="1">
      <c r="B29" s="33"/>
      <c r="C29" s="34"/>
      <c r="D29" s="34"/>
      <c r="E29" s="34"/>
      <c r="F29" s="34"/>
      <c r="G29" s="34"/>
      <c r="H29" s="35"/>
      <c r="I29" s="35"/>
      <c r="J29" s="35"/>
      <c r="K29" s="35"/>
      <c r="L29" s="35"/>
      <c r="M29" s="35"/>
      <c r="N29" s="35"/>
      <c r="O29" s="35"/>
      <c r="P29" s="36"/>
      <c r="Q29" s="37"/>
      <c r="R29" s="38" t="s">
        <v>56</v>
      </c>
      <c r="S29" s="22" t="s">
        <v>57</v>
      </c>
      <c r="T29" s="38" t="s">
        <v>58</v>
      </c>
      <c r="U29" s="22" t="s">
        <v>59</v>
      </c>
    </row>
    <row r="30" spans="1:22" ht="26.25" customHeight="1" thickBot="1">
      <c r="B30" s="39"/>
      <c r="C30" s="40"/>
      <c r="D30" s="40"/>
      <c r="E30" s="40"/>
      <c r="F30" s="40"/>
      <c r="G30" s="40"/>
      <c r="H30" s="41"/>
      <c r="I30" s="41"/>
      <c r="J30" s="41"/>
      <c r="K30" s="41"/>
      <c r="L30" s="41"/>
      <c r="M30" s="41"/>
      <c r="N30" s="41"/>
      <c r="O30" s="41"/>
      <c r="P30" s="42"/>
      <c r="Q30" s="43"/>
      <c r="R30" s="44" t="s">
        <v>60</v>
      </c>
      <c r="S30" s="43" t="s">
        <v>60</v>
      </c>
      <c r="T30" s="43" t="s">
        <v>60</v>
      </c>
      <c r="U30" s="43" t="s">
        <v>61</v>
      </c>
    </row>
    <row r="31" spans="1:22" ht="13.5" customHeight="1" thickBot="1">
      <c r="B31" s="62" t="s">
        <v>62</v>
      </c>
      <c r="C31" s="63"/>
      <c r="D31" s="63"/>
      <c r="E31" s="45"/>
      <c r="F31" s="45"/>
      <c r="G31" s="45"/>
      <c r="H31" s="46"/>
      <c r="I31" s="46"/>
      <c r="J31" s="46"/>
      <c r="K31" s="46"/>
      <c r="L31" s="46"/>
      <c r="M31" s="46"/>
      <c r="N31" s="46"/>
      <c r="O31" s="46"/>
      <c r="P31" s="47"/>
      <c r="Q31" s="47"/>
      <c r="R31" s="48">
        <f>270.265588</f>
        <v>270.26558799999998</v>
      </c>
      <c r="S31" s="48">
        <f>270.265588</f>
        <v>270.26558799999998</v>
      </c>
      <c r="T31" s="48">
        <f>269.0196842</f>
        <v>269.01968419999997</v>
      </c>
      <c r="U31" s="49">
        <f>+IF(ISERR(T31/S31*100),"N/A",T31/S31*100)</f>
        <v>99.5390076075834</v>
      </c>
    </row>
    <row r="32" spans="1:22" ht="13.5" customHeight="1" thickBot="1">
      <c r="B32" s="64" t="s">
        <v>63</v>
      </c>
      <c r="C32" s="65"/>
      <c r="D32" s="65"/>
      <c r="E32" s="50"/>
      <c r="F32" s="50"/>
      <c r="G32" s="50"/>
      <c r="H32" s="51"/>
      <c r="I32" s="51"/>
      <c r="J32" s="51"/>
      <c r="K32" s="51"/>
      <c r="L32" s="51"/>
      <c r="M32" s="51"/>
      <c r="N32" s="51"/>
      <c r="O32" s="51"/>
      <c r="P32" s="52"/>
      <c r="Q32" s="52"/>
      <c r="R32" s="48">
        <f>269.0480747</f>
        <v>269.04807469999997</v>
      </c>
      <c r="S32" s="48">
        <f>269.0480747</f>
        <v>269.04807469999997</v>
      </c>
      <c r="T32" s="48">
        <f>269.0196842</f>
        <v>269.01968419999997</v>
      </c>
      <c r="U32" s="49">
        <f>+IF(ISERR(T32/S32*100),"N/A",T32/S32*100)</f>
        <v>99.989447796632021</v>
      </c>
    </row>
    <row r="33" spans="2:21" ht="14.85" customHeight="1" thickTop="1" thickBot="1">
      <c r="B33" s="8" t="s">
        <v>64</v>
      </c>
      <c r="C33" s="9"/>
      <c r="D33" s="9"/>
      <c r="E33" s="9"/>
      <c r="F33" s="9"/>
      <c r="G33" s="9"/>
      <c r="H33" s="10"/>
      <c r="I33" s="10"/>
      <c r="J33" s="10"/>
      <c r="K33" s="10"/>
      <c r="L33" s="10"/>
      <c r="M33" s="10"/>
      <c r="N33" s="10"/>
      <c r="O33" s="10"/>
      <c r="P33" s="10"/>
      <c r="Q33" s="10"/>
      <c r="R33" s="10"/>
      <c r="S33" s="10"/>
      <c r="T33" s="10"/>
      <c r="U33" s="11"/>
    </row>
    <row r="34" spans="2:21" ht="44.25" customHeight="1" thickTop="1">
      <c r="B34" s="66" t="s">
        <v>65</v>
      </c>
      <c r="C34" s="67"/>
      <c r="D34" s="67"/>
      <c r="E34" s="67"/>
      <c r="F34" s="67"/>
      <c r="G34" s="67"/>
      <c r="H34" s="67"/>
      <c r="I34" s="67"/>
      <c r="J34" s="67"/>
      <c r="K34" s="67"/>
      <c r="L34" s="67"/>
      <c r="M34" s="67"/>
      <c r="N34" s="67"/>
      <c r="O34" s="67"/>
      <c r="P34" s="67"/>
      <c r="Q34" s="67"/>
      <c r="R34" s="67"/>
      <c r="S34" s="67"/>
      <c r="T34" s="67"/>
      <c r="U34" s="68"/>
    </row>
    <row r="35" spans="2:21" ht="34.5" customHeight="1">
      <c r="B35" s="55" t="s">
        <v>1490</v>
      </c>
      <c r="C35" s="56"/>
      <c r="D35" s="56"/>
      <c r="E35" s="56"/>
      <c r="F35" s="56"/>
      <c r="G35" s="56"/>
      <c r="H35" s="56"/>
      <c r="I35" s="56"/>
      <c r="J35" s="56"/>
      <c r="K35" s="56"/>
      <c r="L35" s="56"/>
      <c r="M35" s="56"/>
      <c r="N35" s="56"/>
      <c r="O35" s="56"/>
      <c r="P35" s="56"/>
      <c r="Q35" s="56"/>
      <c r="R35" s="56"/>
      <c r="S35" s="56"/>
      <c r="T35" s="56"/>
      <c r="U35" s="57"/>
    </row>
    <row r="36" spans="2:21" ht="34.5" customHeight="1">
      <c r="B36" s="55" t="s">
        <v>1491</v>
      </c>
      <c r="C36" s="56"/>
      <c r="D36" s="56"/>
      <c r="E36" s="56"/>
      <c r="F36" s="56"/>
      <c r="G36" s="56"/>
      <c r="H36" s="56"/>
      <c r="I36" s="56"/>
      <c r="J36" s="56"/>
      <c r="K36" s="56"/>
      <c r="L36" s="56"/>
      <c r="M36" s="56"/>
      <c r="N36" s="56"/>
      <c r="O36" s="56"/>
      <c r="P36" s="56"/>
      <c r="Q36" s="56"/>
      <c r="R36" s="56"/>
      <c r="S36" s="56"/>
      <c r="T36" s="56"/>
      <c r="U36" s="57"/>
    </row>
    <row r="37" spans="2:21" ht="34.5" customHeight="1">
      <c r="B37" s="55" t="s">
        <v>1491</v>
      </c>
      <c r="C37" s="56"/>
      <c r="D37" s="56"/>
      <c r="E37" s="56"/>
      <c r="F37" s="56"/>
      <c r="G37" s="56"/>
      <c r="H37" s="56"/>
      <c r="I37" s="56"/>
      <c r="J37" s="56"/>
      <c r="K37" s="56"/>
      <c r="L37" s="56"/>
      <c r="M37" s="56"/>
      <c r="N37" s="56"/>
      <c r="O37" s="56"/>
      <c r="P37" s="56"/>
      <c r="Q37" s="56"/>
      <c r="R37" s="56"/>
      <c r="S37" s="56"/>
      <c r="T37" s="56"/>
      <c r="U37" s="57"/>
    </row>
    <row r="38" spans="2:21" ht="34.5" customHeight="1">
      <c r="B38" s="55" t="s">
        <v>1492</v>
      </c>
      <c r="C38" s="56"/>
      <c r="D38" s="56"/>
      <c r="E38" s="56"/>
      <c r="F38" s="56"/>
      <c r="G38" s="56"/>
      <c r="H38" s="56"/>
      <c r="I38" s="56"/>
      <c r="J38" s="56"/>
      <c r="K38" s="56"/>
      <c r="L38" s="56"/>
      <c r="M38" s="56"/>
      <c r="N38" s="56"/>
      <c r="O38" s="56"/>
      <c r="P38" s="56"/>
      <c r="Q38" s="56"/>
      <c r="R38" s="56"/>
      <c r="S38" s="56"/>
      <c r="T38" s="56"/>
      <c r="U38" s="57"/>
    </row>
    <row r="39" spans="2:21" ht="34.5" customHeight="1">
      <c r="B39" s="55" t="s">
        <v>1493</v>
      </c>
      <c r="C39" s="56"/>
      <c r="D39" s="56"/>
      <c r="E39" s="56"/>
      <c r="F39" s="56"/>
      <c r="G39" s="56"/>
      <c r="H39" s="56"/>
      <c r="I39" s="56"/>
      <c r="J39" s="56"/>
      <c r="K39" s="56"/>
      <c r="L39" s="56"/>
      <c r="M39" s="56"/>
      <c r="N39" s="56"/>
      <c r="O39" s="56"/>
      <c r="P39" s="56"/>
      <c r="Q39" s="56"/>
      <c r="R39" s="56"/>
      <c r="S39" s="56"/>
      <c r="T39" s="56"/>
      <c r="U39" s="57"/>
    </row>
    <row r="40" spans="2:21" ht="34.5" customHeight="1">
      <c r="B40" s="55" t="s">
        <v>1494</v>
      </c>
      <c r="C40" s="56"/>
      <c r="D40" s="56"/>
      <c r="E40" s="56"/>
      <c r="F40" s="56"/>
      <c r="G40" s="56"/>
      <c r="H40" s="56"/>
      <c r="I40" s="56"/>
      <c r="J40" s="56"/>
      <c r="K40" s="56"/>
      <c r="L40" s="56"/>
      <c r="M40" s="56"/>
      <c r="N40" s="56"/>
      <c r="O40" s="56"/>
      <c r="P40" s="56"/>
      <c r="Q40" s="56"/>
      <c r="R40" s="56"/>
      <c r="S40" s="56"/>
      <c r="T40" s="56"/>
      <c r="U40" s="57"/>
    </row>
    <row r="41" spans="2:21" ht="18.75" customHeight="1">
      <c r="B41" s="55" t="s">
        <v>1495</v>
      </c>
      <c r="C41" s="56"/>
      <c r="D41" s="56"/>
      <c r="E41" s="56"/>
      <c r="F41" s="56"/>
      <c r="G41" s="56"/>
      <c r="H41" s="56"/>
      <c r="I41" s="56"/>
      <c r="J41" s="56"/>
      <c r="K41" s="56"/>
      <c r="L41" s="56"/>
      <c r="M41" s="56"/>
      <c r="N41" s="56"/>
      <c r="O41" s="56"/>
      <c r="P41" s="56"/>
      <c r="Q41" s="56"/>
      <c r="R41" s="56"/>
      <c r="S41" s="56"/>
      <c r="T41" s="56"/>
      <c r="U41" s="57"/>
    </row>
    <row r="42" spans="2:21" ht="34.5" customHeight="1">
      <c r="B42" s="55" t="s">
        <v>1496</v>
      </c>
      <c r="C42" s="56"/>
      <c r="D42" s="56"/>
      <c r="E42" s="56"/>
      <c r="F42" s="56"/>
      <c r="G42" s="56"/>
      <c r="H42" s="56"/>
      <c r="I42" s="56"/>
      <c r="J42" s="56"/>
      <c r="K42" s="56"/>
      <c r="L42" s="56"/>
      <c r="M42" s="56"/>
      <c r="N42" s="56"/>
      <c r="O42" s="56"/>
      <c r="P42" s="56"/>
      <c r="Q42" s="56"/>
      <c r="R42" s="56"/>
      <c r="S42" s="56"/>
      <c r="T42" s="56"/>
      <c r="U42" s="57"/>
    </row>
    <row r="43" spans="2:21" ht="34.5" customHeight="1">
      <c r="B43" s="55" t="s">
        <v>1497</v>
      </c>
      <c r="C43" s="56"/>
      <c r="D43" s="56"/>
      <c r="E43" s="56"/>
      <c r="F43" s="56"/>
      <c r="G43" s="56"/>
      <c r="H43" s="56"/>
      <c r="I43" s="56"/>
      <c r="J43" s="56"/>
      <c r="K43" s="56"/>
      <c r="L43" s="56"/>
      <c r="M43" s="56"/>
      <c r="N43" s="56"/>
      <c r="O43" s="56"/>
      <c r="P43" s="56"/>
      <c r="Q43" s="56"/>
      <c r="R43" s="56"/>
      <c r="S43" s="56"/>
      <c r="T43" s="56"/>
      <c r="U43" s="57"/>
    </row>
    <row r="44" spans="2:21" ht="34.5" customHeight="1">
      <c r="B44" s="55" t="s">
        <v>1498</v>
      </c>
      <c r="C44" s="56"/>
      <c r="D44" s="56"/>
      <c r="E44" s="56"/>
      <c r="F44" s="56"/>
      <c r="G44" s="56"/>
      <c r="H44" s="56"/>
      <c r="I44" s="56"/>
      <c r="J44" s="56"/>
      <c r="K44" s="56"/>
      <c r="L44" s="56"/>
      <c r="M44" s="56"/>
      <c r="N44" s="56"/>
      <c r="O44" s="56"/>
      <c r="P44" s="56"/>
      <c r="Q44" s="56"/>
      <c r="R44" s="56"/>
      <c r="S44" s="56"/>
      <c r="T44" s="56"/>
      <c r="U44" s="57"/>
    </row>
    <row r="45" spans="2:21" ht="34.5" customHeight="1">
      <c r="B45" s="55" t="s">
        <v>1499</v>
      </c>
      <c r="C45" s="56"/>
      <c r="D45" s="56"/>
      <c r="E45" s="56"/>
      <c r="F45" s="56"/>
      <c r="G45" s="56"/>
      <c r="H45" s="56"/>
      <c r="I45" s="56"/>
      <c r="J45" s="56"/>
      <c r="K45" s="56"/>
      <c r="L45" s="56"/>
      <c r="M45" s="56"/>
      <c r="N45" s="56"/>
      <c r="O45" s="56"/>
      <c r="P45" s="56"/>
      <c r="Q45" s="56"/>
      <c r="R45" s="56"/>
      <c r="S45" s="56"/>
      <c r="T45" s="56"/>
      <c r="U45" s="57"/>
    </row>
    <row r="46" spans="2:21" ht="34.5" customHeight="1">
      <c r="B46" s="55" t="s">
        <v>1500</v>
      </c>
      <c r="C46" s="56"/>
      <c r="D46" s="56"/>
      <c r="E46" s="56"/>
      <c r="F46" s="56"/>
      <c r="G46" s="56"/>
      <c r="H46" s="56"/>
      <c r="I46" s="56"/>
      <c r="J46" s="56"/>
      <c r="K46" s="56"/>
      <c r="L46" s="56"/>
      <c r="M46" s="56"/>
      <c r="N46" s="56"/>
      <c r="O46" s="56"/>
      <c r="P46" s="56"/>
      <c r="Q46" s="56"/>
      <c r="R46" s="56"/>
      <c r="S46" s="56"/>
      <c r="T46" s="56"/>
      <c r="U46" s="57"/>
    </row>
    <row r="47" spans="2:21" ht="24.15" customHeight="1">
      <c r="B47" s="55" t="s">
        <v>1501</v>
      </c>
      <c r="C47" s="56"/>
      <c r="D47" s="56"/>
      <c r="E47" s="56"/>
      <c r="F47" s="56"/>
      <c r="G47" s="56"/>
      <c r="H47" s="56"/>
      <c r="I47" s="56"/>
      <c r="J47" s="56"/>
      <c r="K47" s="56"/>
      <c r="L47" s="56"/>
      <c r="M47" s="56"/>
      <c r="N47" s="56"/>
      <c r="O47" s="56"/>
      <c r="P47" s="56"/>
      <c r="Q47" s="56"/>
      <c r="R47" s="56"/>
      <c r="S47" s="56"/>
      <c r="T47" s="56"/>
      <c r="U47" s="57"/>
    </row>
    <row r="48" spans="2:21" ht="34.5" customHeight="1">
      <c r="B48" s="55" t="s">
        <v>1502</v>
      </c>
      <c r="C48" s="56"/>
      <c r="D48" s="56"/>
      <c r="E48" s="56"/>
      <c r="F48" s="56"/>
      <c r="G48" s="56"/>
      <c r="H48" s="56"/>
      <c r="I48" s="56"/>
      <c r="J48" s="56"/>
      <c r="K48" s="56"/>
      <c r="L48" s="56"/>
      <c r="M48" s="56"/>
      <c r="N48" s="56"/>
      <c r="O48" s="56"/>
      <c r="P48" s="56"/>
      <c r="Q48" s="56"/>
      <c r="R48" s="56"/>
      <c r="S48" s="56"/>
      <c r="T48" s="56"/>
      <c r="U48" s="57"/>
    </row>
    <row r="49" spans="2:21" ht="34.5" customHeight="1">
      <c r="B49" s="55" t="s">
        <v>1503</v>
      </c>
      <c r="C49" s="56"/>
      <c r="D49" s="56"/>
      <c r="E49" s="56"/>
      <c r="F49" s="56"/>
      <c r="G49" s="56"/>
      <c r="H49" s="56"/>
      <c r="I49" s="56"/>
      <c r="J49" s="56"/>
      <c r="K49" s="56"/>
      <c r="L49" s="56"/>
      <c r="M49" s="56"/>
      <c r="N49" s="56"/>
      <c r="O49" s="56"/>
      <c r="P49" s="56"/>
      <c r="Q49" s="56"/>
      <c r="R49" s="56"/>
      <c r="S49" s="56"/>
      <c r="T49" s="56"/>
      <c r="U49" s="57"/>
    </row>
    <row r="50" spans="2:21" ht="34.5" customHeight="1">
      <c r="B50" s="55" t="s">
        <v>1504</v>
      </c>
      <c r="C50" s="56"/>
      <c r="D50" s="56"/>
      <c r="E50" s="56"/>
      <c r="F50" s="56"/>
      <c r="G50" s="56"/>
      <c r="H50" s="56"/>
      <c r="I50" s="56"/>
      <c r="J50" s="56"/>
      <c r="K50" s="56"/>
      <c r="L50" s="56"/>
      <c r="M50" s="56"/>
      <c r="N50" s="56"/>
      <c r="O50" s="56"/>
      <c r="P50" s="56"/>
      <c r="Q50" s="56"/>
      <c r="R50" s="56"/>
      <c r="S50" s="56"/>
      <c r="T50" s="56"/>
      <c r="U50" s="57"/>
    </row>
    <row r="51" spans="2:21" ht="34.5" customHeight="1" thickBot="1">
      <c r="B51" s="58" t="s">
        <v>1505</v>
      </c>
      <c r="C51" s="59"/>
      <c r="D51" s="59"/>
      <c r="E51" s="59"/>
      <c r="F51" s="59"/>
      <c r="G51" s="59"/>
      <c r="H51" s="59"/>
      <c r="I51" s="59"/>
      <c r="J51" s="59"/>
      <c r="K51" s="59"/>
      <c r="L51" s="59"/>
      <c r="M51" s="59"/>
      <c r="N51" s="59"/>
      <c r="O51" s="59"/>
      <c r="P51" s="59"/>
      <c r="Q51" s="59"/>
      <c r="R51" s="59"/>
      <c r="S51" s="59"/>
      <c r="T51" s="59"/>
      <c r="U51" s="60"/>
    </row>
  </sheetData>
  <mergeCells count="9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3:U43"/>
    <mergeCell ref="B31:D31"/>
    <mergeCell ref="B32:D32"/>
    <mergeCell ref="B34:U34"/>
    <mergeCell ref="B35:U35"/>
    <mergeCell ref="B36:U36"/>
    <mergeCell ref="B37:U37"/>
    <mergeCell ref="B38:U38"/>
    <mergeCell ref="B39:U39"/>
    <mergeCell ref="B40:U40"/>
    <mergeCell ref="B41:U41"/>
    <mergeCell ref="B42:U42"/>
    <mergeCell ref="B50:U50"/>
    <mergeCell ref="B51:U51"/>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A13" sqref="A13:XFD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44140625" style="1" customWidth="1"/>
    <col min="9" max="9" width="7.5546875" style="1" customWidth="1"/>
    <col min="10" max="10" width="9" style="1" customWidth="1"/>
    <col min="11" max="11" width="22.109375" style="1" customWidth="1"/>
    <col min="12" max="12" width="8.88671875" style="1" customWidth="1"/>
    <col min="13" max="13" width="7" style="1" customWidth="1"/>
    <col min="14" max="14" width="9.44140625" style="1" customWidth="1"/>
    <col min="15" max="15" width="29.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1506</v>
      </c>
      <c r="D4" s="95" t="s">
        <v>1507</v>
      </c>
      <c r="E4" s="95"/>
      <c r="F4" s="95"/>
      <c r="G4" s="95"/>
      <c r="H4" s="95"/>
      <c r="I4" s="14"/>
      <c r="J4" s="15" t="s">
        <v>6</v>
      </c>
      <c r="K4" s="16" t="s">
        <v>7</v>
      </c>
      <c r="L4" s="96" t="s">
        <v>8</v>
      </c>
      <c r="M4" s="96"/>
      <c r="N4" s="96"/>
      <c r="O4" s="96"/>
      <c r="P4" s="15" t="s">
        <v>9</v>
      </c>
      <c r="Q4" s="96" t="s">
        <v>1508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388</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4.4" customHeight="1" thickTop="1">
      <c r="A11" s="25"/>
      <c r="B11" s="26" t="s">
        <v>36</v>
      </c>
      <c r="C11" s="69" t="s">
        <v>1509</v>
      </c>
      <c r="D11" s="69"/>
      <c r="E11" s="69"/>
      <c r="F11" s="69"/>
      <c r="G11" s="69"/>
      <c r="H11" s="69"/>
      <c r="I11" s="69" t="s">
        <v>1510</v>
      </c>
      <c r="J11" s="69"/>
      <c r="K11" s="69"/>
      <c r="L11" s="69" t="s">
        <v>1511</v>
      </c>
      <c r="M11" s="69"/>
      <c r="N11" s="69"/>
      <c r="O11" s="69"/>
      <c r="P11" s="27" t="s">
        <v>40</v>
      </c>
      <c r="Q11" s="27" t="s">
        <v>82</v>
      </c>
      <c r="R11" s="27">
        <v>100</v>
      </c>
      <c r="S11" s="27" t="s">
        <v>83</v>
      </c>
      <c r="T11" s="27" t="s">
        <v>83</v>
      </c>
      <c r="U11" s="28" t="str">
        <f t="shared" ref="U11:U17" si="0">IF(ISERR(T11/S11*100),"N/A",T11/S11*100)</f>
        <v>N/A</v>
      </c>
    </row>
    <row r="12" spans="1:34" ht="75"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111.6" customHeight="1" thickTop="1" thickBot="1">
      <c r="A13" s="25"/>
      <c r="B13" s="26" t="s">
        <v>45</v>
      </c>
      <c r="C13" s="69" t="s">
        <v>1512</v>
      </c>
      <c r="D13" s="69"/>
      <c r="E13" s="69"/>
      <c r="F13" s="69"/>
      <c r="G13" s="69"/>
      <c r="H13" s="69"/>
      <c r="I13" s="69" t="s">
        <v>1513</v>
      </c>
      <c r="J13" s="69"/>
      <c r="K13" s="69"/>
      <c r="L13" s="69" t="s">
        <v>1514</v>
      </c>
      <c r="M13" s="69"/>
      <c r="N13" s="69"/>
      <c r="O13" s="69"/>
      <c r="P13" s="27" t="s">
        <v>40</v>
      </c>
      <c r="Q13" s="27" t="s">
        <v>82</v>
      </c>
      <c r="R13" s="27">
        <v>10</v>
      </c>
      <c r="S13" s="27" t="s">
        <v>83</v>
      </c>
      <c r="T13" s="27" t="s">
        <v>83</v>
      </c>
      <c r="U13" s="28" t="str">
        <f t="shared" si="0"/>
        <v>N/A</v>
      </c>
    </row>
    <row r="14" spans="1:34" ht="75" customHeight="1" thickTop="1">
      <c r="A14" s="25"/>
      <c r="B14" s="26" t="s">
        <v>49</v>
      </c>
      <c r="C14" s="69" t="s">
        <v>1515</v>
      </c>
      <c r="D14" s="69"/>
      <c r="E14" s="69"/>
      <c r="F14" s="69"/>
      <c r="G14" s="69"/>
      <c r="H14" s="69"/>
      <c r="I14" s="69" t="s">
        <v>1516</v>
      </c>
      <c r="J14" s="69"/>
      <c r="K14" s="69"/>
      <c r="L14" s="69" t="s">
        <v>1517</v>
      </c>
      <c r="M14" s="69"/>
      <c r="N14" s="69"/>
      <c r="O14" s="69"/>
      <c r="P14" s="27" t="s">
        <v>40</v>
      </c>
      <c r="Q14" s="27" t="s">
        <v>106</v>
      </c>
      <c r="R14" s="27">
        <v>100</v>
      </c>
      <c r="S14" s="27" t="s">
        <v>83</v>
      </c>
      <c r="T14" s="27" t="s">
        <v>83</v>
      </c>
      <c r="U14" s="28" t="str">
        <f t="shared" si="0"/>
        <v>N/A</v>
      </c>
    </row>
    <row r="15" spans="1:34" ht="75" customHeight="1" thickBot="1">
      <c r="A15" s="25"/>
      <c r="B15" s="29" t="s">
        <v>42</v>
      </c>
      <c r="C15" s="61" t="s">
        <v>1518</v>
      </c>
      <c r="D15" s="61"/>
      <c r="E15" s="61"/>
      <c r="F15" s="61"/>
      <c r="G15" s="61"/>
      <c r="H15" s="61"/>
      <c r="I15" s="61" t="s">
        <v>1519</v>
      </c>
      <c r="J15" s="61"/>
      <c r="K15" s="61"/>
      <c r="L15" s="61" t="s">
        <v>1520</v>
      </c>
      <c r="M15" s="61"/>
      <c r="N15" s="61"/>
      <c r="O15" s="61"/>
      <c r="P15" s="30" t="s">
        <v>40</v>
      </c>
      <c r="Q15" s="30" t="s">
        <v>106</v>
      </c>
      <c r="R15" s="30">
        <v>75</v>
      </c>
      <c r="S15" s="30" t="s">
        <v>83</v>
      </c>
      <c r="T15" s="30" t="s">
        <v>83</v>
      </c>
      <c r="U15" s="31" t="str">
        <f t="shared" si="0"/>
        <v>N/A</v>
      </c>
    </row>
    <row r="16" spans="1:34" ht="75" customHeight="1" thickTop="1">
      <c r="A16" s="25"/>
      <c r="B16" s="26" t="s">
        <v>94</v>
      </c>
      <c r="C16" s="69" t="s">
        <v>1521</v>
      </c>
      <c r="D16" s="69"/>
      <c r="E16" s="69"/>
      <c r="F16" s="69"/>
      <c r="G16" s="69"/>
      <c r="H16" s="69"/>
      <c r="I16" s="69" t="s">
        <v>1522</v>
      </c>
      <c r="J16" s="69"/>
      <c r="K16" s="69"/>
      <c r="L16" s="69" t="s">
        <v>1523</v>
      </c>
      <c r="M16" s="69"/>
      <c r="N16" s="69"/>
      <c r="O16" s="69"/>
      <c r="P16" s="27" t="s">
        <v>40</v>
      </c>
      <c r="Q16" s="27" t="s">
        <v>98</v>
      </c>
      <c r="R16" s="27">
        <v>85.15</v>
      </c>
      <c r="S16" s="27">
        <v>29.53</v>
      </c>
      <c r="T16" s="27">
        <v>31.35</v>
      </c>
      <c r="U16" s="28">
        <f t="shared" si="0"/>
        <v>106.16322384016254</v>
      </c>
    </row>
    <row r="17" spans="1:22" ht="75" customHeight="1" thickBot="1">
      <c r="A17" s="25"/>
      <c r="B17" s="29" t="s">
        <v>42</v>
      </c>
      <c r="C17" s="61" t="s">
        <v>1524</v>
      </c>
      <c r="D17" s="61"/>
      <c r="E17" s="61"/>
      <c r="F17" s="61"/>
      <c r="G17" s="61"/>
      <c r="H17" s="61"/>
      <c r="I17" s="61" t="s">
        <v>1525</v>
      </c>
      <c r="J17" s="61"/>
      <c r="K17" s="61"/>
      <c r="L17" s="61" t="s">
        <v>1526</v>
      </c>
      <c r="M17" s="61"/>
      <c r="N17" s="61"/>
      <c r="O17" s="61"/>
      <c r="P17" s="30" t="s">
        <v>40</v>
      </c>
      <c r="Q17" s="30" t="s">
        <v>98</v>
      </c>
      <c r="R17" s="30">
        <v>100</v>
      </c>
      <c r="S17" s="30">
        <v>71</v>
      </c>
      <c r="T17" s="30">
        <v>73</v>
      </c>
      <c r="U17" s="31">
        <f t="shared" si="0"/>
        <v>102.8169014084507</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21.4038</f>
        <v>21.4038</v>
      </c>
      <c r="S21" s="48">
        <f>21.4038</f>
        <v>21.4038</v>
      </c>
      <c r="T21" s="48">
        <f>16.9286548</f>
        <v>16.9286548</v>
      </c>
      <c r="U21" s="49">
        <f>+IF(ISERR(T21/S21*100),"N/A",T21/S21*100)</f>
        <v>79.091819209673048</v>
      </c>
    </row>
    <row r="22" spans="1:22" ht="13.5" customHeight="1" thickBot="1">
      <c r="B22" s="64" t="s">
        <v>63</v>
      </c>
      <c r="C22" s="65"/>
      <c r="D22" s="65"/>
      <c r="E22" s="50"/>
      <c r="F22" s="50"/>
      <c r="G22" s="50"/>
      <c r="H22" s="51"/>
      <c r="I22" s="51"/>
      <c r="J22" s="51"/>
      <c r="K22" s="51"/>
      <c r="L22" s="51"/>
      <c r="M22" s="51"/>
      <c r="N22" s="51"/>
      <c r="O22" s="51"/>
      <c r="P22" s="52"/>
      <c r="Q22" s="52"/>
      <c r="R22" s="48">
        <f>16.9286548</f>
        <v>16.9286548</v>
      </c>
      <c r="S22" s="48">
        <f>16.9286548</f>
        <v>16.9286548</v>
      </c>
      <c r="T22" s="48">
        <f>16.9286548</f>
        <v>16.9286548</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1527</v>
      </c>
      <c r="C25" s="56"/>
      <c r="D25" s="56"/>
      <c r="E25" s="56"/>
      <c r="F25" s="56"/>
      <c r="G25" s="56"/>
      <c r="H25" s="56"/>
      <c r="I25" s="56"/>
      <c r="J25" s="56"/>
      <c r="K25" s="56"/>
      <c r="L25" s="56"/>
      <c r="M25" s="56"/>
      <c r="N25" s="56"/>
      <c r="O25" s="56"/>
      <c r="P25" s="56"/>
      <c r="Q25" s="56"/>
      <c r="R25" s="56"/>
      <c r="S25" s="56"/>
      <c r="T25" s="56"/>
      <c r="U25" s="57"/>
    </row>
    <row r="26" spans="1:22" ht="34.5" customHeight="1">
      <c r="B26" s="55" t="s">
        <v>107</v>
      </c>
      <c r="C26" s="56"/>
      <c r="D26" s="56"/>
      <c r="E26" s="56"/>
      <c r="F26" s="56"/>
      <c r="G26" s="56"/>
      <c r="H26" s="56"/>
      <c r="I26" s="56"/>
      <c r="J26" s="56"/>
      <c r="K26" s="56"/>
      <c r="L26" s="56"/>
      <c r="M26" s="56"/>
      <c r="N26" s="56"/>
      <c r="O26" s="56"/>
      <c r="P26" s="56"/>
      <c r="Q26" s="56"/>
      <c r="R26" s="56"/>
      <c r="S26" s="56"/>
      <c r="T26" s="56"/>
      <c r="U26" s="57"/>
    </row>
    <row r="27" spans="1:22" ht="16.5" customHeight="1">
      <c r="B27" s="55" t="s">
        <v>1528</v>
      </c>
      <c r="C27" s="56"/>
      <c r="D27" s="56"/>
      <c r="E27" s="56"/>
      <c r="F27" s="56"/>
      <c r="G27" s="56"/>
      <c r="H27" s="56"/>
      <c r="I27" s="56"/>
      <c r="J27" s="56"/>
      <c r="K27" s="56"/>
      <c r="L27" s="56"/>
      <c r="M27" s="56"/>
      <c r="N27" s="56"/>
      <c r="O27" s="56"/>
      <c r="P27" s="56"/>
      <c r="Q27" s="56"/>
      <c r="R27" s="56"/>
      <c r="S27" s="56"/>
      <c r="T27" s="56"/>
      <c r="U27" s="57"/>
    </row>
    <row r="28" spans="1:22" ht="34.5" customHeight="1">
      <c r="B28" s="55" t="s">
        <v>1529</v>
      </c>
      <c r="C28" s="56"/>
      <c r="D28" s="56"/>
      <c r="E28" s="56"/>
      <c r="F28" s="56"/>
      <c r="G28" s="56"/>
      <c r="H28" s="56"/>
      <c r="I28" s="56"/>
      <c r="J28" s="56"/>
      <c r="K28" s="56"/>
      <c r="L28" s="56"/>
      <c r="M28" s="56"/>
      <c r="N28" s="56"/>
      <c r="O28" s="56"/>
      <c r="P28" s="56"/>
      <c r="Q28" s="56"/>
      <c r="R28" s="56"/>
      <c r="S28" s="56"/>
      <c r="T28" s="56"/>
      <c r="U28" s="57"/>
    </row>
    <row r="29" spans="1:22" ht="34.5" customHeight="1">
      <c r="B29" s="55" t="s">
        <v>1530</v>
      </c>
      <c r="C29" s="56"/>
      <c r="D29" s="56"/>
      <c r="E29" s="56"/>
      <c r="F29" s="56"/>
      <c r="G29" s="56"/>
      <c r="H29" s="56"/>
      <c r="I29" s="56"/>
      <c r="J29" s="56"/>
      <c r="K29" s="56"/>
      <c r="L29" s="56"/>
      <c r="M29" s="56"/>
      <c r="N29" s="56"/>
      <c r="O29" s="56"/>
      <c r="P29" s="56"/>
      <c r="Q29" s="56"/>
      <c r="R29" s="56"/>
      <c r="S29" s="56"/>
      <c r="T29" s="56"/>
      <c r="U29" s="57"/>
    </row>
    <row r="30" spans="1:22" ht="55.5" customHeight="1">
      <c r="B30" s="55" t="s">
        <v>1531</v>
      </c>
      <c r="C30" s="56"/>
      <c r="D30" s="56"/>
      <c r="E30" s="56"/>
      <c r="F30" s="56"/>
      <c r="G30" s="56"/>
      <c r="H30" s="56"/>
      <c r="I30" s="56"/>
      <c r="J30" s="56"/>
      <c r="K30" s="56"/>
      <c r="L30" s="56"/>
      <c r="M30" s="56"/>
      <c r="N30" s="56"/>
      <c r="O30" s="56"/>
      <c r="P30" s="56"/>
      <c r="Q30" s="56"/>
      <c r="R30" s="56"/>
      <c r="S30" s="56"/>
      <c r="T30" s="56"/>
      <c r="U30" s="57"/>
    </row>
    <row r="31" spans="1:22" ht="145.65" customHeight="1" thickBot="1">
      <c r="B31" s="58" t="s">
        <v>1532</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4.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114</v>
      </c>
      <c r="D4" s="95" t="s">
        <v>115</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116</v>
      </c>
      <c r="Q6" s="76"/>
      <c r="R6" s="21"/>
      <c r="S6" s="20" t="s">
        <v>20</v>
      </c>
      <c r="T6" s="76" t="s">
        <v>117</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118</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 t="shared" ref="U11:U18" si="0">IF(ISERR(T11/S11*100),"N/A",T11/S11*100)</f>
        <v>N/A</v>
      </c>
    </row>
    <row r="12" spans="1:34" ht="75" customHeight="1" thickTop="1">
      <c r="A12" s="25"/>
      <c r="B12" s="26" t="s">
        <v>45</v>
      </c>
      <c r="C12" s="69" t="s">
        <v>119</v>
      </c>
      <c r="D12" s="69"/>
      <c r="E12" s="69"/>
      <c r="F12" s="69"/>
      <c r="G12" s="69"/>
      <c r="H12" s="69"/>
      <c r="I12" s="69" t="s">
        <v>120</v>
      </c>
      <c r="J12" s="69"/>
      <c r="K12" s="69"/>
      <c r="L12" s="69" t="s">
        <v>121</v>
      </c>
      <c r="M12" s="69"/>
      <c r="N12" s="69"/>
      <c r="O12" s="69"/>
      <c r="P12" s="27" t="s">
        <v>40</v>
      </c>
      <c r="Q12" s="27" t="s">
        <v>82</v>
      </c>
      <c r="R12" s="27">
        <v>48.55</v>
      </c>
      <c r="S12" s="27" t="s">
        <v>83</v>
      </c>
      <c r="T12" s="27" t="s">
        <v>83</v>
      </c>
      <c r="U12" s="28" t="str">
        <f t="shared" si="0"/>
        <v>N/A</v>
      </c>
    </row>
    <row r="13" spans="1:34" ht="75" customHeight="1" thickBot="1">
      <c r="A13" s="25"/>
      <c r="B13" s="29" t="s">
        <v>42</v>
      </c>
      <c r="C13" s="61" t="s">
        <v>42</v>
      </c>
      <c r="D13" s="61"/>
      <c r="E13" s="61"/>
      <c r="F13" s="61"/>
      <c r="G13" s="61"/>
      <c r="H13" s="61"/>
      <c r="I13" s="61" t="s">
        <v>122</v>
      </c>
      <c r="J13" s="61"/>
      <c r="K13" s="61"/>
      <c r="L13" s="61" t="s">
        <v>123</v>
      </c>
      <c r="M13" s="61"/>
      <c r="N13" s="61"/>
      <c r="O13" s="61"/>
      <c r="P13" s="30" t="s">
        <v>40</v>
      </c>
      <c r="Q13" s="30" t="s">
        <v>82</v>
      </c>
      <c r="R13" s="30">
        <v>55.73</v>
      </c>
      <c r="S13" s="30" t="s">
        <v>83</v>
      </c>
      <c r="T13" s="30" t="s">
        <v>83</v>
      </c>
      <c r="U13" s="31" t="str">
        <f t="shared" si="0"/>
        <v>N/A</v>
      </c>
    </row>
    <row r="14" spans="1:34" ht="75" customHeight="1" thickTop="1">
      <c r="A14" s="25"/>
      <c r="B14" s="26" t="s">
        <v>49</v>
      </c>
      <c r="C14" s="69" t="s">
        <v>124</v>
      </c>
      <c r="D14" s="69"/>
      <c r="E14" s="69"/>
      <c r="F14" s="69"/>
      <c r="G14" s="69"/>
      <c r="H14" s="69"/>
      <c r="I14" s="69" t="s">
        <v>125</v>
      </c>
      <c r="J14" s="69"/>
      <c r="K14" s="69"/>
      <c r="L14" s="69" t="s">
        <v>126</v>
      </c>
      <c r="M14" s="69"/>
      <c r="N14" s="69"/>
      <c r="O14" s="69"/>
      <c r="P14" s="27" t="s">
        <v>40</v>
      </c>
      <c r="Q14" s="27" t="s">
        <v>82</v>
      </c>
      <c r="R14" s="27">
        <v>45.94</v>
      </c>
      <c r="S14" s="27" t="s">
        <v>83</v>
      </c>
      <c r="T14" s="27" t="s">
        <v>83</v>
      </c>
      <c r="U14" s="28" t="str">
        <f t="shared" si="0"/>
        <v>N/A</v>
      </c>
    </row>
    <row r="15" spans="1:34" ht="75" customHeight="1" thickBot="1">
      <c r="A15" s="25"/>
      <c r="B15" s="29" t="s">
        <v>42</v>
      </c>
      <c r="C15" s="61" t="s">
        <v>90</v>
      </c>
      <c r="D15" s="61"/>
      <c r="E15" s="61"/>
      <c r="F15" s="61"/>
      <c r="G15" s="61"/>
      <c r="H15" s="61"/>
      <c r="I15" s="61" t="s">
        <v>91</v>
      </c>
      <c r="J15" s="61"/>
      <c r="K15" s="61"/>
      <c r="L15" s="61" t="s">
        <v>92</v>
      </c>
      <c r="M15" s="61"/>
      <c r="N15" s="61"/>
      <c r="O15" s="61"/>
      <c r="P15" s="30" t="s">
        <v>40</v>
      </c>
      <c r="Q15" s="30" t="s">
        <v>93</v>
      </c>
      <c r="R15" s="30">
        <v>34.15</v>
      </c>
      <c r="S15" s="30" t="s">
        <v>83</v>
      </c>
      <c r="T15" s="30" t="s">
        <v>83</v>
      </c>
      <c r="U15" s="31" t="str">
        <f t="shared" si="0"/>
        <v>N/A</v>
      </c>
    </row>
    <row r="16" spans="1:34" ht="75" customHeight="1" thickTop="1">
      <c r="A16" s="25"/>
      <c r="B16" s="26" t="s">
        <v>94</v>
      </c>
      <c r="C16" s="69" t="s">
        <v>95</v>
      </c>
      <c r="D16" s="69"/>
      <c r="E16" s="69"/>
      <c r="F16" s="69"/>
      <c r="G16" s="69"/>
      <c r="H16" s="69"/>
      <c r="I16" s="69" t="s">
        <v>127</v>
      </c>
      <c r="J16" s="69"/>
      <c r="K16" s="69"/>
      <c r="L16" s="69" t="s">
        <v>128</v>
      </c>
      <c r="M16" s="69"/>
      <c r="N16" s="69"/>
      <c r="O16" s="69"/>
      <c r="P16" s="27" t="s">
        <v>40</v>
      </c>
      <c r="Q16" s="27" t="s">
        <v>129</v>
      </c>
      <c r="R16" s="27">
        <v>1.47</v>
      </c>
      <c r="S16" s="27">
        <v>0.37</v>
      </c>
      <c r="T16" s="27">
        <v>0</v>
      </c>
      <c r="U16" s="28">
        <f t="shared" si="0"/>
        <v>0</v>
      </c>
    </row>
    <row r="17" spans="1:22" ht="75" customHeight="1">
      <c r="A17" s="25"/>
      <c r="B17" s="29" t="s">
        <v>42</v>
      </c>
      <c r="C17" s="61" t="s">
        <v>99</v>
      </c>
      <c r="D17" s="61"/>
      <c r="E17" s="61"/>
      <c r="F17" s="61"/>
      <c r="G17" s="61"/>
      <c r="H17" s="61"/>
      <c r="I17" s="61" t="s">
        <v>100</v>
      </c>
      <c r="J17" s="61"/>
      <c r="K17" s="61"/>
      <c r="L17" s="61" t="s">
        <v>130</v>
      </c>
      <c r="M17" s="61"/>
      <c r="N17" s="61"/>
      <c r="O17" s="61"/>
      <c r="P17" s="30" t="s">
        <v>40</v>
      </c>
      <c r="Q17" s="30" t="s">
        <v>131</v>
      </c>
      <c r="R17" s="30">
        <v>52.05</v>
      </c>
      <c r="S17" s="30" t="s">
        <v>83</v>
      </c>
      <c r="T17" s="30" t="s">
        <v>83</v>
      </c>
      <c r="U17" s="31" t="str">
        <f t="shared" si="0"/>
        <v>N/A</v>
      </c>
    </row>
    <row r="18" spans="1:22" ht="75" customHeight="1" thickBot="1">
      <c r="A18" s="25"/>
      <c r="B18" s="29" t="s">
        <v>42</v>
      </c>
      <c r="C18" s="61" t="s">
        <v>103</v>
      </c>
      <c r="D18" s="61"/>
      <c r="E18" s="61"/>
      <c r="F18" s="61"/>
      <c r="G18" s="61"/>
      <c r="H18" s="61"/>
      <c r="I18" s="61" t="s">
        <v>132</v>
      </c>
      <c r="J18" s="61"/>
      <c r="K18" s="61"/>
      <c r="L18" s="61" t="s">
        <v>133</v>
      </c>
      <c r="M18" s="61"/>
      <c r="N18" s="61"/>
      <c r="O18" s="61"/>
      <c r="P18" s="30" t="s">
        <v>40</v>
      </c>
      <c r="Q18" s="30" t="s">
        <v>106</v>
      </c>
      <c r="R18" s="30">
        <v>100</v>
      </c>
      <c r="S18" s="30" t="s">
        <v>83</v>
      </c>
      <c r="T18" s="30" t="s">
        <v>83</v>
      </c>
      <c r="U18" s="31" t="str">
        <f t="shared" si="0"/>
        <v>N/A</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1106.076396</f>
        <v>1106.0763959999999</v>
      </c>
      <c r="S22" s="48">
        <f>1106.076396</f>
        <v>1106.0763959999999</v>
      </c>
      <c r="T22" s="48">
        <f>1160.99547885</f>
        <v>1160.9954788499999</v>
      </c>
      <c r="U22" s="49">
        <f>+IF(ISERR(T22/S22*100),"N/A",T22/S22*100)</f>
        <v>104.96521605999448</v>
      </c>
    </row>
    <row r="23" spans="1:22" ht="13.5" customHeight="1" thickBot="1">
      <c r="B23" s="64" t="s">
        <v>63</v>
      </c>
      <c r="C23" s="65"/>
      <c r="D23" s="65"/>
      <c r="E23" s="50"/>
      <c r="F23" s="50"/>
      <c r="G23" s="50"/>
      <c r="H23" s="51"/>
      <c r="I23" s="51"/>
      <c r="J23" s="51"/>
      <c r="K23" s="51"/>
      <c r="L23" s="51"/>
      <c r="M23" s="51"/>
      <c r="N23" s="51"/>
      <c r="O23" s="51"/>
      <c r="P23" s="52"/>
      <c r="Q23" s="52"/>
      <c r="R23" s="48">
        <f>1162.34166898</f>
        <v>1162.3416689799999</v>
      </c>
      <c r="S23" s="48">
        <f>1162.34166898</f>
        <v>1162.3416689799999</v>
      </c>
      <c r="T23" s="48">
        <f>1160.99547885</f>
        <v>1160.9954788499999</v>
      </c>
      <c r="U23" s="49">
        <f>+IF(ISERR(T23/S23*100),"N/A",T23/S23*100)</f>
        <v>99.884182924356367</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34.5" customHeight="1">
      <c r="B26" s="55" t="s">
        <v>107</v>
      </c>
      <c r="C26" s="56"/>
      <c r="D26" s="56"/>
      <c r="E26" s="56"/>
      <c r="F26" s="56"/>
      <c r="G26" s="56"/>
      <c r="H26" s="56"/>
      <c r="I26" s="56"/>
      <c r="J26" s="56"/>
      <c r="K26" s="56"/>
      <c r="L26" s="56"/>
      <c r="M26" s="56"/>
      <c r="N26" s="56"/>
      <c r="O26" s="56"/>
      <c r="P26" s="56"/>
      <c r="Q26" s="56"/>
      <c r="R26" s="56"/>
      <c r="S26" s="56"/>
      <c r="T26" s="56"/>
      <c r="U26" s="57"/>
    </row>
    <row r="27" spans="1:22" ht="34.5" customHeight="1">
      <c r="B27" s="55" t="s">
        <v>134</v>
      </c>
      <c r="C27" s="56"/>
      <c r="D27" s="56"/>
      <c r="E27" s="56"/>
      <c r="F27" s="56"/>
      <c r="G27" s="56"/>
      <c r="H27" s="56"/>
      <c r="I27" s="56"/>
      <c r="J27" s="56"/>
      <c r="K27" s="56"/>
      <c r="L27" s="56"/>
      <c r="M27" s="56"/>
      <c r="N27" s="56"/>
      <c r="O27" s="56"/>
      <c r="P27" s="56"/>
      <c r="Q27" s="56"/>
      <c r="R27" s="56"/>
      <c r="S27" s="56"/>
      <c r="T27" s="56"/>
      <c r="U27" s="57"/>
    </row>
    <row r="28" spans="1:22" ht="34.5" customHeight="1">
      <c r="B28" s="55" t="s">
        <v>135</v>
      </c>
      <c r="C28" s="56"/>
      <c r="D28" s="56"/>
      <c r="E28" s="56"/>
      <c r="F28" s="56"/>
      <c r="G28" s="56"/>
      <c r="H28" s="56"/>
      <c r="I28" s="56"/>
      <c r="J28" s="56"/>
      <c r="K28" s="56"/>
      <c r="L28" s="56"/>
      <c r="M28" s="56"/>
      <c r="N28" s="56"/>
      <c r="O28" s="56"/>
      <c r="P28" s="56"/>
      <c r="Q28" s="56"/>
      <c r="R28" s="56"/>
      <c r="S28" s="56"/>
      <c r="T28" s="56"/>
      <c r="U28" s="57"/>
    </row>
    <row r="29" spans="1:22" ht="34.5" customHeight="1">
      <c r="B29" s="55" t="s">
        <v>136</v>
      </c>
      <c r="C29" s="56"/>
      <c r="D29" s="56"/>
      <c r="E29" s="56"/>
      <c r="F29" s="56"/>
      <c r="G29" s="56"/>
      <c r="H29" s="56"/>
      <c r="I29" s="56"/>
      <c r="J29" s="56"/>
      <c r="K29" s="56"/>
      <c r="L29" s="56"/>
      <c r="M29" s="56"/>
      <c r="N29" s="56"/>
      <c r="O29" s="56"/>
      <c r="P29" s="56"/>
      <c r="Q29" s="56"/>
      <c r="R29" s="56"/>
      <c r="S29" s="56"/>
      <c r="T29" s="56"/>
      <c r="U29" s="57"/>
    </row>
    <row r="30" spans="1:22" ht="34.5" customHeight="1">
      <c r="B30" s="55" t="s">
        <v>110</v>
      </c>
      <c r="C30" s="56"/>
      <c r="D30" s="56"/>
      <c r="E30" s="56"/>
      <c r="F30" s="56"/>
      <c r="G30" s="56"/>
      <c r="H30" s="56"/>
      <c r="I30" s="56"/>
      <c r="J30" s="56"/>
      <c r="K30" s="56"/>
      <c r="L30" s="56"/>
      <c r="M30" s="56"/>
      <c r="N30" s="56"/>
      <c r="O30" s="56"/>
      <c r="P30" s="56"/>
      <c r="Q30" s="56"/>
      <c r="R30" s="56"/>
      <c r="S30" s="56"/>
      <c r="T30" s="56"/>
      <c r="U30" s="57"/>
    </row>
    <row r="31" spans="1:22" ht="48" customHeight="1">
      <c r="B31" s="55" t="s">
        <v>137</v>
      </c>
      <c r="C31" s="56"/>
      <c r="D31" s="56"/>
      <c r="E31" s="56"/>
      <c r="F31" s="56"/>
      <c r="G31" s="56"/>
      <c r="H31" s="56"/>
      <c r="I31" s="56"/>
      <c r="J31" s="56"/>
      <c r="K31" s="56"/>
      <c r="L31" s="56"/>
      <c r="M31" s="56"/>
      <c r="N31" s="56"/>
      <c r="O31" s="56"/>
      <c r="P31" s="56"/>
      <c r="Q31" s="56"/>
      <c r="R31" s="56"/>
      <c r="S31" s="56"/>
      <c r="T31" s="56"/>
      <c r="U31" s="57"/>
    </row>
    <row r="32" spans="1:22" ht="34.5" customHeight="1">
      <c r="B32" s="55" t="s">
        <v>112</v>
      </c>
      <c r="C32" s="56"/>
      <c r="D32" s="56"/>
      <c r="E32" s="56"/>
      <c r="F32" s="56"/>
      <c r="G32" s="56"/>
      <c r="H32" s="56"/>
      <c r="I32" s="56"/>
      <c r="J32" s="56"/>
      <c r="K32" s="56"/>
      <c r="L32" s="56"/>
      <c r="M32" s="56"/>
      <c r="N32" s="56"/>
      <c r="O32" s="56"/>
      <c r="P32" s="56"/>
      <c r="Q32" s="56"/>
      <c r="R32" s="56"/>
      <c r="S32" s="56"/>
      <c r="T32" s="56"/>
      <c r="U32" s="57"/>
    </row>
    <row r="33" spans="2:21" ht="34.5" customHeight="1" thickBot="1">
      <c r="B33" s="58" t="s">
        <v>138</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I11" sqref="I11:K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 style="1" customWidth="1"/>
    <col min="9" max="9" width="7.5546875" style="1" customWidth="1"/>
    <col min="10" max="10" width="9" style="1" customWidth="1"/>
    <col min="11" max="11" width="25.109375" style="1" customWidth="1"/>
    <col min="12" max="12" width="8.88671875" style="1" customWidth="1"/>
    <col min="13" max="13" width="7" style="1" customWidth="1"/>
    <col min="14" max="14" width="9.44140625" style="1" customWidth="1"/>
    <col min="15" max="15" width="28.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139</v>
      </c>
      <c r="D4" s="95" t="s">
        <v>140</v>
      </c>
      <c r="E4" s="95"/>
      <c r="F4" s="95"/>
      <c r="G4" s="95"/>
      <c r="H4" s="95"/>
      <c r="I4" s="14"/>
      <c r="J4" s="15" t="s">
        <v>6</v>
      </c>
      <c r="K4" s="16" t="s">
        <v>7</v>
      </c>
      <c r="L4" s="96" t="s">
        <v>8</v>
      </c>
      <c r="M4" s="96"/>
      <c r="N4" s="96"/>
      <c r="O4" s="96"/>
      <c r="P4" s="15" t="s">
        <v>9</v>
      </c>
      <c r="Q4" s="96" t="s">
        <v>141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116</v>
      </c>
      <c r="Q6" s="76"/>
      <c r="R6" s="21"/>
      <c r="S6" s="20" t="s">
        <v>20</v>
      </c>
      <c r="T6" s="76" t="s">
        <v>117</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142</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 t="shared" ref="U11:U17" si="0">IF(ISERR(T11/S11*100),"N/A",T11/S11*100)</f>
        <v>N/A</v>
      </c>
    </row>
    <row r="12" spans="1:34" ht="75" customHeight="1" thickTop="1" thickBot="1">
      <c r="A12" s="25"/>
      <c r="B12" s="26" t="s">
        <v>45</v>
      </c>
      <c r="C12" s="69" t="s">
        <v>143</v>
      </c>
      <c r="D12" s="69"/>
      <c r="E12" s="69"/>
      <c r="F12" s="69"/>
      <c r="G12" s="69"/>
      <c r="H12" s="69"/>
      <c r="I12" s="69" t="s">
        <v>144</v>
      </c>
      <c r="J12" s="69"/>
      <c r="K12" s="69"/>
      <c r="L12" s="69" t="s">
        <v>145</v>
      </c>
      <c r="M12" s="69"/>
      <c r="N12" s="69"/>
      <c r="O12" s="69"/>
      <c r="P12" s="27" t="s">
        <v>40</v>
      </c>
      <c r="Q12" s="27" t="s">
        <v>82</v>
      </c>
      <c r="R12" s="27">
        <v>84.39</v>
      </c>
      <c r="S12" s="27" t="s">
        <v>83</v>
      </c>
      <c r="T12" s="27" t="s">
        <v>83</v>
      </c>
      <c r="U12" s="28" t="str">
        <f t="shared" si="0"/>
        <v>N/A</v>
      </c>
    </row>
    <row r="13" spans="1:34" ht="75" customHeight="1" thickTop="1" thickBot="1">
      <c r="A13" s="25"/>
      <c r="B13" s="26" t="s">
        <v>49</v>
      </c>
      <c r="C13" s="69" t="s">
        <v>146</v>
      </c>
      <c r="D13" s="69"/>
      <c r="E13" s="69"/>
      <c r="F13" s="69"/>
      <c r="G13" s="69"/>
      <c r="H13" s="69"/>
      <c r="I13" s="69" t="s">
        <v>147</v>
      </c>
      <c r="J13" s="69"/>
      <c r="K13" s="69"/>
      <c r="L13" s="69" t="s">
        <v>148</v>
      </c>
      <c r="M13" s="69"/>
      <c r="N13" s="69"/>
      <c r="O13" s="69"/>
      <c r="P13" s="27" t="s">
        <v>149</v>
      </c>
      <c r="Q13" s="27" t="s">
        <v>82</v>
      </c>
      <c r="R13" s="27">
        <v>140</v>
      </c>
      <c r="S13" s="27" t="s">
        <v>83</v>
      </c>
      <c r="T13" s="27" t="s">
        <v>83</v>
      </c>
      <c r="U13" s="28" t="str">
        <f t="shared" si="0"/>
        <v>N/A</v>
      </c>
    </row>
    <row r="14" spans="1:34" ht="75" customHeight="1" thickTop="1">
      <c r="A14" s="25"/>
      <c r="B14" s="26" t="s">
        <v>94</v>
      </c>
      <c r="C14" s="69" t="s">
        <v>150</v>
      </c>
      <c r="D14" s="69"/>
      <c r="E14" s="69"/>
      <c r="F14" s="69"/>
      <c r="G14" s="69"/>
      <c r="H14" s="69"/>
      <c r="I14" s="69" t="s">
        <v>151</v>
      </c>
      <c r="J14" s="69"/>
      <c r="K14" s="69"/>
      <c r="L14" s="69" t="s">
        <v>152</v>
      </c>
      <c r="M14" s="69"/>
      <c r="N14" s="69"/>
      <c r="O14" s="69"/>
      <c r="P14" s="27" t="s">
        <v>40</v>
      </c>
      <c r="Q14" s="27" t="s">
        <v>102</v>
      </c>
      <c r="R14" s="27">
        <v>100</v>
      </c>
      <c r="S14" s="27" t="s">
        <v>83</v>
      </c>
      <c r="T14" s="27" t="s">
        <v>83</v>
      </c>
      <c r="U14" s="28" t="str">
        <f t="shared" si="0"/>
        <v>N/A</v>
      </c>
    </row>
    <row r="15" spans="1:34" ht="75" customHeight="1">
      <c r="A15" s="25"/>
      <c r="B15" s="29" t="s">
        <v>42</v>
      </c>
      <c r="C15" s="61" t="s">
        <v>153</v>
      </c>
      <c r="D15" s="61"/>
      <c r="E15" s="61"/>
      <c r="F15" s="61"/>
      <c r="G15" s="61"/>
      <c r="H15" s="61"/>
      <c r="I15" s="61" t="s">
        <v>154</v>
      </c>
      <c r="J15" s="61"/>
      <c r="K15" s="61"/>
      <c r="L15" s="61" t="s">
        <v>155</v>
      </c>
      <c r="M15" s="61"/>
      <c r="N15" s="61"/>
      <c r="O15" s="61"/>
      <c r="P15" s="30" t="s">
        <v>40</v>
      </c>
      <c r="Q15" s="30" t="s">
        <v>106</v>
      </c>
      <c r="R15" s="30">
        <v>100</v>
      </c>
      <c r="S15" s="30" t="s">
        <v>83</v>
      </c>
      <c r="T15" s="30" t="s">
        <v>83</v>
      </c>
      <c r="U15" s="31" t="str">
        <f t="shared" si="0"/>
        <v>N/A</v>
      </c>
    </row>
    <row r="16" spans="1:34" ht="75" customHeight="1">
      <c r="A16" s="25"/>
      <c r="B16" s="29" t="s">
        <v>42</v>
      </c>
      <c r="C16" s="61" t="s">
        <v>156</v>
      </c>
      <c r="D16" s="61"/>
      <c r="E16" s="61"/>
      <c r="F16" s="61"/>
      <c r="G16" s="61"/>
      <c r="H16" s="61"/>
      <c r="I16" s="61" t="s">
        <v>157</v>
      </c>
      <c r="J16" s="61"/>
      <c r="K16" s="61"/>
      <c r="L16" s="61" t="s">
        <v>158</v>
      </c>
      <c r="M16" s="61"/>
      <c r="N16" s="61"/>
      <c r="O16" s="61"/>
      <c r="P16" s="30" t="s">
        <v>40</v>
      </c>
      <c r="Q16" s="30" t="s">
        <v>98</v>
      </c>
      <c r="R16" s="30">
        <v>90</v>
      </c>
      <c r="S16" s="30">
        <v>0</v>
      </c>
      <c r="T16" s="30">
        <v>0</v>
      </c>
      <c r="U16" s="31" t="str">
        <f t="shared" si="0"/>
        <v>N/A</v>
      </c>
    </row>
    <row r="17" spans="1:22" ht="75" customHeight="1" thickBot="1">
      <c r="A17" s="25"/>
      <c r="B17" s="29" t="s">
        <v>42</v>
      </c>
      <c r="C17" s="61" t="s">
        <v>159</v>
      </c>
      <c r="D17" s="61"/>
      <c r="E17" s="61"/>
      <c r="F17" s="61"/>
      <c r="G17" s="61"/>
      <c r="H17" s="61"/>
      <c r="I17" s="61" t="s">
        <v>160</v>
      </c>
      <c r="J17" s="61"/>
      <c r="K17" s="61"/>
      <c r="L17" s="61" t="s">
        <v>161</v>
      </c>
      <c r="M17" s="61"/>
      <c r="N17" s="61"/>
      <c r="O17" s="61"/>
      <c r="P17" s="30" t="s">
        <v>40</v>
      </c>
      <c r="Q17" s="30" t="s">
        <v>98</v>
      </c>
      <c r="R17" s="30">
        <v>22.67</v>
      </c>
      <c r="S17" s="30" t="s">
        <v>83</v>
      </c>
      <c r="T17" s="30">
        <v>0</v>
      </c>
      <c r="U17" s="31" t="str">
        <f t="shared" si="0"/>
        <v>N/A</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193.192302</f>
        <v>193.19230200000001</v>
      </c>
      <c r="S21" s="48">
        <f>193.192302</f>
        <v>193.19230200000001</v>
      </c>
      <c r="T21" s="48">
        <f>198.692302</f>
        <v>198.69230200000001</v>
      </c>
      <c r="U21" s="49">
        <f>+IF(ISERR(T21/S21*100),"N/A",T21/S21*100)</f>
        <v>102.84690432437624</v>
      </c>
    </row>
    <row r="22" spans="1:22" ht="13.5" customHeight="1" thickBot="1">
      <c r="B22" s="64" t="s">
        <v>63</v>
      </c>
      <c r="C22" s="65"/>
      <c r="D22" s="65"/>
      <c r="E22" s="50"/>
      <c r="F22" s="50"/>
      <c r="G22" s="50"/>
      <c r="H22" s="51"/>
      <c r="I22" s="51"/>
      <c r="J22" s="51"/>
      <c r="K22" s="51"/>
      <c r="L22" s="51"/>
      <c r="M22" s="51"/>
      <c r="N22" s="51"/>
      <c r="O22" s="51"/>
      <c r="P22" s="52"/>
      <c r="Q22" s="52"/>
      <c r="R22" s="48">
        <f>198.692302</f>
        <v>198.69230200000001</v>
      </c>
      <c r="S22" s="48">
        <f>198.692302</f>
        <v>198.69230200000001</v>
      </c>
      <c r="T22" s="48">
        <f>198.692302</f>
        <v>198.69230200000001</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107</v>
      </c>
      <c r="C25" s="56"/>
      <c r="D25" s="56"/>
      <c r="E25" s="56"/>
      <c r="F25" s="56"/>
      <c r="G25" s="56"/>
      <c r="H25" s="56"/>
      <c r="I25" s="56"/>
      <c r="J25" s="56"/>
      <c r="K25" s="56"/>
      <c r="L25" s="56"/>
      <c r="M25" s="56"/>
      <c r="N25" s="56"/>
      <c r="O25" s="56"/>
      <c r="P25" s="56"/>
      <c r="Q25" s="56"/>
      <c r="R25" s="56"/>
      <c r="S25" s="56"/>
      <c r="T25" s="56"/>
      <c r="U25" s="57"/>
    </row>
    <row r="26" spans="1:22" ht="34.5" customHeight="1">
      <c r="B26" s="55" t="s">
        <v>162</v>
      </c>
      <c r="C26" s="56"/>
      <c r="D26" s="56"/>
      <c r="E26" s="56"/>
      <c r="F26" s="56"/>
      <c r="G26" s="56"/>
      <c r="H26" s="56"/>
      <c r="I26" s="56"/>
      <c r="J26" s="56"/>
      <c r="K26" s="56"/>
      <c r="L26" s="56"/>
      <c r="M26" s="56"/>
      <c r="N26" s="56"/>
      <c r="O26" s="56"/>
      <c r="P26" s="56"/>
      <c r="Q26" s="56"/>
      <c r="R26" s="56"/>
      <c r="S26" s="56"/>
      <c r="T26" s="56"/>
      <c r="U26" s="57"/>
    </row>
    <row r="27" spans="1:22" ht="16.649999999999999" customHeight="1">
      <c r="B27" s="55" t="s">
        <v>163</v>
      </c>
      <c r="C27" s="56"/>
      <c r="D27" s="56"/>
      <c r="E27" s="56"/>
      <c r="F27" s="56"/>
      <c r="G27" s="56"/>
      <c r="H27" s="56"/>
      <c r="I27" s="56"/>
      <c r="J27" s="56"/>
      <c r="K27" s="56"/>
      <c r="L27" s="56"/>
      <c r="M27" s="56"/>
      <c r="N27" s="56"/>
      <c r="O27" s="56"/>
      <c r="P27" s="56"/>
      <c r="Q27" s="56"/>
      <c r="R27" s="56"/>
      <c r="S27" s="56"/>
      <c r="T27" s="56"/>
      <c r="U27" s="57"/>
    </row>
    <row r="28" spans="1:22" ht="34.5" customHeight="1">
      <c r="B28" s="55" t="s">
        <v>164</v>
      </c>
      <c r="C28" s="56"/>
      <c r="D28" s="56"/>
      <c r="E28" s="56"/>
      <c r="F28" s="56"/>
      <c r="G28" s="56"/>
      <c r="H28" s="56"/>
      <c r="I28" s="56"/>
      <c r="J28" s="56"/>
      <c r="K28" s="56"/>
      <c r="L28" s="56"/>
      <c r="M28" s="56"/>
      <c r="N28" s="56"/>
      <c r="O28" s="56"/>
      <c r="P28" s="56"/>
      <c r="Q28" s="56"/>
      <c r="R28" s="56"/>
      <c r="S28" s="56"/>
      <c r="T28" s="56"/>
      <c r="U28" s="57"/>
    </row>
    <row r="29" spans="1:22" ht="34.5" customHeight="1">
      <c r="B29" s="55" t="s">
        <v>165</v>
      </c>
      <c r="C29" s="56"/>
      <c r="D29" s="56"/>
      <c r="E29" s="56"/>
      <c r="F29" s="56"/>
      <c r="G29" s="56"/>
      <c r="H29" s="56"/>
      <c r="I29" s="56"/>
      <c r="J29" s="56"/>
      <c r="K29" s="56"/>
      <c r="L29" s="56"/>
      <c r="M29" s="56"/>
      <c r="N29" s="56"/>
      <c r="O29" s="56"/>
      <c r="P29" s="56"/>
      <c r="Q29" s="56"/>
      <c r="R29" s="56"/>
      <c r="S29" s="56"/>
      <c r="T29" s="56"/>
      <c r="U29" s="57"/>
    </row>
    <row r="30" spans="1:22" ht="34.5" customHeight="1">
      <c r="B30" s="55" t="s">
        <v>166</v>
      </c>
      <c r="C30" s="56"/>
      <c r="D30" s="56"/>
      <c r="E30" s="56"/>
      <c r="F30" s="56"/>
      <c r="G30" s="56"/>
      <c r="H30" s="56"/>
      <c r="I30" s="56"/>
      <c r="J30" s="56"/>
      <c r="K30" s="56"/>
      <c r="L30" s="56"/>
      <c r="M30" s="56"/>
      <c r="N30" s="56"/>
      <c r="O30" s="56"/>
      <c r="P30" s="56"/>
      <c r="Q30" s="56"/>
      <c r="R30" s="56"/>
      <c r="S30" s="56"/>
      <c r="T30" s="56"/>
      <c r="U30" s="57"/>
    </row>
    <row r="31" spans="1:22" ht="34.5" customHeight="1" thickBot="1">
      <c r="B31" s="58" t="s">
        <v>167</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I22" sqref="I22:K2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3.6640625" style="1" customWidth="1"/>
    <col min="9" max="9" width="7.5546875" style="1" customWidth="1"/>
    <col min="10" max="10" width="9" style="1" customWidth="1"/>
    <col min="11" max="11" width="23.77734375" style="1" customWidth="1"/>
    <col min="12" max="12" width="8.88671875" style="1" customWidth="1"/>
    <col min="13" max="13" width="7" style="1" customWidth="1"/>
    <col min="14" max="14" width="9.44140625" style="1" customWidth="1"/>
    <col min="15" max="15" width="25.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168</v>
      </c>
      <c r="D4" s="95" t="s">
        <v>169</v>
      </c>
      <c r="E4" s="95"/>
      <c r="F4" s="95"/>
      <c r="G4" s="95"/>
      <c r="H4" s="95"/>
      <c r="I4" s="14"/>
      <c r="J4" s="15" t="s">
        <v>6</v>
      </c>
      <c r="K4" s="16" t="s">
        <v>7</v>
      </c>
      <c r="L4" s="96" t="s">
        <v>8</v>
      </c>
      <c r="M4" s="96"/>
      <c r="N4" s="96"/>
      <c r="O4" s="96"/>
      <c r="P4" s="15" t="s">
        <v>9</v>
      </c>
      <c r="Q4" s="96" t="s">
        <v>170</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171</v>
      </c>
      <c r="Q6" s="76"/>
      <c r="R6" s="21"/>
      <c r="S6" s="20" t="s">
        <v>20</v>
      </c>
      <c r="T6" s="76" t="s">
        <v>172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173</v>
      </c>
      <c r="D11" s="69"/>
      <c r="E11" s="69"/>
      <c r="F11" s="69"/>
      <c r="G11" s="69"/>
      <c r="H11" s="69"/>
      <c r="I11" s="69" t="s">
        <v>174</v>
      </c>
      <c r="J11" s="69"/>
      <c r="K11" s="69"/>
      <c r="L11" s="69" t="s">
        <v>175</v>
      </c>
      <c r="M11" s="69"/>
      <c r="N11" s="69"/>
      <c r="O11" s="69"/>
      <c r="P11" s="27" t="s">
        <v>40</v>
      </c>
      <c r="Q11" s="27" t="s">
        <v>82</v>
      </c>
      <c r="R11" s="27">
        <v>85</v>
      </c>
      <c r="S11" s="27" t="s">
        <v>83</v>
      </c>
      <c r="T11" s="27" t="s">
        <v>83</v>
      </c>
      <c r="U11" s="28" t="str">
        <f t="shared" ref="U11:U24" si="0">IF(ISERR(T11/S11*100),"N/A",T11/S11*100)</f>
        <v>N/A</v>
      </c>
    </row>
    <row r="12" spans="1:34" ht="75" customHeight="1" thickBo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75" customHeight="1" thickTop="1">
      <c r="A13" s="25"/>
      <c r="B13" s="26" t="s">
        <v>45</v>
      </c>
      <c r="C13" s="69" t="s">
        <v>176</v>
      </c>
      <c r="D13" s="69"/>
      <c r="E13" s="69"/>
      <c r="F13" s="69"/>
      <c r="G13" s="69"/>
      <c r="H13" s="69"/>
      <c r="I13" s="69" t="s">
        <v>177</v>
      </c>
      <c r="J13" s="69"/>
      <c r="K13" s="69"/>
      <c r="L13" s="69" t="s">
        <v>178</v>
      </c>
      <c r="M13" s="69"/>
      <c r="N13" s="69"/>
      <c r="O13" s="69"/>
      <c r="P13" s="27" t="s">
        <v>40</v>
      </c>
      <c r="Q13" s="27" t="s">
        <v>82</v>
      </c>
      <c r="R13" s="27">
        <v>97.5</v>
      </c>
      <c r="S13" s="27" t="s">
        <v>83</v>
      </c>
      <c r="T13" s="27" t="s">
        <v>83</v>
      </c>
      <c r="U13" s="28" t="str">
        <f t="shared" si="0"/>
        <v>N/A</v>
      </c>
    </row>
    <row r="14" spans="1:34" ht="75" customHeight="1" thickBot="1">
      <c r="A14" s="25"/>
      <c r="B14" s="29" t="s">
        <v>42</v>
      </c>
      <c r="C14" s="61" t="s">
        <v>42</v>
      </c>
      <c r="D14" s="61"/>
      <c r="E14" s="61"/>
      <c r="F14" s="61"/>
      <c r="G14" s="61"/>
      <c r="H14" s="61"/>
      <c r="I14" s="61" t="s">
        <v>179</v>
      </c>
      <c r="J14" s="61"/>
      <c r="K14" s="61"/>
      <c r="L14" s="61" t="s">
        <v>180</v>
      </c>
      <c r="M14" s="61"/>
      <c r="N14" s="61"/>
      <c r="O14" s="61"/>
      <c r="P14" s="30" t="s">
        <v>40</v>
      </c>
      <c r="Q14" s="30" t="s">
        <v>93</v>
      </c>
      <c r="R14" s="30">
        <v>60.91</v>
      </c>
      <c r="S14" s="30" t="s">
        <v>83</v>
      </c>
      <c r="T14" s="30" t="s">
        <v>83</v>
      </c>
      <c r="U14" s="31" t="str">
        <f t="shared" si="0"/>
        <v>N/A</v>
      </c>
    </row>
    <row r="15" spans="1:34" ht="111.6" customHeight="1" thickTop="1">
      <c r="A15" s="25"/>
      <c r="B15" s="26" t="s">
        <v>49</v>
      </c>
      <c r="C15" s="69" t="s">
        <v>181</v>
      </c>
      <c r="D15" s="69"/>
      <c r="E15" s="69"/>
      <c r="F15" s="69"/>
      <c r="G15" s="69"/>
      <c r="H15" s="69"/>
      <c r="I15" s="69" t="s">
        <v>182</v>
      </c>
      <c r="J15" s="69"/>
      <c r="K15" s="69"/>
      <c r="L15" s="69" t="s">
        <v>183</v>
      </c>
      <c r="M15" s="69"/>
      <c r="N15" s="69"/>
      <c r="O15" s="69"/>
      <c r="P15" s="27" t="s">
        <v>40</v>
      </c>
      <c r="Q15" s="27" t="s">
        <v>82</v>
      </c>
      <c r="R15" s="27">
        <v>97.71</v>
      </c>
      <c r="S15" s="27" t="s">
        <v>83</v>
      </c>
      <c r="T15" s="27" t="s">
        <v>83</v>
      </c>
      <c r="U15" s="28" t="str">
        <f t="shared" si="0"/>
        <v>N/A</v>
      </c>
    </row>
    <row r="16" spans="1:34" ht="75" customHeight="1">
      <c r="A16" s="25"/>
      <c r="B16" s="29" t="s">
        <v>42</v>
      </c>
      <c r="C16" s="61" t="s">
        <v>184</v>
      </c>
      <c r="D16" s="61"/>
      <c r="E16" s="61"/>
      <c r="F16" s="61"/>
      <c r="G16" s="61"/>
      <c r="H16" s="61"/>
      <c r="I16" s="61" t="s">
        <v>185</v>
      </c>
      <c r="J16" s="61"/>
      <c r="K16" s="61"/>
      <c r="L16" s="61" t="s">
        <v>186</v>
      </c>
      <c r="M16" s="61"/>
      <c r="N16" s="61"/>
      <c r="O16" s="61"/>
      <c r="P16" s="30" t="s">
        <v>187</v>
      </c>
      <c r="Q16" s="30" t="s">
        <v>188</v>
      </c>
      <c r="R16" s="30">
        <v>1.1299999999999999</v>
      </c>
      <c r="S16" s="30" t="s">
        <v>83</v>
      </c>
      <c r="T16" s="30" t="s">
        <v>83</v>
      </c>
      <c r="U16" s="31" t="str">
        <f t="shared" si="0"/>
        <v>N/A</v>
      </c>
    </row>
    <row r="17" spans="1:22" ht="75" customHeight="1" thickBot="1">
      <c r="A17" s="25"/>
      <c r="B17" s="29" t="s">
        <v>42</v>
      </c>
      <c r="C17" s="61" t="s">
        <v>189</v>
      </c>
      <c r="D17" s="61"/>
      <c r="E17" s="61"/>
      <c r="F17" s="61"/>
      <c r="G17" s="61"/>
      <c r="H17" s="61"/>
      <c r="I17" s="61" t="s">
        <v>190</v>
      </c>
      <c r="J17" s="61"/>
      <c r="K17" s="61"/>
      <c r="L17" s="61" t="s">
        <v>191</v>
      </c>
      <c r="M17" s="61"/>
      <c r="N17" s="61"/>
      <c r="O17" s="61"/>
      <c r="P17" s="30" t="s">
        <v>40</v>
      </c>
      <c r="Q17" s="30" t="s">
        <v>82</v>
      </c>
      <c r="R17" s="30">
        <v>87.5</v>
      </c>
      <c r="S17" s="30" t="s">
        <v>83</v>
      </c>
      <c r="T17" s="30" t="s">
        <v>83</v>
      </c>
      <c r="U17" s="31" t="str">
        <f t="shared" si="0"/>
        <v>N/A</v>
      </c>
    </row>
    <row r="18" spans="1:22" ht="75" customHeight="1" thickTop="1">
      <c r="A18" s="25"/>
      <c r="B18" s="26" t="s">
        <v>94</v>
      </c>
      <c r="C18" s="69" t="s">
        <v>192</v>
      </c>
      <c r="D18" s="69"/>
      <c r="E18" s="69"/>
      <c r="F18" s="69"/>
      <c r="G18" s="69"/>
      <c r="H18" s="69"/>
      <c r="I18" s="69" t="s">
        <v>193</v>
      </c>
      <c r="J18" s="69"/>
      <c r="K18" s="69"/>
      <c r="L18" s="69" t="s">
        <v>194</v>
      </c>
      <c r="M18" s="69"/>
      <c r="N18" s="69"/>
      <c r="O18" s="69"/>
      <c r="P18" s="27" t="s">
        <v>40</v>
      </c>
      <c r="Q18" s="27" t="s">
        <v>106</v>
      </c>
      <c r="R18" s="27">
        <v>80.040000000000006</v>
      </c>
      <c r="S18" s="27" t="s">
        <v>83</v>
      </c>
      <c r="T18" s="27" t="s">
        <v>83</v>
      </c>
      <c r="U18" s="28" t="str">
        <f t="shared" si="0"/>
        <v>N/A</v>
      </c>
    </row>
    <row r="19" spans="1:22" ht="75" customHeight="1">
      <c r="A19" s="25"/>
      <c r="B19" s="29" t="s">
        <v>42</v>
      </c>
      <c r="C19" s="61" t="s">
        <v>195</v>
      </c>
      <c r="D19" s="61"/>
      <c r="E19" s="61"/>
      <c r="F19" s="61"/>
      <c r="G19" s="61"/>
      <c r="H19" s="61"/>
      <c r="I19" s="61" t="s">
        <v>196</v>
      </c>
      <c r="J19" s="61"/>
      <c r="K19" s="61"/>
      <c r="L19" s="61" t="s">
        <v>197</v>
      </c>
      <c r="M19" s="61"/>
      <c r="N19" s="61"/>
      <c r="O19" s="61"/>
      <c r="P19" s="30" t="s">
        <v>40</v>
      </c>
      <c r="Q19" s="30" t="s">
        <v>102</v>
      </c>
      <c r="R19" s="30">
        <v>72.400000000000006</v>
      </c>
      <c r="S19" s="30" t="s">
        <v>83</v>
      </c>
      <c r="T19" s="30" t="s">
        <v>83</v>
      </c>
      <c r="U19" s="31" t="str">
        <f t="shared" si="0"/>
        <v>N/A</v>
      </c>
    </row>
    <row r="20" spans="1:22" ht="75" customHeight="1">
      <c r="A20" s="25"/>
      <c r="B20" s="29" t="s">
        <v>42</v>
      </c>
      <c r="C20" s="61" t="s">
        <v>198</v>
      </c>
      <c r="D20" s="61"/>
      <c r="E20" s="61"/>
      <c r="F20" s="61"/>
      <c r="G20" s="61"/>
      <c r="H20" s="61"/>
      <c r="I20" s="61" t="s">
        <v>199</v>
      </c>
      <c r="J20" s="61"/>
      <c r="K20" s="61"/>
      <c r="L20" s="61" t="s">
        <v>200</v>
      </c>
      <c r="M20" s="61"/>
      <c r="N20" s="61"/>
      <c r="O20" s="61"/>
      <c r="P20" s="30" t="s">
        <v>40</v>
      </c>
      <c r="Q20" s="30" t="s">
        <v>102</v>
      </c>
      <c r="R20" s="30">
        <v>55.83</v>
      </c>
      <c r="S20" s="30" t="s">
        <v>83</v>
      </c>
      <c r="T20" s="30" t="s">
        <v>83</v>
      </c>
      <c r="U20" s="31" t="str">
        <f t="shared" si="0"/>
        <v>N/A</v>
      </c>
    </row>
    <row r="21" spans="1:22" ht="75" customHeight="1">
      <c r="A21" s="25"/>
      <c r="B21" s="29" t="s">
        <v>42</v>
      </c>
      <c r="C21" s="61" t="s">
        <v>201</v>
      </c>
      <c r="D21" s="61"/>
      <c r="E21" s="61"/>
      <c r="F21" s="61"/>
      <c r="G21" s="61"/>
      <c r="H21" s="61"/>
      <c r="I21" s="61" t="s">
        <v>202</v>
      </c>
      <c r="J21" s="61"/>
      <c r="K21" s="61"/>
      <c r="L21" s="61" t="s">
        <v>203</v>
      </c>
      <c r="M21" s="61"/>
      <c r="N21" s="61"/>
      <c r="O21" s="61"/>
      <c r="P21" s="30" t="s">
        <v>204</v>
      </c>
      <c r="Q21" s="30" t="s">
        <v>106</v>
      </c>
      <c r="R21" s="30">
        <v>1.0900000000000001</v>
      </c>
      <c r="S21" s="30" t="s">
        <v>83</v>
      </c>
      <c r="T21" s="30" t="s">
        <v>83</v>
      </c>
      <c r="U21" s="31" t="str">
        <f t="shared" si="0"/>
        <v>N/A</v>
      </c>
    </row>
    <row r="22" spans="1:22" ht="75" customHeight="1">
      <c r="A22" s="25"/>
      <c r="B22" s="29" t="s">
        <v>42</v>
      </c>
      <c r="C22" s="61" t="s">
        <v>205</v>
      </c>
      <c r="D22" s="61"/>
      <c r="E22" s="61"/>
      <c r="F22" s="61"/>
      <c r="G22" s="61"/>
      <c r="H22" s="61"/>
      <c r="I22" s="61" t="s">
        <v>206</v>
      </c>
      <c r="J22" s="61"/>
      <c r="K22" s="61"/>
      <c r="L22" s="61" t="s">
        <v>207</v>
      </c>
      <c r="M22" s="61"/>
      <c r="N22" s="61"/>
      <c r="O22" s="61"/>
      <c r="P22" s="30" t="s">
        <v>40</v>
      </c>
      <c r="Q22" s="30" t="s">
        <v>102</v>
      </c>
      <c r="R22" s="30">
        <v>80</v>
      </c>
      <c r="S22" s="30" t="s">
        <v>83</v>
      </c>
      <c r="T22" s="30" t="s">
        <v>83</v>
      </c>
      <c r="U22" s="31" t="str">
        <f t="shared" si="0"/>
        <v>N/A</v>
      </c>
    </row>
    <row r="23" spans="1:22" ht="75" customHeight="1">
      <c r="A23" s="25"/>
      <c r="B23" s="29" t="s">
        <v>42</v>
      </c>
      <c r="C23" s="61" t="s">
        <v>208</v>
      </c>
      <c r="D23" s="61"/>
      <c r="E23" s="61"/>
      <c r="F23" s="61"/>
      <c r="G23" s="61"/>
      <c r="H23" s="61"/>
      <c r="I23" s="61" t="s">
        <v>209</v>
      </c>
      <c r="J23" s="61"/>
      <c r="K23" s="61"/>
      <c r="L23" s="61" t="s">
        <v>210</v>
      </c>
      <c r="M23" s="61"/>
      <c r="N23" s="61"/>
      <c r="O23" s="61"/>
      <c r="P23" s="30" t="s">
        <v>40</v>
      </c>
      <c r="Q23" s="30" t="s">
        <v>102</v>
      </c>
      <c r="R23" s="30">
        <v>65</v>
      </c>
      <c r="S23" s="30" t="s">
        <v>83</v>
      </c>
      <c r="T23" s="30" t="s">
        <v>83</v>
      </c>
      <c r="U23" s="31" t="str">
        <f t="shared" si="0"/>
        <v>N/A</v>
      </c>
    </row>
    <row r="24" spans="1:22" ht="75" customHeight="1" thickBot="1">
      <c r="A24" s="25"/>
      <c r="B24" s="29" t="s">
        <v>42</v>
      </c>
      <c r="C24" s="61" t="s">
        <v>211</v>
      </c>
      <c r="D24" s="61"/>
      <c r="E24" s="61"/>
      <c r="F24" s="61"/>
      <c r="G24" s="61"/>
      <c r="H24" s="61"/>
      <c r="I24" s="61" t="s">
        <v>212</v>
      </c>
      <c r="J24" s="61"/>
      <c r="K24" s="61"/>
      <c r="L24" s="61" t="s">
        <v>213</v>
      </c>
      <c r="M24" s="61"/>
      <c r="N24" s="61"/>
      <c r="O24" s="61"/>
      <c r="P24" s="30" t="s">
        <v>40</v>
      </c>
      <c r="Q24" s="30" t="s">
        <v>102</v>
      </c>
      <c r="R24" s="30">
        <v>83.33</v>
      </c>
      <c r="S24" s="30" t="s">
        <v>83</v>
      </c>
      <c r="T24" s="30" t="s">
        <v>83</v>
      </c>
      <c r="U24" s="31" t="str">
        <f t="shared" si="0"/>
        <v>N/A</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1254.199213</f>
        <v>1254.1992130000001</v>
      </c>
      <c r="S28" s="48">
        <f>1254.199213</f>
        <v>1254.1992130000001</v>
      </c>
      <c r="T28" s="48">
        <f>1288.28230326</f>
        <v>1288.2823032599999</v>
      </c>
      <c r="U28" s="49">
        <f>+IF(ISERR(T28/S28*100),"N/A",T28/S28*100)</f>
        <v>102.71751807103071</v>
      </c>
    </row>
    <row r="29" spans="1:22" ht="13.5" customHeight="1" thickBot="1">
      <c r="B29" s="64" t="s">
        <v>63</v>
      </c>
      <c r="C29" s="65"/>
      <c r="D29" s="65"/>
      <c r="E29" s="50"/>
      <c r="F29" s="50"/>
      <c r="G29" s="50"/>
      <c r="H29" s="51"/>
      <c r="I29" s="51"/>
      <c r="J29" s="51"/>
      <c r="K29" s="51"/>
      <c r="L29" s="51"/>
      <c r="M29" s="51"/>
      <c r="N29" s="51"/>
      <c r="O29" s="51"/>
      <c r="P29" s="52"/>
      <c r="Q29" s="52"/>
      <c r="R29" s="48">
        <f>1288.28230326</f>
        <v>1288.2823032599999</v>
      </c>
      <c r="S29" s="48">
        <f>1288.28230326</f>
        <v>1288.2823032599999</v>
      </c>
      <c r="T29" s="48">
        <f>1288.28230326</f>
        <v>1288.2823032599999</v>
      </c>
      <c r="U29" s="49">
        <f>+IF(ISERR(T29/S29*100),"N/A",T29/S29*100)</f>
        <v>100</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34.5" customHeight="1">
      <c r="B32" s="55" t="s">
        <v>214</v>
      </c>
      <c r="C32" s="56"/>
      <c r="D32" s="56"/>
      <c r="E32" s="56"/>
      <c r="F32" s="56"/>
      <c r="G32" s="56"/>
      <c r="H32" s="56"/>
      <c r="I32" s="56"/>
      <c r="J32" s="56"/>
      <c r="K32" s="56"/>
      <c r="L32" s="56"/>
      <c r="M32" s="56"/>
      <c r="N32" s="56"/>
      <c r="O32" s="56"/>
      <c r="P32" s="56"/>
      <c r="Q32" s="56"/>
      <c r="R32" s="56"/>
      <c r="S32" s="56"/>
      <c r="T32" s="56"/>
      <c r="U32" s="57"/>
    </row>
    <row r="33" spans="2:21" ht="34.5" customHeight="1">
      <c r="B33" s="55" t="s">
        <v>107</v>
      </c>
      <c r="C33" s="56"/>
      <c r="D33" s="56"/>
      <c r="E33" s="56"/>
      <c r="F33" s="56"/>
      <c r="G33" s="56"/>
      <c r="H33" s="56"/>
      <c r="I33" s="56"/>
      <c r="J33" s="56"/>
      <c r="K33" s="56"/>
      <c r="L33" s="56"/>
      <c r="M33" s="56"/>
      <c r="N33" s="56"/>
      <c r="O33" s="56"/>
      <c r="P33" s="56"/>
      <c r="Q33" s="56"/>
      <c r="R33" s="56"/>
      <c r="S33" s="56"/>
      <c r="T33" s="56"/>
      <c r="U33" s="57"/>
    </row>
    <row r="34" spans="2:21" ht="34.5" customHeight="1">
      <c r="B34" s="55" t="s">
        <v>215</v>
      </c>
      <c r="C34" s="56"/>
      <c r="D34" s="56"/>
      <c r="E34" s="56"/>
      <c r="F34" s="56"/>
      <c r="G34" s="56"/>
      <c r="H34" s="56"/>
      <c r="I34" s="56"/>
      <c r="J34" s="56"/>
      <c r="K34" s="56"/>
      <c r="L34" s="56"/>
      <c r="M34" s="56"/>
      <c r="N34" s="56"/>
      <c r="O34" s="56"/>
      <c r="P34" s="56"/>
      <c r="Q34" s="56"/>
      <c r="R34" s="56"/>
      <c r="S34" s="56"/>
      <c r="T34" s="56"/>
      <c r="U34" s="57"/>
    </row>
    <row r="35" spans="2:21" ht="34.5" customHeight="1">
      <c r="B35" s="55" t="s">
        <v>216</v>
      </c>
      <c r="C35" s="56"/>
      <c r="D35" s="56"/>
      <c r="E35" s="56"/>
      <c r="F35" s="56"/>
      <c r="G35" s="56"/>
      <c r="H35" s="56"/>
      <c r="I35" s="56"/>
      <c r="J35" s="56"/>
      <c r="K35" s="56"/>
      <c r="L35" s="56"/>
      <c r="M35" s="56"/>
      <c r="N35" s="56"/>
      <c r="O35" s="56"/>
      <c r="P35" s="56"/>
      <c r="Q35" s="56"/>
      <c r="R35" s="56"/>
      <c r="S35" s="56"/>
      <c r="T35" s="56"/>
      <c r="U35" s="57"/>
    </row>
    <row r="36" spans="2:21" ht="18.600000000000001" customHeight="1">
      <c r="B36" s="55" t="s">
        <v>217</v>
      </c>
      <c r="C36" s="56"/>
      <c r="D36" s="56"/>
      <c r="E36" s="56"/>
      <c r="F36" s="56"/>
      <c r="G36" s="56"/>
      <c r="H36" s="56"/>
      <c r="I36" s="56"/>
      <c r="J36" s="56"/>
      <c r="K36" s="56"/>
      <c r="L36" s="56"/>
      <c r="M36" s="56"/>
      <c r="N36" s="56"/>
      <c r="O36" s="56"/>
      <c r="P36" s="56"/>
      <c r="Q36" s="56"/>
      <c r="R36" s="56"/>
      <c r="S36" s="56"/>
      <c r="T36" s="56"/>
      <c r="U36" s="57"/>
    </row>
    <row r="37" spans="2:21" ht="34.5" customHeight="1">
      <c r="B37" s="55" t="s">
        <v>218</v>
      </c>
      <c r="C37" s="56"/>
      <c r="D37" s="56"/>
      <c r="E37" s="56"/>
      <c r="F37" s="56"/>
      <c r="G37" s="56"/>
      <c r="H37" s="56"/>
      <c r="I37" s="56"/>
      <c r="J37" s="56"/>
      <c r="K37" s="56"/>
      <c r="L37" s="56"/>
      <c r="M37" s="56"/>
      <c r="N37" s="56"/>
      <c r="O37" s="56"/>
      <c r="P37" s="56"/>
      <c r="Q37" s="56"/>
      <c r="R37" s="56"/>
      <c r="S37" s="56"/>
      <c r="T37" s="56"/>
      <c r="U37" s="57"/>
    </row>
    <row r="38" spans="2:21" ht="34.5" customHeight="1">
      <c r="B38" s="55" t="s">
        <v>219</v>
      </c>
      <c r="C38" s="56"/>
      <c r="D38" s="56"/>
      <c r="E38" s="56"/>
      <c r="F38" s="56"/>
      <c r="G38" s="56"/>
      <c r="H38" s="56"/>
      <c r="I38" s="56"/>
      <c r="J38" s="56"/>
      <c r="K38" s="56"/>
      <c r="L38" s="56"/>
      <c r="M38" s="56"/>
      <c r="N38" s="56"/>
      <c r="O38" s="56"/>
      <c r="P38" s="56"/>
      <c r="Q38" s="56"/>
      <c r="R38" s="56"/>
      <c r="S38" s="56"/>
      <c r="T38" s="56"/>
      <c r="U38" s="57"/>
    </row>
    <row r="39" spans="2:21" ht="34.5" customHeight="1">
      <c r="B39" s="55" t="s">
        <v>220</v>
      </c>
      <c r="C39" s="56"/>
      <c r="D39" s="56"/>
      <c r="E39" s="56"/>
      <c r="F39" s="56"/>
      <c r="G39" s="56"/>
      <c r="H39" s="56"/>
      <c r="I39" s="56"/>
      <c r="J39" s="56"/>
      <c r="K39" s="56"/>
      <c r="L39" s="56"/>
      <c r="M39" s="56"/>
      <c r="N39" s="56"/>
      <c r="O39" s="56"/>
      <c r="P39" s="56"/>
      <c r="Q39" s="56"/>
      <c r="R39" s="56"/>
      <c r="S39" s="56"/>
      <c r="T39" s="56"/>
      <c r="U39" s="57"/>
    </row>
    <row r="40" spans="2:21" ht="34.5" customHeight="1">
      <c r="B40" s="55" t="s">
        <v>221</v>
      </c>
      <c r="C40" s="56"/>
      <c r="D40" s="56"/>
      <c r="E40" s="56"/>
      <c r="F40" s="56"/>
      <c r="G40" s="56"/>
      <c r="H40" s="56"/>
      <c r="I40" s="56"/>
      <c r="J40" s="56"/>
      <c r="K40" s="56"/>
      <c r="L40" s="56"/>
      <c r="M40" s="56"/>
      <c r="N40" s="56"/>
      <c r="O40" s="56"/>
      <c r="P40" s="56"/>
      <c r="Q40" s="56"/>
      <c r="R40" s="56"/>
      <c r="S40" s="56"/>
      <c r="T40" s="56"/>
      <c r="U40" s="57"/>
    </row>
    <row r="41" spans="2:21" ht="34.5" customHeight="1">
      <c r="B41" s="55" t="s">
        <v>222</v>
      </c>
      <c r="C41" s="56"/>
      <c r="D41" s="56"/>
      <c r="E41" s="56"/>
      <c r="F41" s="56"/>
      <c r="G41" s="56"/>
      <c r="H41" s="56"/>
      <c r="I41" s="56"/>
      <c r="J41" s="56"/>
      <c r="K41" s="56"/>
      <c r="L41" s="56"/>
      <c r="M41" s="56"/>
      <c r="N41" s="56"/>
      <c r="O41" s="56"/>
      <c r="P41" s="56"/>
      <c r="Q41" s="56"/>
      <c r="R41" s="56"/>
      <c r="S41" s="56"/>
      <c r="T41" s="56"/>
      <c r="U41" s="57"/>
    </row>
    <row r="42" spans="2:21" ht="34.5" customHeight="1">
      <c r="B42" s="55" t="s">
        <v>223</v>
      </c>
      <c r="C42" s="56"/>
      <c r="D42" s="56"/>
      <c r="E42" s="56"/>
      <c r="F42" s="56"/>
      <c r="G42" s="56"/>
      <c r="H42" s="56"/>
      <c r="I42" s="56"/>
      <c r="J42" s="56"/>
      <c r="K42" s="56"/>
      <c r="L42" s="56"/>
      <c r="M42" s="56"/>
      <c r="N42" s="56"/>
      <c r="O42" s="56"/>
      <c r="P42" s="56"/>
      <c r="Q42" s="56"/>
      <c r="R42" s="56"/>
      <c r="S42" s="56"/>
      <c r="T42" s="56"/>
      <c r="U42" s="57"/>
    </row>
    <row r="43" spans="2:21" ht="34.5" customHeight="1">
      <c r="B43" s="55" t="s">
        <v>224</v>
      </c>
      <c r="C43" s="56"/>
      <c r="D43" s="56"/>
      <c r="E43" s="56"/>
      <c r="F43" s="56"/>
      <c r="G43" s="56"/>
      <c r="H43" s="56"/>
      <c r="I43" s="56"/>
      <c r="J43" s="56"/>
      <c r="K43" s="56"/>
      <c r="L43" s="56"/>
      <c r="M43" s="56"/>
      <c r="N43" s="56"/>
      <c r="O43" s="56"/>
      <c r="P43" s="56"/>
      <c r="Q43" s="56"/>
      <c r="R43" s="56"/>
      <c r="S43" s="56"/>
      <c r="T43" s="56"/>
      <c r="U43" s="57"/>
    </row>
    <row r="44" spans="2:21" ht="34.5" customHeight="1">
      <c r="B44" s="55" t="s">
        <v>225</v>
      </c>
      <c r="C44" s="56"/>
      <c r="D44" s="56"/>
      <c r="E44" s="56"/>
      <c r="F44" s="56"/>
      <c r="G44" s="56"/>
      <c r="H44" s="56"/>
      <c r="I44" s="56"/>
      <c r="J44" s="56"/>
      <c r="K44" s="56"/>
      <c r="L44" s="56"/>
      <c r="M44" s="56"/>
      <c r="N44" s="56"/>
      <c r="O44" s="56"/>
      <c r="P44" s="56"/>
      <c r="Q44" s="56"/>
      <c r="R44" s="56"/>
      <c r="S44" s="56"/>
      <c r="T44" s="56"/>
      <c r="U44" s="57"/>
    </row>
    <row r="45" spans="2:21" ht="34.5" customHeight="1" thickBot="1">
      <c r="B45" s="58" t="s">
        <v>226</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227</v>
      </c>
      <c r="D4" s="95" t="s">
        <v>228</v>
      </c>
      <c r="E4" s="95"/>
      <c r="F4" s="95"/>
      <c r="G4" s="95"/>
      <c r="H4" s="95"/>
      <c r="I4" s="14"/>
      <c r="J4" s="15" t="s">
        <v>6</v>
      </c>
      <c r="K4" s="16" t="s">
        <v>7</v>
      </c>
      <c r="L4" s="96" t="s">
        <v>8</v>
      </c>
      <c r="M4" s="96"/>
      <c r="N4" s="96"/>
      <c r="O4" s="96"/>
      <c r="P4" s="15" t="s">
        <v>9</v>
      </c>
      <c r="Q4" s="96" t="s">
        <v>229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233</v>
      </c>
      <c r="D11" s="69"/>
      <c r="E11" s="69"/>
      <c r="F11" s="69"/>
      <c r="G11" s="69"/>
      <c r="H11" s="69"/>
      <c r="I11" s="69" t="s">
        <v>234</v>
      </c>
      <c r="J11" s="69"/>
      <c r="K11" s="69"/>
      <c r="L11" s="69" t="s">
        <v>235</v>
      </c>
      <c r="M11" s="69"/>
      <c r="N11" s="69"/>
      <c r="O11" s="69"/>
      <c r="P11" s="27" t="s">
        <v>149</v>
      </c>
      <c r="Q11" s="27" t="s">
        <v>82</v>
      </c>
      <c r="R11" s="27">
        <v>25</v>
      </c>
      <c r="S11" s="27" t="s">
        <v>83</v>
      </c>
      <c r="T11" s="27" t="s">
        <v>83</v>
      </c>
      <c r="U11" s="28" t="str">
        <f t="shared" ref="U11:U19" si="0">IF(ISERR(T11/S11*100),"N/A",T11/S11*100)</f>
        <v>N/A</v>
      </c>
    </row>
    <row r="12" spans="1:34" ht="75" customHeight="1" thickTop="1">
      <c r="A12" s="25"/>
      <c r="B12" s="26" t="s">
        <v>45</v>
      </c>
      <c r="C12" s="69" t="s">
        <v>236</v>
      </c>
      <c r="D12" s="69"/>
      <c r="E12" s="69"/>
      <c r="F12" s="69"/>
      <c r="G12" s="69"/>
      <c r="H12" s="69"/>
      <c r="I12" s="69" t="s">
        <v>237</v>
      </c>
      <c r="J12" s="69"/>
      <c r="K12" s="69"/>
      <c r="L12" s="69" t="s">
        <v>238</v>
      </c>
      <c r="M12" s="69"/>
      <c r="N12" s="69"/>
      <c r="O12" s="69"/>
      <c r="P12" s="27" t="s">
        <v>40</v>
      </c>
      <c r="Q12" s="27" t="s">
        <v>82</v>
      </c>
      <c r="R12" s="27">
        <v>61.73</v>
      </c>
      <c r="S12" s="27" t="s">
        <v>83</v>
      </c>
      <c r="T12" s="27" t="s">
        <v>83</v>
      </c>
      <c r="U12" s="28" t="str">
        <f t="shared" si="0"/>
        <v>N/A</v>
      </c>
    </row>
    <row r="13" spans="1:34" ht="75" customHeight="1" thickBot="1">
      <c r="A13" s="25"/>
      <c r="B13" s="29" t="s">
        <v>42</v>
      </c>
      <c r="C13" s="61" t="s">
        <v>42</v>
      </c>
      <c r="D13" s="61"/>
      <c r="E13" s="61"/>
      <c r="F13" s="61"/>
      <c r="G13" s="61"/>
      <c r="H13" s="61"/>
      <c r="I13" s="61" t="s">
        <v>239</v>
      </c>
      <c r="J13" s="61"/>
      <c r="K13" s="61"/>
      <c r="L13" s="61" t="s">
        <v>240</v>
      </c>
      <c r="M13" s="61"/>
      <c r="N13" s="61"/>
      <c r="O13" s="61"/>
      <c r="P13" s="30" t="s">
        <v>40</v>
      </c>
      <c r="Q13" s="30" t="s">
        <v>82</v>
      </c>
      <c r="R13" s="30">
        <v>65.099999999999994</v>
      </c>
      <c r="S13" s="30" t="s">
        <v>83</v>
      </c>
      <c r="T13" s="30" t="s">
        <v>83</v>
      </c>
      <c r="U13" s="31" t="str">
        <f t="shared" si="0"/>
        <v>N/A</v>
      </c>
    </row>
    <row r="14" spans="1:34" ht="75" customHeight="1" thickTop="1">
      <c r="A14" s="25"/>
      <c r="B14" s="26" t="s">
        <v>49</v>
      </c>
      <c r="C14" s="69" t="s">
        <v>241</v>
      </c>
      <c r="D14" s="69"/>
      <c r="E14" s="69"/>
      <c r="F14" s="69"/>
      <c r="G14" s="69"/>
      <c r="H14" s="69"/>
      <c r="I14" s="69" t="s">
        <v>242</v>
      </c>
      <c r="J14" s="69"/>
      <c r="K14" s="69"/>
      <c r="L14" s="69" t="s">
        <v>243</v>
      </c>
      <c r="M14" s="69"/>
      <c r="N14" s="69"/>
      <c r="O14" s="69"/>
      <c r="P14" s="27" t="s">
        <v>40</v>
      </c>
      <c r="Q14" s="27" t="s">
        <v>102</v>
      </c>
      <c r="R14" s="27">
        <v>75</v>
      </c>
      <c r="S14" s="27" t="s">
        <v>83</v>
      </c>
      <c r="T14" s="27" t="s">
        <v>83</v>
      </c>
      <c r="U14" s="28" t="str">
        <f t="shared" si="0"/>
        <v>N/A</v>
      </c>
    </row>
    <row r="15" spans="1:34" ht="75" customHeight="1">
      <c r="A15" s="25"/>
      <c r="B15" s="29" t="s">
        <v>42</v>
      </c>
      <c r="C15" s="61" t="s">
        <v>42</v>
      </c>
      <c r="D15" s="61"/>
      <c r="E15" s="61"/>
      <c r="F15" s="61"/>
      <c r="G15" s="61"/>
      <c r="H15" s="61"/>
      <c r="I15" s="61" t="s">
        <v>244</v>
      </c>
      <c r="J15" s="61"/>
      <c r="K15" s="61"/>
      <c r="L15" s="61" t="s">
        <v>245</v>
      </c>
      <c r="M15" s="61"/>
      <c r="N15" s="61"/>
      <c r="O15" s="61"/>
      <c r="P15" s="30" t="s">
        <v>40</v>
      </c>
      <c r="Q15" s="30" t="s">
        <v>93</v>
      </c>
      <c r="R15" s="30">
        <v>81.819999999999993</v>
      </c>
      <c r="S15" s="30" t="s">
        <v>83</v>
      </c>
      <c r="T15" s="30" t="s">
        <v>83</v>
      </c>
      <c r="U15" s="31" t="str">
        <f t="shared" si="0"/>
        <v>N/A</v>
      </c>
    </row>
    <row r="16" spans="1:34" ht="75" customHeight="1" thickBot="1">
      <c r="A16" s="25"/>
      <c r="B16" s="29" t="s">
        <v>42</v>
      </c>
      <c r="C16" s="61" t="s">
        <v>246</v>
      </c>
      <c r="D16" s="61"/>
      <c r="E16" s="61"/>
      <c r="F16" s="61"/>
      <c r="G16" s="61"/>
      <c r="H16" s="61"/>
      <c r="I16" s="61" t="s">
        <v>247</v>
      </c>
      <c r="J16" s="61"/>
      <c r="K16" s="61"/>
      <c r="L16" s="61" t="s">
        <v>248</v>
      </c>
      <c r="M16" s="61"/>
      <c r="N16" s="61"/>
      <c r="O16" s="61"/>
      <c r="P16" s="30" t="s">
        <v>149</v>
      </c>
      <c r="Q16" s="30" t="s">
        <v>102</v>
      </c>
      <c r="R16" s="30">
        <v>71.62</v>
      </c>
      <c r="S16" s="30" t="s">
        <v>83</v>
      </c>
      <c r="T16" s="30" t="s">
        <v>83</v>
      </c>
      <c r="U16" s="31" t="str">
        <f t="shared" si="0"/>
        <v>N/A</v>
      </c>
    </row>
    <row r="17" spans="1:22" ht="75" customHeight="1" thickTop="1">
      <c r="A17" s="25"/>
      <c r="B17" s="26" t="s">
        <v>94</v>
      </c>
      <c r="C17" s="69" t="s">
        <v>249</v>
      </c>
      <c r="D17" s="69"/>
      <c r="E17" s="69"/>
      <c r="F17" s="69"/>
      <c r="G17" s="69"/>
      <c r="H17" s="69"/>
      <c r="I17" s="69" t="s">
        <v>250</v>
      </c>
      <c r="J17" s="69"/>
      <c r="K17" s="69"/>
      <c r="L17" s="69" t="s">
        <v>251</v>
      </c>
      <c r="M17" s="69"/>
      <c r="N17" s="69"/>
      <c r="O17" s="69"/>
      <c r="P17" s="27" t="s">
        <v>187</v>
      </c>
      <c r="Q17" s="27" t="s">
        <v>129</v>
      </c>
      <c r="R17" s="27">
        <v>1.21</v>
      </c>
      <c r="S17" s="27">
        <v>0.03</v>
      </c>
      <c r="T17" s="27" t="s">
        <v>83</v>
      </c>
      <c r="U17" s="28" t="str">
        <f t="shared" si="0"/>
        <v>N/A</v>
      </c>
    </row>
    <row r="18" spans="1:22" ht="75" customHeight="1">
      <c r="A18" s="25"/>
      <c r="B18" s="29" t="s">
        <v>42</v>
      </c>
      <c r="C18" s="61" t="s">
        <v>252</v>
      </c>
      <c r="D18" s="61"/>
      <c r="E18" s="61"/>
      <c r="F18" s="61"/>
      <c r="G18" s="61"/>
      <c r="H18" s="61"/>
      <c r="I18" s="61" t="s">
        <v>253</v>
      </c>
      <c r="J18" s="61"/>
      <c r="K18" s="61"/>
      <c r="L18" s="61" t="s">
        <v>254</v>
      </c>
      <c r="M18" s="61"/>
      <c r="N18" s="61"/>
      <c r="O18" s="61"/>
      <c r="P18" s="30" t="s">
        <v>40</v>
      </c>
      <c r="Q18" s="30" t="s">
        <v>188</v>
      </c>
      <c r="R18" s="30">
        <v>5</v>
      </c>
      <c r="S18" s="30" t="s">
        <v>83</v>
      </c>
      <c r="T18" s="30" t="s">
        <v>83</v>
      </c>
      <c r="U18" s="31" t="str">
        <f t="shared" si="0"/>
        <v>N/A</v>
      </c>
    </row>
    <row r="19" spans="1:22" ht="75" customHeight="1" thickBot="1">
      <c r="A19" s="25"/>
      <c r="B19" s="29" t="s">
        <v>42</v>
      </c>
      <c r="C19" s="61" t="s">
        <v>255</v>
      </c>
      <c r="D19" s="61"/>
      <c r="E19" s="61"/>
      <c r="F19" s="61"/>
      <c r="G19" s="61"/>
      <c r="H19" s="61"/>
      <c r="I19" s="61" t="s">
        <v>256</v>
      </c>
      <c r="J19" s="61"/>
      <c r="K19" s="61"/>
      <c r="L19" s="61" t="s">
        <v>257</v>
      </c>
      <c r="M19" s="61"/>
      <c r="N19" s="61"/>
      <c r="O19" s="61"/>
      <c r="P19" s="30" t="s">
        <v>187</v>
      </c>
      <c r="Q19" s="30" t="s">
        <v>98</v>
      </c>
      <c r="R19" s="30">
        <v>1</v>
      </c>
      <c r="S19" s="30">
        <v>0.2</v>
      </c>
      <c r="T19" s="30" t="s">
        <v>83</v>
      </c>
      <c r="U19" s="31" t="str">
        <f t="shared" si="0"/>
        <v>N/A</v>
      </c>
    </row>
    <row r="20" spans="1:22" ht="22.5" customHeight="1" thickTop="1" thickBot="1">
      <c r="B20" s="8" t="s">
        <v>55</v>
      </c>
      <c r="C20" s="9"/>
      <c r="D20" s="9"/>
      <c r="E20" s="9"/>
      <c r="F20" s="9"/>
      <c r="G20" s="9"/>
      <c r="H20" s="10"/>
      <c r="I20" s="10"/>
      <c r="J20" s="10"/>
      <c r="K20" s="10"/>
      <c r="L20" s="10"/>
      <c r="M20" s="10"/>
      <c r="N20" s="10"/>
      <c r="O20" s="10"/>
      <c r="P20" s="10"/>
      <c r="Q20" s="10"/>
      <c r="R20" s="10"/>
      <c r="S20" s="10"/>
      <c r="T20" s="10"/>
      <c r="U20" s="11"/>
      <c r="V20" s="32"/>
    </row>
    <row r="21" spans="1:22" ht="26.25" customHeight="1" thickTop="1">
      <c r="B21" s="33"/>
      <c r="C21" s="34"/>
      <c r="D21" s="34"/>
      <c r="E21" s="34"/>
      <c r="F21" s="34"/>
      <c r="G21" s="34"/>
      <c r="H21" s="35"/>
      <c r="I21" s="35"/>
      <c r="J21" s="35"/>
      <c r="K21" s="35"/>
      <c r="L21" s="35"/>
      <c r="M21" s="35"/>
      <c r="N21" s="35"/>
      <c r="O21" s="35"/>
      <c r="P21" s="36"/>
      <c r="Q21" s="37"/>
      <c r="R21" s="38" t="s">
        <v>56</v>
      </c>
      <c r="S21" s="22" t="s">
        <v>57</v>
      </c>
      <c r="T21" s="38" t="s">
        <v>58</v>
      </c>
      <c r="U21" s="22" t="s">
        <v>59</v>
      </c>
    </row>
    <row r="22" spans="1:22" ht="26.25" customHeight="1" thickBot="1">
      <c r="B22" s="39"/>
      <c r="C22" s="40"/>
      <c r="D22" s="40"/>
      <c r="E22" s="40"/>
      <c r="F22" s="40"/>
      <c r="G22" s="40"/>
      <c r="H22" s="41"/>
      <c r="I22" s="41"/>
      <c r="J22" s="41"/>
      <c r="K22" s="41"/>
      <c r="L22" s="41"/>
      <c r="M22" s="41"/>
      <c r="N22" s="41"/>
      <c r="O22" s="41"/>
      <c r="P22" s="42"/>
      <c r="Q22" s="43"/>
      <c r="R22" s="44" t="s">
        <v>60</v>
      </c>
      <c r="S22" s="43" t="s">
        <v>60</v>
      </c>
      <c r="T22" s="43" t="s">
        <v>60</v>
      </c>
      <c r="U22" s="43" t="s">
        <v>61</v>
      </c>
    </row>
    <row r="23" spans="1:22" ht="13.5" customHeight="1" thickBot="1">
      <c r="B23" s="62" t="s">
        <v>62</v>
      </c>
      <c r="C23" s="63"/>
      <c r="D23" s="63"/>
      <c r="E23" s="45"/>
      <c r="F23" s="45"/>
      <c r="G23" s="45"/>
      <c r="H23" s="46"/>
      <c r="I23" s="46"/>
      <c r="J23" s="46"/>
      <c r="K23" s="46"/>
      <c r="L23" s="46"/>
      <c r="M23" s="46"/>
      <c r="N23" s="46"/>
      <c r="O23" s="46"/>
      <c r="P23" s="47"/>
      <c r="Q23" s="47"/>
      <c r="R23" s="48">
        <f>1190.833623</f>
        <v>1190.833623</v>
      </c>
      <c r="S23" s="48">
        <f>1190.833623</f>
        <v>1190.833623</v>
      </c>
      <c r="T23" s="48">
        <f>115.183952</f>
        <v>115.18395200000001</v>
      </c>
      <c r="U23" s="49">
        <f>+IF(ISERR(T23/S23*100),"N/A",T23/S23*100)</f>
        <v>9.6725478501206226</v>
      </c>
    </row>
    <row r="24" spans="1:22" ht="13.5" customHeight="1" thickBot="1">
      <c r="B24" s="64" t="s">
        <v>63</v>
      </c>
      <c r="C24" s="65"/>
      <c r="D24" s="65"/>
      <c r="E24" s="50"/>
      <c r="F24" s="50"/>
      <c r="G24" s="50"/>
      <c r="H24" s="51"/>
      <c r="I24" s="51"/>
      <c r="J24" s="51"/>
      <c r="K24" s="51"/>
      <c r="L24" s="51"/>
      <c r="M24" s="51"/>
      <c r="N24" s="51"/>
      <c r="O24" s="51"/>
      <c r="P24" s="52"/>
      <c r="Q24" s="52"/>
      <c r="R24" s="48">
        <f>115.183952</f>
        <v>115.18395200000001</v>
      </c>
      <c r="S24" s="48">
        <f>115.183952</f>
        <v>115.18395200000001</v>
      </c>
      <c r="T24" s="48">
        <f>115.183952</f>
        <v>115.18395200000001</v>
      </c>
      <c r="U24" s="49">
        <f>+IF(ISERR(T24/S24*100),"N/A",T24/S24*100)</f>
        <v>100</v>
      </c>
    </row>
    <row r="25" spans="1:22" ht="14.85" customHeight="1" thickTop="1" thickBot="1">
      <c r="B25" s="8" t="s">
        <v>64</v>
      </c>
      <c r="C25" s="9"/>
      <c r="D25" s="9"/>
      <c r="E25" s="9"/>
      <c r="F25" s="9"/>
      <c r="G25" s="9"/>
      <c r="H25" s="10"/>
      <c r="I25" s="10"/>
      <c r="J25" s="10"/>
      <c r="K25" s="10"/>
      <c r="L25" s="10"/>
      <c r="M25" s="10"/>
      <c r="N25" s="10"/>
      <c r="O25" s="10"/>
      <c r="P25" s="10"/>
      <c r="Q25" s="10"/>
      <c r="R25" s="10"/>
      <c r="S25" s="10"/>
      <c r="T25" s="10"/>
      <c r="U25" s="11"/>
    </row>
    <row r="26" spans="1:22" ht="44.25" customHeight="1" thickTop="1">
      <c r="B26" s="66" t="s">
        <v>65</v>
      </c>
      <c r="C26" s="67"/>
      <c r="D26" s="67"/>
      <c r="E26" s="67"/>
      <c r="F26" s="67"/>
      <c r="G26" s="67"/>
      <c r="H26" s="67"/>
      <c r="I26" s="67"/>
      <c r="J26" s="67"/>
      <c r="K26" s="67"/>
      <c r="L26" s="67"/>
      <c r="M26" s="67"/>
      <c r="N26" s="67"/>
      <c r="O26" s="67"/>
      <c r="P26" s="67"/>
      <c r="Q26" s="67"/>
      <c r="R26" s="67"/>
      <c r="S26" s="67"/>
      <c r="T26" s="67"/>
      <c r="U26" s="68"/>
    </row>
    <row r="27" spans="1:22" ht="18.75" customHeight="1">
      <c r="B27" s="55" t="s">
        <v>258</v>
      </c>
      <c r="C27" s="56"/>
      <c r="D27" s="56"/>
      <c r="E27" s="56"/>
      <c r="F27" s="56"/>
      <c r="G27" s="56"/>
      <c r="H27" s="56"/>
      <c r="I27" s="56"/>
      <c r="J27" s="56"/>
      <c r="K27" s="56"/>
      <c r="L27" s="56"/>
      <c r="M27" s="56"/>
      <c r="N27" s="56"/>
      <c r="O27" s="56"/>
      <c r="P27" s="56"/>
      <c r="Q27" s="56"/>
      <c r="R27" s="56"/>
      <c r="S27" s="56"/>
      <c r="T27" s="56"/>
      <c r="U27" s="57"/>
    </row>
    <row r="28" spans="1:22" ht="17.25" customHeight="1">
      <c r="B28" s="55" t="s">
        <v>259</v>
      </c>
      <c r="C28" s="56"/>
      <c r="D28" s="56"/>
      <c r="E28" s="56"/>
      <c r="F28" s="56"/>
      <c r="G28" s="56"/>
      <c r="H28" s="56"/>
      <c r="I28" s="56"/>
      <c r="J28" s="56"/>
      <c r="K28" s="56"/>
      <c r="L28" s="56"/>
      <c r="M28" s="56"/>
      <c r="N28" s="56"/>
      <c r="O28" s="56"/>
      <c r="P28" s="56"/>
      <c r="Q28" s="56"/>
      <c r="R28" s="56"/>
      <c r="S28" s="56"/>
      <c r="T28" s="56"/>
      <c r="U28" s="57"/>
    </row>
    <row r="29" spans="1:22" ht="34.5" customHeight="1">
      <c r="B29" s="55" t="s">
        <v>260</v>
      </c>
      <c r="C29" s="56"/>
      <c r="D29" s="56"/>
      <c r="E29" s="56"/>
      <c r="F29" s="56"/>
      <c r="G29" s="56"/>
      <c r="H29" s="56"/>
      <c r="I29" s="56"/>
      <c r="J29" s="56"/>
      <c r="K29" s="56"/>
      <c r="L29" s="56"/>
      <c r="M29" s="56"/>
      <c r="N29" s="56"/>
      <c r="O29" s="56"/>
      <c r="P29" s="56"/>
      <c r="Q29" s="56"/>
      <c r="R29" s="56"/>
      <c r="S29" s="56"/>
      <c r="T29" s="56"/>
      <c r="U29" s="57"/>
    </row>
    <row r="30" spans="1:22" ht="34.5" customHeight="1">
      <c r="B30" s="55" t="s">
        <v>261</v>
      </c>
      <c r="C30" s="56"/>
      <c r="D30" s="56"/>
      <c r="E30" s="56"/>
      <c r="F30" s="56"/>
      <c r="G30" s="56"/>
      <c r="H30" s="56"/>
      <c r="I30" s="56"/>
      <c r="J30" s="56"/>
      <c r="K30" s="56"/>
      <c r="L30" s="56"/>
      <c r="M30" s="56"/>
      <c r="N30" s="56"/>
      <c r="O30" s="56"/>
      <c r="P30" s="56"/>
      <c r="Q30" s="56"/>
      <c r="R30" s="56"/>
      <c r="S30" s="56"/>
      <c r="T30" s="56"/>
      <c r="U30" s="57"/>
    </row>
    <row r="31" spans="1:22" ht="34.5" customHeight="1">
      <c r="B31" s="55" t="s">
        <v>262</v>
      </c>
      <c r="C31" s="56"/>
      <c r="D31" s="56"/>
      <c r="E31" s="56"/>
      <c r="F31" s="56"/>
      <c r="G31" s="56"/>
      <c r="H31" s="56"/>
      <c r="I31" s="56"/>
      <c r="J31" s="56"/>
      <c r="K31" s="56"/>
      <c r="L31" s="56"/>
      <c r="M31" s="56"/>
      <c r="N31" s="56"/>
      <c r="O31" s="56"/>
      <c r="P31" s="56"/>
      <c r="Q31" s="56"/>
      <c r="R31" s="56"/>
      <c r="S31" s="56"/>
      <c r="T31" s="56"/>
      <c r="U31" s="57"/>
    </row>
    <row r="32" spans="1:22" ht="34.5" customHeight="1">
      <c r="B32" s="55" t="s">
        <v>263</v>
      </c>
      <c r="C32" s="56"/>
      <c r="D32" s="56"/>
      <c r="E32" s="56"/>
      <c r="F32" s="56"/>
      <c r="G32" s="56"/>
      <c r="H32" s="56"/>
      <c r="I32" s="56"/>
      <c r="J32" s="56"/>
      <c r="K32" s="56"/>
      <c r="L32" s="56"/>
      <c r="M32" s="56"/>
      <c r="N32" s="56"/>
      <c r="O32" s="56"/>
      <c r="P32" s="56"/>
      <c r="Q32" s="56"/>
      <c r="R32" s="56"/>
      <c r="S32" s="56"/>
      <c r="T32" s="56"/>
      <c r="U32" s="57"/>
    </row>
    <row r="33" spans="2:21" ht="43.35" customHeight="1">
      <c r="B33" s="55" t="s">
        <v>264</v>
      </c>
      <c r="C33" s="56"/>
      <c r="D33" s="56"/>
      <c r="E33" s="56"/>
      <c r="F33" s="56"/>
      <c r="G33" s="56"/>
      <c r="H33" s="56"/>
      <c r="I33" s="56"/>
      <c r="J33" s="56"/>
      <c r="K33" s="56"/>
      <c r="L33" s="56"/>
      <c r="M33" s="56"/>
      <c r="N33" s="56"/>
      <c r="O33" s="56"/>
      <c r="P33" s="56"/>
      <c r="Q33" s="56"/>
      <c r="R33" s="56"/>
      <c r="S33" s="56"/>
      <c r="T33" s="56"/>
      <c r="U33" s="57"/>
    </row>
    <row r="34" spans="2:21" ht="18" customHeight="1">
      <c r="B34" s="55" t="s">
        <v>265</v>
      </c>
      <c r="C34" s="56"/>
      <c r="D34" s="56"/>
      <c r="E34" s="56"/>
      <c r="F34" s="56"/>
      <c r="G34" s="56"/>
      <c r="H34" s="56"/>
      <c r="I34" s="56"/>
      <c r="J34" s="56"/>
      <c r="K34" s="56"/>
      <c r="L34" s="56"/>
      <c r="M34" s="56"/>
      <c r="N34" s="56"/>
      <c r="O34" s="56"/>
      <c r="P34" s="56"/>
      <c r="Q34" s="56"/>
      <c r="R34" s="56"/>
      <c r="S34" s="56"/>
      <c r="T34" s="56"/>
      <c r="U34" s="57"/>
    </row>
    <row r="35" spans="2:21" ht="44.85" customHeight="1" thickBot="1">
      <c r="B35" s="58" t="s">
        <v>266</v>
      </c>
      <c r="C35" s="59"/>
      <c r="D35" s="59"/>
      <c r="E35" s="59"/>
      <c r="F35" s="59"/>
      <c r="G35" s="59"/>
      <c r="H35" s="59"/>
      <c r="I35" s="59"/>
      <c r="J35" s="59"/>
      <c r="K35" s="59"/>
      <c r="L35" s="59"/>
      <c r="M35" s="59"/>
      <c r="N35" s="59"/>
      <c r="O35" s="59"/>
      <c r="P35" s="59"/>
      <c r="Q35" s="59"/>
      <c r="R35" s="59"/>
      <c r="S35" s="59"/>
      <c r="T35" s="59"/>
      <c r="U35" s="60"/>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L17" sqref="L17:O17"/>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6640625" style="1" customWidth="1"/>
    <col min="9" max="9" width="7.5546875" style="1" customWidth="1"/>
    <col min="10" max="10" width="9" style="1" customWidth="1"/>
    <col min="11" max="11" width="22.88671875" style="1" customWidth="1"/>
    <col min="12" max="12" width="8.88671875" style="1" customWidth="1"/>
    <col min="13" max="13" width="7" style="1" customWidth="1"/>
    <col min="14" max="14" width="9.44140625" style="1" customWidth="1"/>
    <col min="15" max="15" width="20.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267</v>
      </c>
      <c r="D4" s="95" t="s">
        <v>268</v>
      </c>
      <c r="E4" s="95"/>
      <c r="F4" s="95"/>
      <c r="G4" s="95"/>
      <c r="H4" s="95"/>
      <c r="I4" s="14"/>
      <c r="J4" s="15" t="s">
        <v>6</v>
      </c>
      <c r="K4" s="16" t="s">
        <v>7</v>
      </c>
      <c r="L4" s="96" t="s">
        <v>8</v>
      </c>
      <c r="M4" s="96"/>
      <c r="N4" s="96"/>
      <c r="O4" s="96"/>
      <c r="P4" s="15" t="s">
        <v>9</v>
      </c>
      <c r="Q4" s="96" t="s">
        <v>269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5.6" customHeight="1" thickTop="1">
      <c r="A11" s="25"/>
      <c r="B11" s="26" t="s">
        <v>36</v>
      </c>
      <c r="C11" s="69" t="s">
        <v>270</v>
      </c>
      <c r="D11" s="69"/>
      <c r="E11" s="69"/>
      <c r="F11" s="69"/>
      <c r="G11" s="69"/>
      <c r="H11" s="69"/>
      <c r="I11" s="69" t="s">
        <v>271</v>
      </c>
      <c r="J11" s="69"/>
      <c r="K11" s="69"/>
      <c r="L11" s="69" t="s">
        <v>272</v>
      </c>
      <c r="M11" s="69"/>
      <c r="N11" s="69"/>
      <c r="O11" s="69"/>
      <c r="P11" s="27" t="s">
        <v>40</v>
      </c>
      <c r="Q11" s="27" t="s">
        <v>82</v>
      </c>
      <c r="R11" s="27">
        <v>101.5</v>
      </c>
      <c r="S11" s="27" t="s">
        <v>83</v>
      </c>
      <c r="T11" s="27" t="s">
        <v>83</v>
      </c>
      <c r="U11" s="28" t="str">
        <f t="shared" ref="U11:U29" si="0">IF(ISERR(T11/S11*100),"N/A",T11/S11*100)</f>
        <v>N/A</v>
      </c>
    </row>
    <row r="12" spans="1:34" ht="75" customHeight="1">
      <c r="A12" s="25"/>
      <c r="B12" s="29" t="s">
        <v>42</v>
      </c>
      <c r="C12" s="61" t="s">
        <v>42</v>
      </c>
      <c r="D12" s="61"/>
      <c r="E12" s="61"/>
      <c r="F12" s="61"/>
      <c r="G12" s="61"/>
      <c r="H12" s="61"/>
      <c r="I12" s="61" t="s">
        <v>1533</v>
      </c>
      <c r="J12" s="61"/>
      <c r="K12" s="61"/>
      <c r="L12" s="61" t="s">
        <v>80</v>
      </c>
      <c r="M12" s="61"/>
      <c r="N12" s="61"/>
      <c r="O12" s="61"/>
      <c r="P12" s="30" t="s">
        <v>81</v>
      </c>
      <c r="Q12" s="30" t="s">
        <v>82</v>
      </c>
      <c r="R12" s="54">
        <v>61637</v>
      </c>
      <c r="S12" s="54" t="s">
        <v>83</v>
      </c>
      <c r="T12" s="54" t="s">
        <v>83</v>
      </c>
      <c r="U12" s="31" t="str">
        <f t="shared" si="0"/>
        <v>N/A</v>
      </c>
    </row>
    <row r="13" spans="1:34" ht="102" customHeight="1" thickBot="1">
      <c r="A13" s="25"/>
      <c r="B13" s="29" t="s">
        <v>42</v>
      </c>
      <c r="C13" s="61" t="s">
        <v>42</v>
      </c>
      <c r="D13" s="61"/>
      <c r="E13" s="61"/>
      <c r="F13" s="61"/>
      <c r="G13" s="61"/>
      <c r="H13" s="61"/>
      <c r="I13" s="61" t="s">
        <v>273</v>
      </c>
      <c r="J13" s="61"/>
      <c r="K13" s="61"/>
      <c r="L13" s="61" t="s">
        <v>235</v>
      </c>
      <c r="M13" s="61"/>
      <c r="N13" s="61"/>
      <c r="O13" s="61"/>
      <c r="P13" s="30" t="s">
        <v>149</v>
      </c>
      <c r="Q13" s="30" t="s">
        <v>82</v>
      </c>
      <c r="R13" s="30">
        <v>25</v>
      </c>
      <c r="S13" s="30" t="s">
        <v>83</v>
      </c>
      <c r="T13" s="30" t="s">
        <v>83</v>
      </c>
      <c r="U13" s="31" t="str">
        <f t="shared" si="0"/>
        <v>N/A</v>
      </c>
    </row>
    <row r="14" spans="1:34" ht="75" customHeight="1" thickTop="1">
      <c r="A14" s="25"/>
      <c r="B14" s="26" t="s">
        <v>45</v>
      </c>
      <c r="C14" s="69" t="s">
        <v>274</v>
      </c>
      <c r="D14" s="69"/>
      <c r="E14" s="69"/>
      <c r="F14" s="69"/>
      <c r="G14" s="69"/>
      <c r="H14" s="69"/>
      <c r="I14" s="69" t="s">
        <v>275</v>
      </c>
      <c r="J14" s="69"/>
      <c r="K14" s="69"/>
      <c r="L14" s="69" t="s">
        <v>276</v>
      </c>
      <c r="M14" s="69"/>
      <c r="N14" s="69"/>
      <c r="O14" s="69"/>
      <c r="P14" s="27" t="s">
        <v>40</v>
      </c>
      <c r="Q14" s="27" t="s">
        <v>82</v>
      </c>
      <c r="R14" s="27">
        <v>100</v>
      </c>
      <c r="S14" s="27" t="s">
        <v>83</v>
      </c>
      <c r="T14" s="27" t="s">
        <v>83</v>
      </c>
      <c r="U14" s="28" t="str">
        <f t="shared" si="0"/>
        <v>N/A</v>
      </c>
    </row>
    <row r="15" spans="1:34" ht="75" customHeight="1">
      <c r="A15" s="25"/>
      <c r="B15" s="29" t="s">
        <v>42</v>
      </c>
      <c r="C15" s="61" t="s">
        <v>42</v>
      </c>
      <c r="D15" s="61"/>
      <c r="E15" s="61"/>
      <c r="F15" s="61"/>
      <c r="G15" s="61"/>
      <c r="H15" s="61"/>
      <c r="I15" s="61" t="s">
        <v>277</v>
      </c>
      <c r="J15" s="61"/>
      <c r="K15" s="61"/>
      <c r="L15" s="61" t="s">
        <v>238</v>
      </c>
      <c r="M15" s="61"/>
      <c r="N15" s="61"/>
      <c r="O15" s="61"/>
      <c r="P15" s="30" t="s">
        <v>40</v>
      </c>
      <c r="Q15" s="30" t="s">
        <v>278</v>
      </c>
      <c r="R15" s="30">
        <v>61.73</v>
      </c>
      <c r="S15" s="30" t="s">
        <v>83</v>
      </c>
      <c r="T15" s="30" t="s">
        <v>83</v>
      </c>
      <c r="U15" s="31" t="str">
        <f t="shared" si="0"/>
        <v>N/A</v>
      </c>
    </row>
    <row r="16" spans="1:34" ht="75" customHeight="1" thickBot="1">
      <c r="A16" s="25"/>
      <c r="B16" s="29" t="s">
        <v>42</v>
      </c>
      <c r="C16" s="61" t="s">
        <v>42</v>
      </c>
      <c r="D16" s="61"/>
      <c r="E16" s="61"/>
      <c r="F16" s="61"/>
      <c r="G16" s="61"/>
      <c r="H16" s="61"/>
      <c r="I16" s="61" t="s">
        <v>279</v>
      </c>
      <c r="J16" s="61"/>
      <c r="K16" s="61"/>
      <c r="L16" s="61" t="s">
        <v>240</v>
      </c>
      <c r="M16" s="61"/>
      <c r="N16" s="61"/>
      <c r="O16" s="61"/>
      <c r="P16" s="30" t="s">
        <v>40</v>
      </c>
      <c r="Q16" s="30" t="s">
        <v>278</v>
      </c>
      <c r="R16" s="30">
        <v>65.099999999999994</v>
      </c>
      <c r="S16" s="30" t="s">
        <v>83</v>
      </c>
      <c r="T16" s="30" t="s">
        <v>83</v>
      </c>
      <c r="U16" s="31" t="str">
        <f t="shared" si="0"/>
        <v>N/A</v>
      </c>
    </row>
    <row r="17" spans="1:22" ht="75" customHeight="1" thickTop="1">
      <c r="A17" s="25"/>
      <c r="B17" s="26" t="s">
        <v>49</v>
      </c>
      <c r="C17" s="69" t="s">
        <v>280</v>
      </c>
      <c r="D17" s="69"/>
      <c r="E17" s="69"/>
      <c r="F17" s="69"/>
      <c r="G17" s="69"/>
      <c r="H17" s="69"/>
      <c r="I17" s="69" t="s">
        <v>281</v>
      </c>
      <c r="J17" s="69"/>
      <c r="K17" s="69"/>
      <c r="L17" s="69" t="s">
        <v>282</v>
      </c>
      <c r="M17" s="69"/>
      <c r="N17" s="69"/>
      <c r="O17" s="69"/>
      <c r="P17" s="27" t="s">
        <v>40</v>
      </c>
      <c r="Q17" s="27" t="s">
        <v>102</v>
      </c>
      <c r="R17" s="27">
        <v>100</v>
      </c>
      <c r="S17" s="27" t="s">
        <v>83</v>
      </c>
      <c r="T17" s="27" t="s">
        <v>83</v>
      </c>
      <c r="U17" s="28" t="str">
        <f t="shared" si="0"/>
        <v>N/A</v>
      </c>
    </row>
    <row r="18" spans="1:22" ht="75" customHeight="1">
      <c r="A18" s="25"/>
      <c r="B18" s="29" t="s">
        <v>42</v>
      </c>
      <c r="C18" s="61" t="s">
        <v>283</v>
      </c>
      <c r="D18" s="61"/>
      <c r="E18" s="61"/>
      <c r="F18" s="61"/>
      <c r="G18" s="61"/>
      <c r="H18" s="61"/>
      <c r="I18" s="61" t="s">
        <v>284</v>
      </c>
      <c r="J18" s="61"/>
      <c r="K18" s="61"/>
      <c r="L18" s="61" t="s">
        <v>285</v>
      </c>
      <c r="M18" s="61"/>
      <c r="N18" s="61"/>
      <c r="O18" s="61"/>
      <c r="P18" s="30" t="s">
        <v>40</v>
      </c>
      <c r="Q18" s="30" t="s">
        <v>82</v>
      </c>
      <c r="R18" s="30">
        <v>20.149999999999999</v>
      </c>
      <c r="S18" s="30" t="s">
        <v>83</v>
      </c>
      <c r="T18" s="30" t="s">
        <v>83</v>
      </c>
      <c r="U18" s="31" t="str">
        <f t="shared" si="0"/>
        <v>N/A</v>
      </c>
    </row>
    <row r="19" spans="1:22" ht="75" customHeight="1">
      <c r="A19" s="25"/>
      <c r="B19" s="29" t="s">
        <v>42</v>
      </c>
      <c r="C19" s="61" t="s">
        <v>286</v>
      </c>
      <c r="D19" s="61"/>
      <c r="E19" s="61"/>
      <c r="F19" s="61"/>
      <c r="G19" s="61"/>
      <c r="H19" s="61"/>
      <c r="I19" s="61" t="s">
        <v>244</v>
      </c>
      <c r="J19" s="61"/>
      <c r="K19" s="61"/>
      <c r="L19" s="61" t="s">
        <v>287</v>
      </c>
      <c r="M19" s="61"/>
      <c r="N19" s="61"/>
      <c r="O19" s="61"/>
      <c r="P19" s="30" t="s">
        <v>40</v>
      </c>
      <c r="Q19" s="30" t="s">
        <v>288</v>
      </c>
      <c r="R19" s="30">
        <v>81.819999999999993</v>
      </c>
      <c r="S19" s="30" t="s">
        <v>83</v>
      </c>
      <c r="T19" s="30" t="s">
        <v>83</v>
      </c>
      <c r="U19" s="31" t="str">
        <f t="shared" si="0"/>
        <v>N/A</v>
      </c>
    </row>
    <row r="20" spans="1:22" ht="75" customHeight="1" thickBot="1">
      <c r="A20" s="25"/>
      <c r="B20" s="29" t="s">
        <v>42</v>
      </c>
      <c r="C20" s="61" t="s">
        <v>289</v>
      </c>
      <c r="D20" s="61"/>
      <c r="E20" s="61"/>
      <c r="F20" s="61"/>
      <c r="G20" s="61"/>
      <c r="H20" s="61"/>
      <c r="I20" s="61" t="s">
        <v>290</v>
      </c>
      <c r="J20" s="61"/>
      <c r="K20" s="61"/>
      <c r="L20" s="61" t="s">
        <v>291</v>
      </c>
      <c r="M20" s="61"/>
      <c r="N20" s="61"/>
      <c r="O20" s="61"/>
      <c r="P20" s="30" t="s">
        <v>40</v>
      </c>
      <c r="Q20" s="30" t="s">
        <v>93</v>
      </c>
      <c r="R20" s="30">
        <v>70.180000000000007</v>
      </c>
      <c r="S20" s="30" t="s">
        <v>83</v>
      </c>
      <c r="T20" s="30" t="s">
        <v>83</v>
      </c>
      <c r="U20" s="31" t="str">
        <f t="shared" si="0"/>
        <v>N/A</v>
      </c>
    </row>
    <row r="21" spans="1:22" ht="75" customHeight="1" thickTop="1">
      <c r="A21" s="25"/>
      <c r="B21" s="26" t="s">
        <v>94</v>
      </c>
      <c r="C21" s="69" t="s">
        <v>292</v>
      </c>
      <c r="D21" s="69"/>
      <c r="E21" s="69"/>
      <c r="F21" s="69"/>
      <c r="G21" s="69"/>
      <c r="H21" s="69"/>
      <c r="I21" s="69" t="s">
        <v>293</v>
      </c>
      <c r="J21" s="69"/>
      <c r="K21" s="69"/>
      <c r="L21" s="69" t="s">
        <v>294</v>
      </c>
      <c r="M21" s="69"/>
      <c r="N21" s="69"/>
      <c r="O21" s="69"/>
      <c r="P21" s="27" t="s">
        <v>40</v>
      </c>
      <c r="Q21" s="27" t="s">
        <v>106</v>
      </c>
      <c r="R21" s="27">
        <v>100</v>
      </c>
      <c r="S21" s="27" t="s">
        <v>83</v>
      </c>
      <c r="T21" s="27" t="s">
        <v>83</v>
      </c>
      <c r="U21" s="28" t="str">
        <f t="shared" si="0"/>
        <v>N/A</v>
      </c>
    </row>
    <row r="22" spans="1:22" ht="75" customHeight="1">
      <c r="A22" s="25"/>
      <c r="B22" s="29" t="s">
        <v>42</v>
      </c>
      <c r="C22" s="61" t="s">
        <v>295</v>
      </c>
      <c r="D22" s="61"/>
      <c r="E22" s="61"/>
      <c r="F22" s="61"/>
      <c r="G22" s="61"/>
      <c r="H22" s="61"/>
      <c r="I22" s="61" t="s">
        <v>296</v>
      </c>
      <c r="J22" s="61"/>
      <c r="K22" s="61"/>
      <c r="L22" s="61" t="s">
        <v>297</v>
      </c>
      <c r="M22" s="61"/>
      <c r="N22" s="61"/>
      <c r="O22" s="61"/>
      <c r="P22" s="30" t="s">
        <v>40</v>
      </c>
      <c r="Q22" s="30" t="s">
        <v>106</v>
      </c>
      <c r="R22" s="30">
        <v>100</v>
      </c>
      <c r="S22" s="30" t="s">
        <v>83</v>
      </c>
      <c r="T22" s="30" t="s">
        <v>83</v>
      </c>
      <c r="U22" s="31" t="str">
        <f t="shared" si="0"/>
        <v>N/A</v>
      </c>
    </row>
    <row r="23" spans="1:22" ht="75" customHeight="1">
      <c r="A23" s="25"/>
      <c r="B23" s="29" t="s">
        <v>42</v>
      </c>
      <c r="C23" s="61" t="s">
        <v>298</v>
      </c>
      <c r="D23" s="61"/>
      <c r="E23" s="61"/>
      <c r="F23" s="61"/>
      <c r="G23" s="61"/>
      <c r="H23" s="61"/>
      <c r="I23" s="61" t="s">
        <v>299</v>
      </c>
      <c r="J23" s="61"/>
      <c r="K23" s="61"/>
      <c r="L23" s="61" t="s">
        <v>300</v>
      </c>
      <c r="M23" s="61"/>
      <c r="N23" s="61"/>
      <c r="O23" s="61"/>
      <c r="P23" s="30" t="s">
        <v>40</v>
      </c>
      <c r="Q23" s="30" t="s">
        <v>106</v>
      </c>
      <c r="R23" s="30">
        <v>100</v>
      </c>
      <c r="S23" s="30" t="s">
        <v>83</v>
      </c>
      <c r="T23" s="30" t="s">
        <v>83</v>
      </c>
      <c r="U23" s="31" t="str">
        <f t="shared" si="0"/>
        <v>N/A</v>
      </c>
    </row>
    <row r="24" spans="1:22" ht="75" customHeight="1">
      <c r="A24" s="25"/>
      <c r="B24" s="29" t="s">
        <v>42</v>
      </c>
      <c r="C24" s="61" t="s">
        <v>301</v>
      </c>
      <c r="D24" s="61"/>
      <c r="E24" s="61"/>
      <c r="F24" s="61"/>
      <c r="G24" s="61"/>
      <c r="H24" s="61"/>
      <c r="I24" s="61" t="s">
        <v>302</v>
      </c>
      <c r="J24" s="61"/>
      <c r="K24" s="61"/>
      <c r="L24" s="61" t="s">
        <v>303</v>
      </c>
      <c r="M24" s="61"/>
      <c r="N24" s="61"/>
      <c r="O24" s="61"/>
      <c r="P24" s="30" t="s">
        <v>40</v>
      </c>
      <c r="Q24" s="30" t="s">
        <v>304</v>
      </c>
      <c r="R24" s="30">
        <v>40</v>
      </c>
      <c r="S24" s="30">
        <v>5</v>
      </c>
      <c r="T24" s="30">
        <v>3.09</v>
      </c>
      <c r="U24" s="31">
        <f t="shared" si="0"/>
        <v>61.8</v>
      </c>
    </row>
    <row r="25" spans="1:22" ht="75" customHeight="1">
      <c r="A25" s="25"/>
      <c r="B25" s="29" t="s">
        <v>42</v>
      </c>
      <c r="C25" s="61" t="s">
        <v>305</v>
      </c>
      <c r="D25" s="61"/>
      <c r="E25" s="61"/>
      <c r="F25" s="61"/>
      <c r="G25" s="61"/>
      <c r="H25" s="61"/>
      <c r="I25" s="61" t="s">
        <v>306</v>
      </c>
      <c r="J25" s="61"/>
      <c r="K25" s="61"/>
      <c r="L25" s="61" t="s">
        <v>307</v>
      </c>
      <c r="M25" s="61"/>
      <c r="N25" s="61"/>
      <c r="O25" s="61"/>
      <c r="P25" s="30" t="s">
        <v>40</v>
      </c>
      <c r="Q25" s="30" t="s">
        <v>98</v>
      </c>
      <c r="R25" s="30">
        <v>88.09</v>
      </c>
      <c r="S25" s="30">
        <v>11.49</v>
      </c>
      <c r="T25" s="30">
        <v>8.09</v>
      </c>
      <c r="U25" s="31">
        <f t="shared" si="0"/>
        <v>70.409051348999128</v>
      </c>
    </row>
    <row r="26" spans="1:22" ht="75" customHeight="1">
      <c r="A26" s="25"/>
      <c r="B26" s="29" t="s">
        <v>42</v>
      </c>
      <c r="C26" s="61" t="s">
        <v>308</v>
      </c>
      <c r="D26" s="61"/>
      <c r="E26" s="61"/>
      <c r="F26" s="61"/>
      <c r="G26" s="61"/>
      <c r="H26" s="61"/>
      <c r="I26" s="61" t="s">
        <v>309</v>
      </c>
      <c r="J26" s="61"/>
      <c r="K26" s="61"/>
      <c r="L26" s="61" t="s">
        <v>310</v>
      </c>
      <c r="M26" s="61"/>
      <c r="N26" s="61"/>
      <c r="O26" s="61"/>
      <c r="P26" s="30" t="s">
        <v>187</v>
      </c>
      <c r="Q26" s="30" t="s">
        <v>129</v>
      </c>
      <c r="R26" s="30">
        <v>0.27</v>
      </c>
      <c r="S26" s="30">
        <v>0.01</v>
      </c>
      <c r="T26" s="30">
        <v>0.06</v>
      </c>
      <c r="U26" s="31">
        <f t="shared" si="0"/>
        <v>600</v>
      </c>
    </row>
    <row r="27" spans="1:22" ht="75" customHeight="1">
      <c r="A27" s="25"/>
      <c r="B27" s="29" t="s">
        <v>42</v>
      </c>
      <c r="C27" s="61" t="s">
        <v>311</v>
      </c>
      <c r="D27" s="61"/>
      <c r="E27" s="61"/>
      <c r="F27" s="61"/>
      <c r="G27" s="61"/>
      <c r="H27" s="61"/>
      <c r="I27" s="61" t="s">
        <v>312</v>
      </c>
      <c r="J27" s="61"/>
      <c r="K27" s="61"/>
      <c r="L27" s="61" t="s">
        <v>313</v>
      </c>
      <c r="M27" s="61"/>
      <c r="N27" s="61"/>
      <c r="O27" s="61"/>
      <c r="P27" s="30" t="s">
        <v>149</v>
      </c>
      <c r="Q27" s="30" t="s">
        <v>106</v>
      </c>
      <c r="R27" s="30">
        <v>114.58</v>
      </c>
      <c r="S27" s="30" t="s">
        <v>83</v>
      </c>
      <c r="T27" s="30" t="s">
        <v>83</v>
      </c>
      <c r="U27" s="31" t="str">
        <f t="shared" si="0"/>
        <v>N/A</v>
      </c>
    </row>
    <row r="28" spans="1:22" ht="75" customHeight="1">
      <c r="A28" s="25"/>
      <c r="B28" s="29" t="s">
        <v>42</v>
      </c>
      <c r="C28" s="61" t="s">
        <v>314</v>
      </c>
      <c r="D28" s="61"/>
      <c r="E28" s="61"/>
      <c r="F28" s="61"/>
      <c r="G28" s="61"/>
      <c r="H28" s="61"/>
      <c r="I28" s="61" t="s">
        <v>250</v>
      </c>
      <c r="J28" s="61"/>
      <c r="K28" s="61"/>
      <c r="L28" s="61" t="s">
        <v>315</v>
      </c>
      <c r="M28" s="61"/>
      <c r="N28" s="61"/>
      <c r="O28" s="61"/>
      <c r="P28" s="30" t="s">
        <v>187</v>
      </c>
      <c r="Q28" s="30" t="s">
        <v>129</v>
      </c>
      <c r="R28" s="30">
        <v>1.21</v>
      </c>
      <c r="S28" s="30">
        <v>0.03</v>
      </c>
      <c r="T28" s="30">
        <v>0.03</v>
      </c>
      <c r="U28" s="31">
        <f t="shared" si="0"/>
        <v>100</v>
      </c>
    </row>
    <row r="29" spans="1:22" ht="75" customHeight="1" thickBot="1">
      <c r="A29" s="25"/>
      <c r="B29" s="29" t="s">
        <v>42</v>
      </c>
      <c r="C29" s="61" t="s">
        <v>316</v>
      </c>
      <c r="D29" s="61"/>
      <c r="E29" s="61"/>
      <c r="F29" s="61"/>
      <c r="G29" s="61"/>
      <c r="H29" s="61"/>
      <c r="I29" s="61" t="s">
        <v>256</v>
      </c>
      <c r="J29" s="61"/>
      <c r="K29" s="61"/>
      <c r="L29" s="61" t="s">
        <v>317</v>
      </c>
      <c r="M29" s="61"/>
      <c r="N29" s="61"/>
      <c r="O29" s="61"/>
      <c r="P29" s="30" t="s">
        <v>187</v>
      </c>
      <c r="Q29" s="30" t="s">
        <v>129</v>
      </c>
      <c r="R29" s="30">
        <v>1</v>
      </c>
      <c r="S29" s="30">
        <v>0.09</v>
      </c>
      <c r="T29" s="30">
        <v>0.14000000000000001</v>
      </c>
      <c r="U29" s="31">
        <f t="shared" si="0"/>
        <v>155.55555555555557</v>
      </c>
    </row>
    <row r="30" spans="1:22" ht="22.5" customHeight="1" thickTop="1" thickBot="1">
      <c r="B30" s="8" t="s">
        <v>55</v>
      </c>
      <c r="C30" s="9"/>
      <c r="D30" s="9"/>
      <c r="E30" s="9"/>
      <c r="F30" s="9"/>
      <c r="G30" s="9"/>
      <c r="H30" s="10"/>
      <c r="I30" s="10"/>
      <c r="J30" s="10"/>
      <c r="K30" s="10"/>
      <c r="L30" s="10"/>
      <c r="M30" s="10"/>
      <c r="N30" s="10"/>
      <c r="O30" s="10"/>
      <c r="P30" s="10"/>
      <c r="Q30" s="10"/>
      <c r="R30" s="10"/>
      <c r="S30" s="10"/>
      <c r="T30" s="10"/>
      <c r="U30" s="11"/>
      <c r="V30" s="32"/>
    </row>
    <row r="31" spans="1:22" ht="26.25" customHeight="1" thickTop="1">
      <c r="B31" s="33"/>
      <c r="C31" s="34"/>
      <c r="D31" s="34"/>
      <c r="E31" s="34"/>
      <c r="F31" s="34"/>
      <c r="G31" s="34"/>
      <c r="H31" s="35"/>
      <c r="I31" s="35"/>
      <c r="J31" s="35"/>
      <c r="K31" s="35"/>
      <c r="L31" s="35"/>
      <c r="M31" s="35"/>
      <c r="N31" s="35"/>
      <c r="O31" s="35"/>
      <c r="P31" s="36"/>
      <c r="Q31" s="37"/>
      <c r="R31" s="38" t="s">
        <v>56</v>
      </c>
      <c r="S31" s="22" t="s">
        <v>57</v>
      </c>
      <c r="T31" s="38" t="s">
        <v>58</v>
      </c>
      <c r="U31" s="22" t="s">
        <v>59</v>
      </c>
    </row>
    <row r="32" spans="1:22" ht="26.25" customHeight="1" thickBot="1">
      <c r="B32" s="39"/>
      <c r="C32" s="40"/>
      <c r="D32" s="40"/>
      <c r="E32" s="40"/>
      <c r="F32" s="40"/>
      <c r="G32" s="40"/>
      <c r="H32" s="41"/>
      <c r="I32" s="41"/>
      <c r="J32" s="41"/>
      <c r="K32" s="41"/>
      <c r="L32" s="41"/>
      <c r="M32" s="41"/>
      <c r="N32" s="41"/>
      <c r="O32" s="41"/>
      <c r="P32" s="42"/>
      <c r="Q32" s="43"/>
      <c r="R32" s="44" t="s">
        <v>60</v>
      </c>
      <c r="S32" s="43" t="s">
        <v>60</v>
      </c>
      <c r="T32" s="43" t="s">
        <v>60</v>
      </c>
      <c r="U32" s="43" t="s">
        <v>61</v>
      </c>
    </row>
    <row r="33" spans="2:21" ht="13.5" customHeight="1" thickBot="1">
      <c r="B33" s="62" t="s">
        <v>62</v>
      </c>
      <c r="C33" s="63"/>
      <c r="D33" s="63"/>
      <c r="E33" s="45"/>
      <c r="F33" s="45"/>
      <c r="G33" s="45"/>
      <c r="H33" s="46"/>
      <c r="I33" s="46"/>
      <c r="J33" s="46"/>
      <c r="K33" s="46"/>
      <c r="L33" s="46"/>
      <c r="M33" s="46"/>
      <c r="N33" s="46"/>
      <c r="O33" s="46"/>
      <c r="P33" s="47"/>
      <c r="Q33" s="47"/>
      <c r="R33" s="48">
        <f>746.556777</f>
        <v>746.55677700000001</v>
      </c>
      <c r="S33" s="48">
        <f>746.556777</f>
        <v>746.55677700000001</v>
      </c>
      <c r="T33" s="48">
        <f>1523.76348222</f>
        <v>1523.76348222</v>
      </c>
      <c r="U33" s="49">
        <f>+IF(ISERR(T33/S33*100),"N/A",T33/S33*100)</f>
        <v>204.10550532314033</v>
      </c>
    </row>
    <row r="34" spans="2:21" ht="13.5" customHeight="1" thickBot="1">
      <c r="B34" s="64" t="s">
        <v>63</v>
      </c>
      <c r="C34" s="65"/>
      <c r="D34" s="65"/>
      <c r="E34" s="50"/>
      <c r="F34" s="50"/>
      <c r="G34" s="50"/>
      <c r="H34" s="51"/>
      <c r="I34" s="51"/>
      <c r="J34" s="51"/>
      <c r="K34" s="51"/>
      <c r="L34" s="51"/>
      <c r="M34" s="51"/>
      <c r="N34" s="51"/>
      <c r="O34" s="51"/>
      <c r="P34" s="52"/>
      <c r="Q34" s="52"/>
      <c r="R34" s="48">
        <f>1525.34544833</f>
        <v>1525.34544833</v>
      </c>
      <c r="S34" s="48">
        <f>1525.34544833</f>
        <v>1525.34544833</v>
      </c>
      <c r="T34" s="48">
        <f>1523.76348222</f>
        <v>1523.76348222</v>
      </c>
      <c r="U34" s="49">
        <f>+IF(ISERR(T34/S34*100),"N/A",T34/S34*100)</f>
        <v>99.896288010579383</v>
      </c>
    </row>
    <row r="35" spans="2:21" ht="14.85" customHeight="1" thickTop="1" thickBot="1">
      <c r="B35" s="8" t="s">
        <v>64</v>
      </c>
      <c r="C35" s="9"/>
      <c r="D35" s="9"/>
      <c r="E35" s="9"/>
      <c r="F35" s="9"/>
      <c r="G35" s="9"/>
      <c r="H35" s="10"/>
      <c r="I35" s="10"/>
      <c r="J35" s="10"/>
      <c r="K35" s="10"/>
      <c r="L35" s="10"/>
      <c r="M35" s="10"/>
      <c r="N35" s="10"/>
      <c r="O35" s="10"/>
      <c r="P35" s="10"/>
      <c r="Q35" s="10"/>
      <c r="R35" s="10"/>
      <c r="S35" s="10"/>
      <c r="T35" s="10"/>
      <c r="U35" s="11"/>
    </row>
    <row r="36" spans="2:21" ht="44.25" customHeight="1" thickTop="1">
      <c r="B36" s="66" t="s">
        <v>65</v>
      </c>
      <c r="C36" s="67"/>
      <c r="D36" s="67"/>
      <c r="E36" s="67"/>
      <c r="F36" s="67"/>
      <c r="G36" s="67"/>
      <c r="H36" s="67"/>
      <c r="I36" s="67"/>
      <c r="J36" s="67"/>
      <c r="K36" s="67"/>
      <c r="L36" s="67"/>
      <c r="M36" s="67"/>
      <c r="N36" s="67"/>
      <c r="O36" s="67"/>
      <c r="P36" s="67"/>
      <c r="Q36" s="67"/>
      <c r="R36" s="67"/>
      <c r="S36" s="67"/>
      <c r="T36" s="67"/>
      <c r="U36" s="68"/>
    </row>
    <row r="37" spans="2:21" ht="34.5" customHeight="1">
      <c r="B37" s="55" t="s">
        <v>318</v>
      </c>
      <c r="C37" s="56"/>
      <c r="D37" s="56"/>
      <c r="E37" s="56"/>
      <c r="F37" s="56"/>
      <c r="G37" s="56"/>
      <c r="H37" s="56"/>
      <c r="I37" s="56"/>
      <c r="J37" s="56"/>
      <c r="K37" s="56"/>
      <c r="L37" s="56"/>
      <c r="M37" s="56"/>
      <c r="N37" s="56"/>
      <c r="O37" s="56"/>
      <c r="P37" s="56"/>
      <c r="Q37" s="56"/>
      <c r="R37" s="56"/>
      <c r="S37" s="56"/>
      <c r="T37" s="56"/>
      <c r="U37" s="57"/>
    </row>
    <row r="38" spans="2:21" ht="34.5" customHeight="1">
      <c r="B38" s="55" t="s">
        <v>107</v>
      </c>
      <c r="C38" s="56"/>
      <c r="D38" s="56"/>
      <c r="E38" s="56"/>
      <c r="F38" s="56"/>
      <c r="G38" s="56"/>
      <c r="H38" s="56"/>
      <c r="I38" s="56"/>
      <c r="J38" s="56"/>
      <c r="K38" s="56"/>
      <c r="L38" s="56"/>
      <c r="M38" s="56"/>
      <c r="N38" s="56"/>
      <c r="O38" s="56"/>
      <c r="P38" s="56"/>
      <c r="Q38" s="56"/>
      <c r="R38" s="56"/>
      <c r="S38" s="56"/>
      <c r="T38" s="56"/>
      <c r="U38" s="57"/>
    </row>
    <row r="39" spans="2:21" ht="18.600000000000001" customHeight="1">
      <c r="B39" s="55" t="s">
        <v>319</v>
      </c>
      <c r="C39" s="56"/>
      <c r="D39" s="56"/>
      <c r="E39" s="56"/>
      <c r="F39" s="56"/>
      <c r="G39" s="56"/>
      <c r="H39" s="56"/>
      <c r="I39" s="56"/>
      <c r="J39" s="56"/>
      <c r="K39" s="56"/>
      <c r="L39" s="56"/>
      <c r="M39" s="56"/>
      <c r="N39" s="56"/>
      <c r="O39" s="56"/>
      <c r="P39" s="56"/>
      <c r="Q39" s="56"/>
      <c r="R39" s="56"/>
      <c r="S39" s="56"/>
      <c r="T39" s="56"/>
      <c r="U39" s="57"/>
    </row>
    <row r="40" spans="2:21" ht="34.5" customHeight="1">
      <c r="B40" s="55" t="s">
        <v>320</v>
      </c>
      <c r="C40" s="56"/>
      <c r="D40" s="56"/>
      <c r="E40" s="56"/>
      <c r="F40" s="56"/>
      <c r="G40" s="56"/>
      <c r="H40" s="56"/>
      <c r="I40" s="56"/>
      <c r="J40" s="56"/>
      <c r="K40" s="56"/>
      <c r="L40" s="56"/>
      <c r="M40" s="56"/>
      <c r="N40" s="56"/>
      <c r="O40" s="56"/>
      <c r="P40" s="56"/>
      <c r="Q40" s="56"/>
      <c r="R40" s="56"/>
      <c r="S40" s="56"/>
      <c r="T40" s="56"/>
      <c r="U40" s="57"/>
    </row>
    <row r="41" spans="2:21" ht="17.25" customHeight="1">
      <c r="B41" s="55" t="s">
        <v>321</v>
      </c>
      <c r="C41" s="56"/>
      <c r="D41" s="56"/>
      <c r="E41" s="56"/>
      <c r="F41" s="56"/>
      <c r="G41" s="56"/>
      <c r="H41" s="56"/>
      <c r="I41" s="56"/>
      <c r="J41" s="56"/>
      <c r="K41" s="56"/>
      <c r="L41" s="56"/>
      <c r="M41" s="56"/>
      <c r="N41" s="56"/>
      <c r="O41" s="56"/>
      <c r="P41" s="56"/>
      <c r="Q41" s="56"/>
      <c r="R41" s="56"/>
      <c r="S41" s="56"/>
      <c r="T41" s="56"/>
      <c r="U41" s="57"/>
    </row>
    <row r="42" spans="2:21" ht="34.5" customHeight="1">
      <c r="B42" s="55" t="s">
        <v>322</v>
      </c>
      <c r="C42" s="56"/>
      <c r="D42" s="56"/>
      <c r="E42" s="56"/>
      <c r="F42" s="56"/>
      <c r="G42" s="56"/>
      <c r="H42" s="56"/>
      <c r="I42" s="56"/>
      <c r="J42" s="56"/>
      <c r="K42" s="56"/>
      <c r="L42" s="56"/>
      <c r="M42" s="56"/>
      <c r="N42" s="56"/>
      <c r="O42" s="56"/>
      <c r="P42" s="56"/>
      <c r="Q42" s="56"/>
      <c r="R42" s="56"/>
      <c r="S42" s="56"/>
      <c r="T42" s="56"/>
      <c r="U42" s="57"/>
    </row>
    <row r="43" spans="2:21" ht="34.5" customHeight="1">
      <c r="B43" s="55" t="s">
        <v>323</v>
      </c>
      <c r="C43" s="56"/>
      <c r="D43" s="56"/>
      <c r="E43" s="56"/>
      <c r="F43" s="56"/>
      <c r="G43" s="56"/>
      <c r="H43" s="56"/>
      <c r="I43" s="56"/>
      <c r="J43" s="56"/>
      <c r="K43" s="56"/>
      <c r="L43" s="56"/>
      <c r="M43" s="56"/>
      <c r="N43" s="56"/>
      <c r="O43" s="56"/>
      <c r="P43" s="56"/>
      <c r="Q43" s="56"/>
      <c r="R43" s="56"/>
      <c r="S43" s="56"/>
      <c r="T43" s="56"/>
      <c r="U43" s="57"/>
    </row>
    <row r="44" spans="2:21" ht="34.5" customHeight="1">
      <c r="B44" s="55" t="s">
        <v>324</v>
      </c>
      <c r="C44" s="56"/>
      <c r="D44" s="56"/>
      <c r="E44" s="56"/>
      <c r="F44" s="56"/>
      <c r="G44" s="56"/>
      <c r="H44" s="56"/>
      <c r="I44" s="56"/>
      <c r="J44" s="56"/>
      <c r="K44" s="56"/>
      <c r="L44" s="56"/>
      <c r="M44" s="56"/>
      <c r="N44" s="56"/>
      <c r="O44" s="56"/>
      <c r="P44" s="56"/>
      <c r="Q44" s="56"/>
      <c r="R44" s="56"/>
      <c r="S44" s="56"/>
      <c r="T44" s="56"/>
      <c r="U44" s="57"/>
    </row>
    <row r="45" spans="2:21" ht="34.5" customHeight="1">
      <c r="B45" s="55" t="s">
        <v>262</v>
      </c>
      <c r="C45" s="56"/>
      <c r="D45" s="56"/>
      <c r="E45" s="56"/>
      <c r="F45" s="56"/>
      <c r="G45" s="56"/>
      <c r="H45" s="56"/>
      <c r="I45" s="56"/>
      <c r="J45" s="56"/>
      <c r="K45" s="56"/>
      <c r="L45" s="56"/>
      <c r="M45" s="56"/>
      <c r="N45" s="56"/>
      <c r="O45" s="56"/>
      <c r="P45" s="56"/>
      <c r="Q45" s="56"/>
      <c r="R45" s="56"/>
      <c r="S45" s="56"/>
      <c r="T45" s="56"/>
      <c r="U45" s="57"/>
    </row>
    <row r="46" spans="2:21" ht="34.5" customHeight="1">
      <c r="B46" s="55" t="s">
        <v>325</v>
      </c>
      <c r="C46" s="56"/>
      <c r="D46" s="56"/>
      <c r="E46" s="56"/>
      <c r="F46" s="56"/>
      <c r="G46" s="56"/>
      <c r="H46" s="56"/>
      <c r="I46" s="56"/>
      <c r="J46" s="56"/>
      <c r="K46" s="56"/>
      <c r="L46" s="56"/>
      <c r="M46" s="56"/>
      <c r="N46" s="56"/>
      <c r="O46" s="56"/>
      <c r="P46" s="56"/>
      <c r="Q46" s="56"/>
      <c r="R46" s="56"/>
      <c r="S46" s="56"/>
      <c r="T46" s="56"/>
      <c r="U46" s="57"/>
    </row>
    <row r="47" spans="2:21" ht="34.5" customHeight="1">
      <c r="B47" s="55" t="s">
        <v>326</v>
      </c>
      <c r="C47" s="56"/>
      <c r="D47" s="56"/>
      <c r="E47" s="56"/>
      <c r="F47" s="56"/>
      <c r="G47" s="56"/>
      <c r="H47" s="56"/>
      <c r="I47" s="56"/>
      <c r="J47" s="56"/>
      <c r="K47" s="56"/>
      <c r="L47" s="56"/>
      <c r="M47" s="56"/>
      <c r="N47" s="56"/>
      <c r="O47" s="56"/>
      <c r="P47" s="56"/>
      <c r="Q47" s="56"/>
      <c r="R47" s="56"/>
      <c r="S47" s="56"/>
      <c r="T47" s="56"/>
      <c r="U47" s="57"/>
    </row>
    <row r="48" spans="2:21" ht="34.5" customHeight="1">
      <c r="B48" s="55" t="s">
        <v>327</v>
      </c>
      <c r="C48" s="56"/>
      <c r="D48" s="56"/>
      <c r="E48" s="56"/>
      <c r="F48" s="56"/>
      <c r="G48" s="56"/>
      <c r="H48" s="56"/>
      <c r="I48" s="56"/>
      <c r="J48" s="56"/>
      <c r="K48" s="56"/>
      <c r="L48" s="56"/>
      <c r="M48" s="56"/>
      <c r="N48" s="56"/>
      <c r="O48" s="56"/>
      <c r="P48" s="56"/>
      <c r="Q48" s="56"/>
      <c r="R48" s="56"/>
      <c r="S48" s="56"/>
      <c r="T48" s="56"/>
      <c r="U48" s="57"/>
    </row>
    <row r="49" spans="2:21" ht="34.5" customHeight="1">
      <c r="B49" s="55" t="s">
        <v>328</v>
      </c>
      <c r="C49" s="56"/>
      <c r="D49" s="56"/>
      <c r="E49" s="56"/>
      <c r="F49" s="56"/>
      <c r="G49" s="56"/>
      <c r="H49" s="56"/>
      <c r="I49" s="56"/>
      <c r="J49" s="56"/>
      <c r="K49" s="56"/>
      <c r="L49" s="56"/>
      <c r="M49" s="56"/>
      <c r="N49" s="56"/>
      <c r="O49" s="56"/>
      <c r="P49" s="56"/>
      <c r="Q49" s="56"/>
      <c r="R49" s="56"/>
      <c r="S49" s="56"/>
      <c r="T49" s="56"/>
      <c r="U49" s="57"/>
    </row>
    <row r="50" spans="2:21" ht="59.4" customHeight="1">
      <c r="B50" s="55" t="s">
        <v>329</v>
      </c>
      <c r="C50" s="56"/>
      <c r="D50" s="56"/>
      <c r="E50" s="56"/>
      <c r="F50" s="56"/>
      <c r="G50" s="56"/>
      <c r="H50" s="56"/>
      <c r="I50" s="56"/>
      <c r="J50" s="56"/>
      <c r="K50" s="56"/>
      <c r="L50" s="56"/>
      <c r="M50" s="56"/>
      <c r="N50" s="56"/>
      <c r="O50" s="56"/>
      <c r="P50" s="56"/>
      <c r="Q50" s="56"/>
      <c r="R50" s="56"/>
      <c r="S50" s="56"/>
      <c r="T50" s="56"/>
      <c r="U50" s="57"/>
    </row>
    <row r="51" spans="2:21" ht="44.4" customHeight="1">
      <c r="B51" s="55" t="s">
        <v>330</v>
      </c>
      <c r="C51" s="56"/>
      <c r="D51" s="56"/>
      <c r="E51" s="56"/>
      <c r="F51" s="56"/>
      <c r="G51" s="56"/>
      <c r="H51" s="56"/>
      <c r="I51" s="56"/>
      <c r="J51" s="56"/>
      <c r="K51" s="56"/>
      <c r="L51" s="56"/>
      <c r="M51" s="56"/>
      <c r="N51" s="56"/>
      <c r="O51" s="56"/>
      <c r="P51" s="56"/>
      <c r="Q51" s="56"/>
      <c r="R51" s="56"/>
      <c r="S51" s="56"/>
      <c r="T51" s="56"/>
      <c r="U51" s="57"/>
    </row>
    <row r="52" spans="2:21" ht="40.5" customHeight="1">
      <c r="B52" s="55" t="s">
        <v>331</v>
      </c>
      <c r="C52" s="56"/>
      <c r="D52" s="56"/>
      <c r="E52" s="56"/>
      <c r="F52" s="56"/>
      <c r="G52" s="56"/>
      <c r="H52" s="56"/>
      <c r="I52" s="56"/>
      <c r="J52" s="56"/>
      <c r="K52" s="56"/>
      <c r="L52" s="56"/>
      <c r="M52" s="56"/>
      <c r="N52" s="56"/>
      <c r="O52" s="56"/>
      <c r="P52" s="56"/>
      <c r="Q52" s="56"/>
      <c r="R52" s="56"/>
      <c r="S52" s="56"/>
      <c r="T52" s="56"/>
      <c r="U52" s="57"/>
    </row>
    <row r="53" spans="2:21" ht="34.5" customHeight="1">
      <c r="B53" s="55" t="s">
        <v>332</v>
      </c>
      <c r="C53" s="56"/>
      <c r="D53" s="56"/>
      <c r="E53" s="56"/>
      <c r="F53" s="56"/>
      <c r="G53" s="56"/>
      <c r="H53" s="56"/>
      <c r="I53" s="56"/>
      <c r="J53" s="56"/>
      <c r="K53" s="56"/>
      <c r="L53" s="56"/>
      <c r="M53" s="56"/>
      <c r="N53" s="56"/>
      <c r="O53" s="56"/>
      <c r="P53" s="56"/>
      <c r="Q53" s="56"/>
      <c r="R53" s="56"/>
      <c r="S53" s="56"/>
      <c r="T53" s="56"/>
      <c r="U53" s="57"/>
    </row>
    <row r="54" spans="2:21" ht="41.4" customHeight="1">
      <c r="B54" s="55" t="s">
        <v>333</v>
      </c>
      <c r="C54" s="56"/>
      <c r="D54" s="56"/>
      <c r="E54" s="56"/>
      <c r="F54" s="56"/>
      <c r="G54" s="56"/>
      <c r="H54" s="56"/>
      <c r="I54" s="56"/>
      <c r="J54" s="56"/>
      <c r="K54" s="56"/>
      <c r="L54" s="56"/>
      <c r="M54" s="56"/>
      <c r="N54" s="56"/>
      <c r="O54" s="56"/>
      <c r="P54" s="56"/>
      <c r="Q54" s="56"/>
      <c r="R54" s="56"/>
      <c r="S54" s="56"/>
      <c r="T54" s="56"/>
      <c r="U54" s="57"/>
    </row>
    <row r="55" spans="2:21" ht="31.65" customHeight="1" thickBot="1">
      <c r="B55" s="58" t="s">
        <v>334</v>
      </c>
      <c r="C55" s="59"/>
      <c r="D55" s="59"/>
      <c r="E55" s="59"/>
      <c r="F55" s="59"/>
      <c r="G55" s="59"/>
      <c r="H55" s="59"/>
      <c r="I55" s="59"/>
      <c r="J55" s="59"/>
      <c r="K55" s="59"/>
      <c r="L55" s="59"/>
      <c r="M55" s="59"/>
      <c r="N55" s="59"/>
      <c r="O55" s="59"/>
      <c r="P55" s="59"/>
      <c r="Q55" s="59"/>
      <c r="R55" s="59"/>
      <c r="S55" s="59"/>
      <c r="T55" s="59"/>
      <c r="U55" s="60"/>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33203125" style="1" customWidth="1"/>
    <col min="9" max="9" width="7.5546875" style="1" customWidth="1"/>
    <col min="10" max="10" width="9" style="1" customWidth="1"/>
    <col min="11" max="11" width="27" style="1" customWidth="1"/>
    <col min="12" max="12" width="8.88671875" style="1" customWidth="1"/>
    <col min="13" max="13" width="7" style="1" customWidth="1"/>
    <col min="14" max="14" width="9.44140625" style="1" customWidth="1"/>
    <col min="15" max="15" width="26.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335</v>
      </c>
      <c r="D4" s="95" t="s">
        <v>336</v>
      </c>
      <c r="E4" s="95"/>
      <c r="F4" s="95"/>
      <c r="G4" s="95"/>
      <c r="H4" s="95"/>
      <c r="I4" s="14"/>
      <c r="J4" s="15" t="s">
        <v>6</v>
      </c>
      <c r="K4" s="16" t="s">
        <v>7</v>
      </c>
      <c r="L4" s="96" t="s">
        <v>8</v>
      </c>
      <c r="M4" s="96"/>
      <c r="N4" s="96"/>
      <c r="O4" s="96"/>
      <c r="P4" s="15" t="s">
        <v>9</v>
      </c>
      <c r="Q4" s="96" t="s">
        <v>337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338</v>
      </c>
      <c r="Q6" s="76"/>
      <c r="R6" s="21"/>
      <c r="S6" s="20" t="s">
        <v>20</v>
      </c>
      <c r="T6" s="76" t="s">
        <v>339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340</v>
      </c>
      <c r="D11" s="69"/>
      <c r="E11" s="69"/>
      <c r="F11" s="69"/>
      <c r="G11" s="69"/>
      <c r="H11" s="69"/>
      <c r="I11" s="69" t="s">
        <v>341</v>
      </c>
      <c r="J11" s="69"/>
      <c r="K11" s="69"/>
      <c r="L11" s="69" t="s">
        <v>342</v>
      </c>
      <c r="M11" s="69"/>
      <c r="N11" s="69"/>
      <c r="O11" s="69"/>
      <c r="P11" s="27" t="s">
        <v>40</v>
      </c>
      <c r="Q11" s="27" t="s">
        <v>278</v>
      </c>
      <c r="R11" s="27">
        <v>100</v>
      </c>
      <c r="S11" s="27" t="s">
        <v>83</v>
      </c>
      <c r="T11" s="27" t="s">
        <v>83</v>
      </c>
      <c r="U11" s="28" t="str">
        <f t="shared" ref="U11:U17" si="0">IF(ISERR(T11/S11*100),"N/A",T11/S11*100)</f>
        <v>N/A</v>
      </c>
    </row>
    <row r="12" spans="1:34" ht="75" customHeight="1" thickBot="1">
      <c r="A12" s="25"/>
      <c r="B12" s="29" t="s">
        <v>42</v>
      </c>
      <c r="C12" s="61" t="s">
        <v>42</v>
      </c>
      <c r="D12" s="61"/>
      <c r="E12" s="61"/>
      <c r="F12" s="61"/>
      <c r="G12" s="61"/>
      <c r="H12" s="61"/>
      <c r="I12" s="61" t="s">
        <v>1534</v>
      </c>
      <c r="J12" s="61"/>
      <c r="K12" s="61"/>
      <c r="L12" s="61" t="s">
        <v>343</v>
      </c>
      <c r="M12" s="61"/>
      <c r="N12" s="61"/>
      <c r="O12" s="61"/>
      <c r="P12" s="30" t="s">
        <v>344</v>
      </c>
      <c r="Q12" s="30" t="s">
        <v>82</v>
      </c>
      <c r="R12" s="54">
        <v>111.4</v>
      </c>
      <c r="S12" s="54" t="s">
        <v>83</v>
      </c>
      <c r="T12" s="54" t="s">
        <v>83</v>
      </c>
      <c r="U12" s="31" t="str">
        <f t="shared" si="0"/>
        <v>N/A</v>
      </c>
    </row>
    <row r="13" spans="1:34" ht="75" customHeight="1" thickTop="1" thickBot="1">
      <c r="A13" s="25"/>
      <c r="B13" s="26" t="s">
        <v>45</v>
      </c>
      <c r="C13" s="69" t="s">
        <v>345</v>
      </c>
      <c r="D13" s="69"/>
      <c r="E13" s="69"/>
      <c r="F13" s="69"/>
      <c r="G13" s="69"/>
      <c r="H13" s="69"/>
      <c r="I13" s="69" t="s">
        <v>346</v>
      </c>
      <c r="J13" s="69"/>
      <c r="K13" s="69"/>
      <c r="L13" s="69" t="s">
        <v>347</v>
      </c>
      <c r="M13" s="69"/>
      <c r="N13" s="69"/>
      <c r="O13" s="69"/>
      <c r="P13" s="27" t="s">
        <v>40</v>
      </c>
      <c r="Q13" s="27" t="s">
        <v>93</v>
      </c>
      <c r="R13" s="27">
        <v>100</v>
      </c>
      <c r="S13" s="27" t="s">
        <v>83</v>
      </c>
      <c r="T13" s="27" t="s">
        <v>83</v>
      </c>
      <c r="U13" s="28" t="str">
        <f t="shared" si="0"/>
        <v>N/A</v>
      </c>
    </row>
    <row r="14" spans="1:34" ht="75" customHeight="1" thickTop="1">
      <c r="A14" s="25"/>
      <c r="B14" s="26" t="s">
        <v>49</v>
      </c>
      <c r="C14" s="69" t="s">
        <v>348</v>
      </c>
      <c r="D14" s="69"/>
      <c r="E14" s="69"/>
      <c r="F14" s="69"/>
      <c r="G14" s="69"/>
      <c r="H14" s="69"/>
      <c r="I14" s="69" t="s">
        <v>349</v>
      </c>
      <c r="J14" s="69"/>
      <c r="K14" s="69"/>
      <c r="L14" s="69" t="s">
        <v>350</v>
      </c>
      <c r="M14" s="69"/>
      <c r="N14" s="69"/>
      <c r="O14" s="69"/>
      <c r="P14" s="27" t="s">
        <v>40</v>
      </c>
      <c r="Q14" s="27" t="s">
        <v>351</v>
      </c>
      <c r="R14" s="27">
        <v>100</v>
      </c>
      <c r="S14" s="27">
        <v>100</v>
      </c>
      <c r="T14" s="27">
        <v>99.6</v>
      </c>
      <c r="U14" s="28">
        <f t="shared" si="0"/>
        <v>99.6</v>
      </c>
    </row>
    <row r="15" spans="1:34" ht="75" customHeight="1" thickBot="1">
      <c r="A15" s="25"/>
      <c r="B15" s="29" t="s">
        <v>42</v>
      </c>
      <c r="C15" s="61" t="s">
        <v>352</v>
      </c>
      <c r="D15" s="61"/>
      <c r="E15" s="61"/>
      <c r="F15" s="61"/>
      <c r="G15" s="61"/>
      <c r="H15" s="61"/>
      <c r="I15" s="61" t="s">
        <v>353</v>
      </c>
      <c r="J15" s="61"/>
      <c r="K15" s="61"/>
      <c r="L15" s="61" t="s">
        <v>354</v>
      </c>
      <c r="M15" s="61"/>
      <c r="N15" s="61"/>
      <c r="O15" s="61"/>
      <c r="P15" s="30" t="s">
        <v>40</v>
      </c>
      <c r="Q15" s="30" t="s">
        <v>93</v>
      </c>
      <c r="R15" s="30">
        <v>100</v>
      </c>
      <c r="S15" s="30" t="s">
        <v>83</v>
      </c>
      <c r="T15" s="30" t="s">
        <v>83</v>
      </c>
      <c r="U15" s="31" t="str">
        <f t="shared" si="0"/>
        <v>N/A</v>
      </c>
    </row>
    <row r="16" spans="1:34" ht="75" customHeight="1" thickTop="1">
      <c r="A16" s="25"/>
      <c r="B16" s="26" t="s">
        <v>94</v>
      </c>
      <c r="C16" s="69" t="s">
        <v>355</v>
      </c>
      <c r="D16" s="69"/>
      <c r="E16" s="69"/>
      <c r="F16" s="69"/>
      <c r="G16" s="69"/>
      <c r="H16" s="69"/>
      <c r="I16" s="69" t="s">
        <v>356</v>
      </c>
      <c r="J16" s="69"/>
      <c r="K16" s="69"/>
      <c r="L16" s="69" t="s">
        <v>357</v>
      </c>
      <c r="M16" s="69"/>
      <c r="N16" s="69"/>
      <c r="O16" s="69"/>
      <c r="P16" s="27" t="s">
        <v>40</v>
      </c>
      <c r="Q16" s="27" t="s">
        <v>106</v>
      </c>
      <c r="R16" s="27">
        <v>100</v>
      </c>
      <c r="S16" s="27" t="s">
        <v>83</v>
      </c>
      <c r="T16" s="27" t="s">
        <v>83</v>
      </c>
      <c r="U16" s="28" t="str">
        <f t="shared" si="0"/>
        <v>N/A</v>
      </c>
    </row>
    <row r="17" spans="1:22" ht="75" customHeight="1" thickBot="1">
      <c r="A17" s="25"/>
      <c r="B17" s="29" t="s">
        <v>42</v>
      </c>
      <c r="C17" s="61" t="s">
        <v>358</v>
      </c>
      <c r="D17" s="61"/>
      <c r="E17" s="61"/>
      <c r="F17" s="61"/>
      <c r="G17" s="61"/>
      <c r="H17" s="61"/>
      <c r="I17" s="61" t="s">
        <v>359</v>
      </c>
      <c r="J17" s="61"/>
      <c r="K17" s="61"/>
      <c r="L17" s="61" t="s">
        <v>360</v>
      </c>
      <c r="M17" s="61"/>
      <c r="N17" s="61"/>
      <c r="O17" s="61"/>
      <c r="P17" s="30" t="s">
        <v>40</v>
      </c>
      <c r="Q17" s="30" t="s">
        <v>98</v>
      </c>
      <c r="R17" s="30">
        <v>100</v>
      </c>
      <c r="S17" s="30" t="s">
        <v>83</v>
      </c>
      <c r="T17" s="30" t="s">
        <v>83</v>
      </c>
      <c r="U17" s="31" t="str">
        <f t="shared" si="0"/>
        <v>N/A</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219.842857</f>
        <v>219.84285700000001</v>
      </c>
      <c r="S21" s="48">
        <f>219.842857</f>
        <v>219.84285700000001</v>
      </c>
      <c r="T21" s="48">
        <f>101.028927209999</f>
        <v>101.028927209999</v>
      </c>
      <c r="U21" s="49">
        <f>+IF(ISERR(T21/S21*100),"N/A",T21/S21*100)</f>
        <v>45.955064716975997</v>
      </c>
    </row>
    <row r="22" spans="1:22" ht="13.5" customHeight="1" thickBot="1">
      <c r="B22" s="64" t="s">
        <v>63</v>
      </c>
      <c r="C22" s="65"/>
      <c r="D22" s="65"/>
      <c r="E22" s="50"/>
      <c r="F22" s="50"/>
      <c r="G22" s="50"/>
      <c r="H22" s="51"/>
      <c r="I22" s="51"/>
      <c r="J22" s="51"/>
      <c r="K22" s="51"/>
      <c r="L22" s="51"/>
      <c r="M22" s="51"/>
      <c r="N22" s="51"/>
      <c r="O22" s="51"/>
      <c r="P22" s="52"/>
      <c r="Q22" s="52"/>
      <c r="R22" s="48">
        <f>101.068605209999</f>
        <v>101.06860520999901</v>
      </c>
      <c r="S22" s="48">
        <f>101.068605209999</f>
        <v>101.06860520999901</v>
      </c>
      <c r="T22" s="48">
        <f>101.028927209999</f>
        <v>101.028927209999</v>
      </c>
      <c r="U22" s="49">
        <f>+IF(ISERR(T22/S22*100),"N/A",T22/S22*100)</f>
        <v>99.960741518182061</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361</v>
      </c>
      <c r="C25" s="56"/>
      <c r="D25" s="56"/>
      <c r="E25" s="56"/>
      <c r="F25" s="56"/>
      <c r="G25" s="56"/>
      <c r="H25" s="56"/>
      <c r="I25" s="56"/>
      <c r="J25" s="56"/>
      <c r="K25" s="56"/>
      <c r="L25" s="56"/>
      <c r="M25" s="56"/>
      <c r="N25" s="56"/>
      <c r="O25" s="56"/>
      <c r="P25" s="56"/>
      <c r="Q25" s="56"/>
      <c r="R25" s="56"/>
      <c r="S25" s="56"/>
      <c r="T25" s="56"/>
      <c r="U25" s="57"/>
    </row>
    <row r="26" spans="1:22" ht="34.5" customHeight="1">
      <c r="B26" s="55" t="s">
        <v>362</v>
      </c>
      <c r="C26" s="56"/>
      <c r="D26" s="56"/>
      <c r="E26" s="56"/>
      <c r="F26" s="56"/>
      <c r="G26" s="56"/>
      <c r="H26" s="56"/>
      <c r="I26" s="56"/>
      <c r="J26" s="56"/>
      <c r="K26" s="56"/>
      <c r="L26" s="56"/>
      <c r="M26" s="56"/>
      <c r="N26" s="56"/>
      <c r="O26" s="56"/>
      <c r="P26" s="56"/>
      <c r="Q26" s="56"/>
      <c r="R26" s="56"/>
      <c r="S26" s="56"/>
      <c r="T26" s="56"/>
      <c r="U26" s="57"/>
    </row>
    <row r="27" spans="1:22" ht="34.5" customHeight="1">
      <c r="B27" s="55" t="s">
        <v>363</v>
      </c>
      <c r="C27" s="56"/>
      <c r="D27" s="56"/>
      <c r="E27" s="56"/>
      <c r="F27" s="56"/>
      <c r="G27" s="56"/>
      <c r="H27" s="56"/>
      <c r="I27" s="56"/>
      <c r="J27" s="56"/>
      <c r="K27" s="56"/>
      <c r="L27" s="56"/>
      <c r="M27" s="56"/>
      <c r="N27" s="56"/>
      <c r="O27" s="56"/>
      <c r="P27" s="56"/>
      <c r="Q27" s="56"/>
      <c r="R27" s="56"/>
      <c r="S27" s="56"/>
      <c r="T27" s="56"/>
      <c r="U27" s="57"/>
    </row>
    <row r="28" spans="1:22" ht="24.15" customHeight="1">
      <c r="B28" s="55" t="s">
        <v>364</v>
      </c>
      <c r="C28" s="56"/>
      <c r="D28" s="56"/>
      <c r="E28" s="56"/>
      <c r="F28" s="56"/>
      <c r="G28" s="56"/>
      <c r="H28" s="56"/>
      <c r="I28" s="56"/>
      <c r="J28" s="56"/>
      <c r="K28" s="56"/>
      <c r="L28" s="56"/>
      <c r="M28" s="56"/>
      <c r="N28" s="56"/>
      <c r="O28" s="56"/>
      <c r="P28" s="56"/>
      <c r="Q28" s="56"/>
      <c r="R28" s="56"/>
      <c r="S28" s="56"/>
      <c r="T28" s="56"/>
      <c r="U28" s="57"/>
    </row>
    <row r="29" spans="1:22" ht="34.5" customHeight="1">
      <c r="B29" s="55" t="s">
        <v>365</v>
      </c>
      <c r="C29" s="56"/>
      <c r="D29" s="56"/>
      <c r="E29" s="56"/>
      <c r="F29" s="56"/>
      <c r="G29" s="56"/>
      <c r="H29" s="56"/>
      <c r="I29" s="56"/>
      <c r="J29" s="56"/>
      <c r="K29" s="56"/>
      <c r="L29" s="56"/>
      <c r="M29" s="56"/>
      <c r="N29" s="56"/>
      <c r="O29" s="56"/>
      <c r="P29" s="56"/>
      <c r="Q29" s="56"/>
      <c r="R29" s="56"/>
      <c r="S29" s="56"/>
      <c r="T29" s="56"/>
      <c r="U29" s="57"/>
    </row>
    <row r="30" spans="1:22" ht="34.5" customHeight="1">
      <c r="B30" s="55" t="s">
        <v>366</v>
      </c>
      <c r="C30" s="56"/>
      <c r="D30" s="56"/>
      <c r="E30" s="56"/>
      <c r="F30" s="56"/>
      <c r="G30" s="56"/>
      <c r="H30" s="56"/>
      <c r="I30" s="56"/>
      <c r="J30" s="56"/>
      <c r="K30" s="56"/>
      <c r="L30" s="56"/>
      <c r="M30" s="56"/>
      <c r="N30" s="56"/>
      <c r="O30" s="56"/>
      <c r="P30" s="56"/>
      <c r="Q30" s="56"/>
      <c r="R30" s="56"/>
      <c r="S30" s="56"/>
      <c r="T30" s="56"/>
      <c r="U30" s="57"/>
    </row>
    <row r="31" spans="1:22" ht="34.5" customHeight="1" thickBot="1">
      <c r="B31" s="58" t="s">
        <v>367</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L12" sqref="L12:O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8867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5.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368</v>
      </c>
      <c r="D4" s="95" t="s">
        <v>369</v>
      </c>
      <c r="E4" s="95"/>
      <c r="F4" s="95"/>
      <c r="G4" s="95"/>
      <c r="H4" s="95"/>
      <c r="I4" s="14"/>
      <c r="J4" s="15" t="s">
        <v>6</v>
      </c>
      <c r="K4" s="16" t="s">
        <v>7</v>
      </c>
      <c r="L4" s="96" t="s">
        <v>8</v>
      </c>
      <c r="M4" s="96"/>
      <c r="N4" s="96"/>
      <c r="O4" s="96"/>
      <c r="P4" s="15" t="s">
        <v>9</v>
      </c>
      <c r="Q4" s="96" t="s">
        <v>370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11.6" customHeight="1" thickTop="1" thickBot="1">
      <c r="A11" s="25"/>
      <c r="B11" s="26" t="s">
        <v>36</v>
      </c>
      <c r="C11" s="69" t="s">
        <v>372</v>
      </c>
      <c r="D11" s="69"/>
      <c r="E11" s="69"/>
      <c r="F11" s="69"/>
      <c r="G11" s="69"/>
      <c r="H11" s="69"/>
      <c r="I11" s="69" t="s">
        <v>1533</v>
      </c>
      <c r="J11" s="69"/>
      <c r="K11" s="69"/>
      <c r="L11" s="69" t="s">
        <v>80</v>
      </c>
      <c r="M11" s="69"/>
      <c r="N11" s="69"/>
      <c r="O11" s="69"/>
      <c r="P11" s="27" t="s">
        <v>81</v>
      </c>
      <c r="Q11" s="27" t="s">
        <v>82</v>
      </c>
      <c r="R11" s="53">
        <v>61637</v>
      </c>
      <c r="S11" s="53" t="s">
        <v>83</v>
      </c>
      <c r="T11" s="53" t="s">
        <v>83</v>
      </c>
      <c r="U11" s="28" t="str">
        <f>IF(ISERR(T11/S11*100),"N/A",T11/S11*100)</f>
        <v>N/A</v>
      </c>
    </row>
    <row r="12" spans="1:34" ht="75" customHeight="1" thickTop="1" thickBot="1">
      <c r="A12" s="25"/>
      <c r="B12" s="26" t="s">
        <v>45</v>
      </c>
      <c r="C12" s="69" t="s">
        <v>373</v>
      </c>
      <c r="D12" s="69"/>
      <c r="E12" s="69"/>
      <c r="F12" s="69"/>
      <c r="G12" s="69"/>
      <c r="H12" s="69"/>
      <c r="I12" s="69" t="s">
        <v>374</v>
      </c>
      <c r="J12" s="69"/>
      <c r="K12" s="69"/>
      <c r="L12" s="69" t="s">
        <v>375</v>
      </c>
      <c r="M12" s="69"/>
      <c r="N12" s="69"/>
      <c r="O12" s="69"/>
      <c r="P12" s="27" t="s">
        <v>40</v>
      </c>
      <c r="Q12" s="27" t="s">
        <v>93</v>
      </c>
      <c r="R12" s="27">
        <v>100</v>
      </c>
      <c r="S12" s="27" t="s">
        <v>83</v>
      </c>
      <c r="T12" s="27" t="s">
        <v>83</v>
      </c>
      <c r="U12" s="28" t="str">
        <f>IF(ISERR(T12/S12*100),"N/A",T12/S12*100)</f>
        <v>N/A</v>
      </c>
    </row>
    <row r="13" spans="1:34" ht="75" customHeight="1" thickTop="1" thickBot="1">
      <c r="A13" s="25"/>
      <c r="B13" s="26" t="s">
        <v>49</v>
      </c>
      <c r="C13" s="69" t="s">
        <v>376</v>
      </c>
      <c r="D13" s="69"/>
      <c r="E13" s="69"/>
      <c r="F13" s="69"/>
      <c r="G13" s="69"/>
      <c r="H13" s="69"/>
      <c r="I13" s="69" t="s">
        <v>377</v>
      </c>
      <c r="J13" s="69"/>
      <c r="K13" s="69"/>
      <c r="L13" s="69" t="s">
        <v>378</v>
      </c>
      <c r="M13" s="69"/>
      <c r="N13" s="69"/>
      <c r="O13" s="69"/>
      <c r="P13" s="27" t="s">
        <v>40</v>
      </c>
      <c r="Q13" s="27" t="s">
        <v>93</v>
      </c>
      <c r="R13" s="27">
        <v>100</v>
      </c>
      <c r="S13" s="27" t="s">
        <v>83</v>
      </c>
      <c r="T13" s="27" t="s">
        <v>83</v>
      </c>
      <c r="U13" s="28" t="str">
        <f>IF(ISERR(T13/S13*100),"N/A",T13/S13*100)</f>
        <v>N/A</v>
      </c>
    </row>
    <row r="14" spans="1:34" ht="75" customHeight="1" thickTop="1" thickBot="1">
      <c r="A14" s="25"/>
      <c r="B14" s="26" t="s">
        <v>94</v>
      </c>
      <c r="C14" s="69" t="s">
        <v>379</v>
      </c>
      <c r="D14" s="69"/>
      <c r="E14" s="69"/>
      <c r="F14" s="69"/>
      <c r="G14" s="69"/>
      <c r="H14" s="69"/>
      <c r="I14" s="69" t="s">
        <v>380</v>
      </c>
      <c r="J14" s="69"/>
      <c r="K14" s="69"/>
      <c r="L14" s="69" t="s">
        <v>381</v>
      </c>
      <c r="M14" s="69"/>
      <c r="N14" s="69"/>
      <c r="O14" s="69"/>
      <c r="P14" s="27" t="s">
        <v>382</v>
      </c>
      <c r="Q14" s="27" t="s">
        <v>98</v>
      </c>
      <c r="R14" s="53">
        <v>1</v>
      </c>
      <c r="S14" s="53">
        <v>1</v>
      </c>
      <c r="T14" s="53">
        <v>1</v>
      </c>
      <c r="U14" s="28">
        <f>IF(ISERR(T14/S14*100),"N/A",T14/S14*100)</f>
        <v>100</v>
      </c>
    </row>
    <row r="15" spans="1:34" ht="22.5" customHeight="1" thickTop="1" thickBot="1">
      <c r="B15" s="8" t="s">
        <v>55</v>
      </c>
      <c r="C15" s="9"/>
      <c r="D15" s="9"/>
      <c r="E15" s="9"/>
      <c r="F15" s="9"/>
      <c r="G15" s="9"/>
      <c r="H15" s="10"/>
      <c r="I15" s="10"/>
      <c r="J15" s="10"/>
      <c r="K15" s="10"/>
      <c r="L15" s="10"/>
      <c r="M15" s="10"/>
      <c r="N15" s="10"/>
      <c r="O15" s="10"/>
      <c r="P15" s="10"/>
      <c r="Q15" s="10"/>
      <c r="R15" s="10"/>
      <c r="S15" s="10"/>
      <c r="T15" s="10"/>
      <c r="U15" s="11"/>
      <c r="V15" s="32"/>
    </row>
    <row r="16" spans="1:34" ht="26.25" customHeight="1" thickTop="1">
      <c r="B16" s="33"/>
      <c r="C16" s="34"/>
      <c r="D16" s="34"/>
      <c r="E16" s="34"/>
      <c r="F16" s="34"/>
      <c r="G16" s="34"/>
      <c r="H16" s="35"/>
      <c r="I16" s="35"/>
      <c r="J16" s="35"/>
      <c r="K16" s="35"/>
      <c r="L16" s="35"/>
      <c r="M16" s="35"/>
      <c r="N16" s="35"/>
      <c r="O16" s="35"/>
      <c r="P16" s="36"/>
      <c r="Q16" s="37"/>
      <c r="R16" s="38" t="s">
        <v>56</v>
      </c>
      <c r="S16" s="22" t="s">
        <v>57</v>
      </c>
      <c r="T16" s="38" t="s">
        <v>58</v>
      </c>
      <c r="U16" s="22" t="s">
        <v>59</v>
      </c>
    </row>
    <row r="17" spans="2:21" ht="26.25" customHeight="1" thickBot="1">
      <c r="B17" s="39"/>
      <c r="C17" s="40"/>
      <c r="D17" s="40"/>
      <c r="E17" s="40"/>
      <c r="F17" s="40"/>
      <c r="G17" s="40"/>
      <c r="H17" s="41"/>
      <c r="I17" s="41"/>
      <c r="J17" s="41"/>
      <c r="K17" s="41"/>
      <c r="L17" s="41"/>
      <c r="M17" s="41"/>
      <c r="N17" s="41"/>
      <c r="O17" s="41"/>
      <c r="P17" s="42"/>
      <c r="Q17" s="43"/>
      <c r="R17" s="44" t="s">
        <v>60</v>
      </c>
      <c r="S17" s="43" t="s">
        <v>60</v>
      </c>
      <c r="T17" s="43" t="s">
        <v>60</v>
      </c>
      <c r="U17" s="43" t="s">
        <v>61</v>
      </c>
    </row>
    <row r="18" spans="2:21" ht="13.5" customHeight="1" thickBot="1">
      <c r="B18" s="62" t="s">
        <v>62</v>
      </c>
      <c r="C18" s="63"/>
      <c r="D18" s="63"/>
      <c r="E18" s="45"/>
      <c r="F18" s="45"/>
      <c r="G18" s="45"/>
      <c r="H18" s="46"/>
      <c r="I18" s="46"/>
      <c r="J18" s="46"/>
      <c r="K18" s="46"/>
      <c r="L18" s="46"/>
      <c r="M18" s="46"/>
      <c r="N18" s="46"/>
      <c r="O18" s="46"/>
      <c r="P18" s="47"/>
      <c r="Q18" s="47"/>
      <c r="R18" s="48">
        <f>4061.980608</f>
        <v>4061.9806079999998</v>
      </c>
      <c r="S18" s="48">
        <f>4061.980608</f>
        <v>4061.9806079999998</v>
      </c>
      <c r="T18" s="48">
        <f>3854.44051901</f>
        <v>3854.4405190100001</v>
      </c>
      <c r="U18" s="49">
        <f>+IF(ISERR(T18/S18*100),"N/A",T18/S18*100)</f>
        <v>94.890667656530582</v>
      </c>
    </row>
    <row r="19" spans="2:21" ht="13.5" customHeight="1" thickBot="1">
      <c r="B19" s="64" t="s">
        <v>63</v>
      </c>
      <c r="C19" s="65"/>
      <c r="D19" s="65"/>
      <c r="E19" s="50"/>
      <c r="F19" s="50"/>
      <c r="G19" s="50"/>
      <c r="H19" s="51"/>
      <c r="I19" s="51"/>
      <c r="J19" s="51"/>
      <c r="K19" s="51"/>
      <c r="L19" s="51"/>
      <c r="M19" s="51"/>
      <c r="N19" s="51"/>
      <c r="O19" s="51"/>
      <c r="P19" s="52"/>
      <c r="Q19" s="52"/>
      <c r="R19" s="48">
        <f>3971.65047982</f>
        <v>3971.6504798199999</v>
      </c>
      <c r="S19" s="48">
        <f>3971.65047982</f>
        <v>3971.6504798199999</v>
      </c>
      <c r="T19" s="48">
        <f>3854.44051901</f>
        <v>3854.4405190100001</v>
      </c>
      <c r="U19" s="49">
        <f>+IF(ISERR(T19/S19*100),"N/A",T19/S19*100)</f>
        <v>97.048834951475598</v>
      </c>
    </row>
    <row r="20" spans="2:21" ht="14.85" customHeight="1" thickTop="1" thickBot="1">
      <c r="B20" s="8" t="s">
        <v>64</v>
      </c>
      <c r="C20" s="9"/>
      <c r="D20" s="9"/>
      <c r="E20" s="9"/>
      <c r="F20" s="9"/>
      <c r="G20" s="9"/>
      <c r="H20" s="10"/>
      <c r="I20" s="10"/>
      <c r="J20" s="10"/>
      <c r="K20" s="10"/>
      <c r="L20" s="10"/>
      <c r="M20" s="10"/>
      <c r="N20" s="10"/>
      <c r="O20" s="10"/>
      <c r="P20" s="10"/>
      <c r="Q20" s="10"/>
      <c r="R20" s="10"/>
      <c r="S20" s="10"/>
      <c r="T20" s="10"/>
      <c r="U20" s="11"/>
    </row>
    <row r="21" spans="2:21" ht="44.25" customHeight="1" thickTop="1">
      <c r="B21" s="66" t="s">
        <v>65</v>
      </c>
      <c r="C21" s="67"/>
      <c r="D21" s="67"/>
      <c r="E21" s="67"/>
      <c r="F21" s="67"/>
      <c r="G21" s="67"/>
      <c r="H21" s="67"/>
      <c r="I21" s="67"/>
      <c r="J21" s="67"/>
      <c r="K21" s="67"/>
      <c r="L21" s="67"/>
      <c r="M21" s="67"/>
      <c r="N21" s="67"/>
      <c r="O21" s="67"/>
      <c r="P21" s="67"/>
      <c r="Q21" s="67"/>
      <c r="R21" s="67"/>
      <c r="S21" s="67"/>
      <c r="T21" s="67"/>
      <c r="U21" s="68"/>
    </row>
    <row r="22" spans="2:21" ht="34.5" customHeight="1">
      <c r="B22" s="55" t="s">
        <v>107</v>
      </c>
      <c r="C22" s="56"/>
      <c r="D22" s="56"/>
      <c r="E22" s="56"/>
      <c r="F22" s="56"/>
      <c r="G22" s="56"/>
      <c r="H22" s="56"/>
      <c r="I22" s="56"/>
      <c r="J22" s="56"/>
      <c r="K22" s="56"/>
      <c r="L22" s="56"/>
      <c r="M22" s="56"/>
      <c r="N22" s="56"/>
      <c r="O22" s="56"/>
      <c r="P22" s="56"/>
      <c r="Q22" s="56"/>
      <c r="R22" s="56"/>
      <c r="S22" s="56"/>
      <c r="T22" s="56"/>
      <c r="U22" s="57"/>
    </row>
    <row r="23" spans="2:21" ht="34.5" customHeight="1">
      <c r="B23" s="55" t="s">
        <v>383</v>
      </c>
      <c r="C23" s="56"/>
      <c r="D23" s="56"/>
      <c r="E23" s="56"/>
      <c r="F23" s="56"/>
      <c r="G23" s="56"/>
      <c r="H23" s="56"/>
      <c r="I23" s="56"/>
      <c r="J23" s="56"/>
      <c r="K23" s="56"/>
      <c r="L23" s="56"/>
      <c r="M23" s="56"/>
      <c r="N23" s="56"/>
      <c r="O23" s="56"/>
      <c r="P23" s="56"/>
      <c r="Q23" s="56"/>
      <c r="R23" s="56"/>
      <c r="S23" s="56"/>
      <c r="T23" s="56"/>
      <c r="U23" s="57"/>
    </row>
    <row r="24" spans="2:21" ht="34.5" customHeight="1">
      <c r="B24" s="55" t="s">
        <v>384</v>
      </c>
      <c r="C24" s="56"/>
      <c r="D24" s="56"/>
      <c r="E24" s="56"/>
      <c r="F24" s="56"/>
      <c r="G24" s="56"/>
      <c r="H24" s="56"/>
      <c r="I24" s="56"/>
      <c r="J24" s="56"/>
      <c r="K24" s="56"/>
      <c r="L24" s="56"/>
      <c r="M24" s="56"/>
      <c r="N24" s="56"/>
      <c r="O24" s="56"/>
      <c r="P24" s="56"/>
      <c r="Q24" s="56"/>
      <c r="R24" s="56"/>
      <c r="S24" s="56"/>
      <c r="T24" s="56"/>
      <c r="U24" s="57"/>
    </row>
    <row r="25" spans="2:21" ht="34.5" customHeight="1" thickBot="1">
      <c r="B25" s="58" t="s">
        <v>385</v>
      </c>
      <c r="C25" s="59"/>
      <c r="D25" s="59"/>
      <c r="E25" s="59"/>
      <c r="F25" s="59"/>
      <c r="G25" s="59"/>
      <c r="H25" s="59"/>
      <c r="I25" s="59"/>
      <c r="J25" s="59"/>
      <c r="K25" s="59"/>
      <c r="L25" s="59"/>
      <c r="M25" s="59"/>
      <c r="N25" s="59"/>
      <c r="O25" s="59"/>
      <c r="P25" s="59"/>
      <c r="Q25" s="59"/>
      <c r="R25" s="59"/>
      <c r="S25" s="59"/>
      <c r="T25" s="59"/>
      <c r="U25" s="60"/>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54</vt:i4>
      </vt:variant>
    </vt:vector>
  </HeadingPairs>
  <TitlesOfParts>
    <vt:vector size="81" baseType="lpstr">
      <vt:lpstr>8 B001</vt:lpstr>
      <vt:lpstr>8 E001</vt:lpstr>
      <vt:lpstr>8 E002</vt:lpstr>
      <vt:lpstr>8 E003</vt:lpstr>
      <vt:lpstr>8 E004</vt:lpstr>
      <vt:lpstr>8 E005</vt:lpstr>
      <vt:lpstr>8 E006</vt:lpstr>
      <vt:lpstr>8 E011</vt:lpstr>
      <vt:lpstr>8 P001</vt:lpstr>
      <vt:lpstr>8 S088</vt:lpstr>
      <vt:lpstr>8 S089</vt:lpstr>
      <vt:lpstr>8 S240</vt:lpstr>
      <vt:lpstr>8 S257</vt:lpstr>
      <vt:lpstr>8 S258</vt:lpstr>
      <vt:lpstr>8 S259</vt:lpstr>
      <vt:lpstr>8 S260</vt:lpstr>
      <vt:lpstr>8 S261</vt:lpstr>
      <vt:lpstr>8 S262</vt:lpstr>
      <vt:lpstr>8 S263</vt:lpstr>
      <vt:lpstr>8 S264</vt:lpstr>
      <vt:lpstr>8 U002</vt:lpstr>
      <vt:lpstr>8 U004</vt:lpstr>
      <vt:lpstr>8 U009</vt:lpstr>
      <vt:lpstr>8 U010</vt:lpstr>
      <vt:lpstr>8 U013</vt:lpstr>
      <vt:lpstr>8 U017</vt:lpstr>
      <vt:lpstr>8 U019</vt:lpstr>
      <vt:lpstr>'8 B001'!Área_de_impresión</vt:lpstr>
      <vt:lpstr>'8 E001'!Área_de_impresión</vt:lpstr>
      <vt:lpstr>'8 E002'!Área_de_impresión</vt:lpstr>
      <vt:lpstr>'8 E003'!Área_de_impresión</vt:lpstr>
      <vt:lpstr>'8 E004'!Área_de_impresión</vt:lpstr>
      <vt:lpstr>'8 E005'!Área_de_impresión</vt:lpstr>
      <vt:lpstr>'8 E006'!Área_de_impresión</vt:lpstr>
      <vt:lpstr>'8 E011'!Área_de_impresión</vt:lpstr>
      <vt:lpstr>'8 P001'!Área_de_impresión</vt:lpstr>
      <vt:lpstr>'8 S088'!Área_de_impresión</vt:lpstr>
      <vt:lpstr>'8 S089'!Área_de_impresión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S264'!Área_de_impresión</vt:lpstr>
      <vt:lpstr>'8 U002'!Área_de_impresión</vt:lpstr>
      <vt:lpstr>'8 U004'!Área_de_impresión</vt:lpstr>
      <vt:lpstr>'8 U009'!Área_de_impresión</vt:lpstr>
      <vt:lpstr>'8 U010'!Área_de_impresión</vt:lpstr>
      <vt:lpstr>'8 U013'!Área_de_impresión</vt:lpstr>
      <vt:lpstr>'8 U017'!Área_de_impresión</vt:lpstr>
      <vt:lpstr>'8 U019'!Área_de_impresión</vt:lpstr>
      <vt:lpstr>'8 B001'!Títulos_a_imprimir</vt:lpstr>
      <vt:lpstr>'8 E001'!Títulos_a_imprimir</vt:lpstr>
      <vt:lpstr>'8 E002'!Títulos_a_imprimir</vt:lpstr>
      <vt:lpstr>'8 E003'!Títulos_a_imprimir</vt:lpstr>
      <vt:lpstr>'8 E004'!Títulos_a_imprimir</vt:lpstr>
      <vt:lpstr>'8 E005'!Títulos_a_imprimir</vt:lpstr>
      <vt:lpstr>'8 E006'!Títulos_a_imprimir</vt:lpstr>
      <vt:lpstr>'8 E011'!Títulos_a_imprimir</vt:lpstr>
      <vt:lpstr>'8 P001'!Títulos_a_imprimir</vt:lpstr>
      <vt:lpstr>'8 S088'!Títulos_a_imprimir</vt:lpstr>
      <vt:lpstr>'8 S089'!Títulos_a_imprimir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S264'!Títulos_a_imprimir</vt:lpstr>
      <vt:lpstr>'8 U002'!Títulos_a_imprimir</vt:lpstr>
      <vt:lpstr>'8 U004'!Títulos_a_imprimir</vt:lpstr>
      <vt:lpstr>'8 U009'!Títulos_a_imprimir</vt:lpstr>
      <vt:lpstr>'8 U010'!Títulos_a_imprimir</vt:lpstr>
      <vt:lpstr>'8 U013'!Títulos_a_imprimir</vt:lpstr>
      <vt:lpstr>'8 U017'!Títulos_a_imprimir</vt:lpstr>
      <vt:lpstr>'8 U019'!Títulos_a_imprimir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2021-05-13T23:39:37Z</dcterms:modified>
</cp:coreProperties>
</file>