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reporte de avances mir 2021\2016\"/>
    </mc:Choice>
  </mc:AlternateContent>
  <bookViews>
    <workbookView xWindow="0" yWindow="0" windowWidth="28800" windowHeight="11835"/>
  </bookViews>
  <sheets>
    <sheet name="Portada" sheetId="1" r:id="rId1"/>
    <sheet name="8 B001" sheetId="2" r:id="rId2"/>
    <sheet name="8 E001" sheetId="3" r:id="rId3"/>
    <sheet name="8 E003" sheetId="4" r:id="rId4"/>
    <sheet name="8 E006" sheetId="5" r:id="rId5"/>
    <sheet name="8 P001" sheetId="6" r:id="rId6"/>
    <sheet name="8 S240" sheetId="7" r:id="rId7"/>
    <sheet name="8 S257" sheetId="8" r:id="rId8"/>
    <sheet name="8 S258" sheetId="9" r:id="rId9"/>
    <sheet name="8 S259" sheetId="10" r:id="rId10"/>
    <sheet name="8 S260" sheetId="11" r:id="rId11"/>
    <sheet name="8 S261" sheetId="12" r:id="rId12"/>
    <sheet name="8 S262" sheetId="13" r:id="rId13"/>
    <sheet name="8 S263" sheetId="14" r:id="rId14"/>
    <sheet name="8 S266" sheetId="15" r:id="rId15"/>
    <sheet name="8 U002" sheetId="16" r:id="rId16"/>
    <sheet name="8 U004" sheetId="17" r:id="rId17"/>
    <sheet name="8 U009" sheetId="18" r:id="rId18"/>
    <sheet name="8 U013" sheetId="19" r:id="rId19"/>
    <sheet name="8 U017" sheetId="20" r:id="rId20"/>
  </sheets>
  <definedNames>
    <definedName name="_xlnm.Print_Area" localSheetId="1">'8 B001'!$B$2:$U$31</definedName>
    <definedName name="_xlnm.Print_Area" localSheetId="2">'8 E001'!$B$2:$U$43</definedName>
    <definedName name="_xlnm.Print_Area" localSheetId="3">'8 E003'!$B$2:$U$47</definedName>
    <definedName name="_xlnm.Print_Area" localSheetId="4">'8 E006'!$B$2:$U$57</definedName>
    <definedName name="_xlnm.Print_Area" localSheetId="5">'8 P001'!$B$2:$U$33</definedName>
    <definedName name="_xlnm.Print_Area" localSheetId="6">'8 S240'!$B$2:$U$35</definedName>
    <definedName name="_xlnm.Print_Area" localSheetId="7">'8 S257'!$B$2:$U$57</definedName>
    <definedName name="_xlnm.Print_Area" localSheetId="8">'8 S258'!$B$2:$U$63</definedName>
    <definedName name="_xlnm.Print_Area" localSheetId="9">'8 S259'!$B$2:$U$61</definedName>
    <definedName name="_xlnm.Print_Area" localSheetId="10">'8 S260'!$B$2:$U$55</definedName>
    <definedName name="_xlnm.Print_Area" localSheetId="11">'8 S261'!$B$2:$U$81</definedName>
    <definedName name="_xlnm.Print_Area" localSheetId="12">'8 S262'!$B$2:$U$65</definedName>
    <definedName name="_xlnm.Print_Area" localSheetId="13">'8 S263'!$B$2:$U$63</definedName>
    <definedName name="_xlnm.Print_Area" localSheetId="14">'8 S266'!$B$2:$U$59</definedName>
    <definedName name="_xlnm.Print_Area" localSheetId="15">'8 U002'!$B$2:$U$49</definedName>
    <definedName name="_xlnm.Print_Area" localSheetId="16">'8 U004'!$B$2:$U$37</definedName>
    <definedName name="_xlnm.Print_Area" localSheetId="17">'8 U009'!$B$2:$U$31</definedName>
    <definedName name="_xlnm.Print_Area" localSheetId="18">'8 U013'!$B$2:$U$43</definedName>
    <definedName name="_xlnm.Print_Area" localSheetId="19">'8 U017'!$B$2:$U$59</definedName>
    <definedName name="_xlnm.Print_Area" localSheetId="0">Portada!$B$1:$AD$86</definedName>
    <definedName name="_xlnm.Print_Titles" localSheetId="1">'8 B001'!$1:$4</definedName>
    <definedName name="_xlnm.Print_Titles" localSheetId="2">'8 E001'!$1:$4</definedName>
    <definedName name="_xlnm.Print_Titles" localSheetId="3">'8 E003'!$1:$4</definedName>
    <definedName name="_xlnm.Print_Titles" localSheetId="4">'8 E006'!$1:$4</definedName>
    <definedName name="_xlnm.Print_Titles" localSheetId="5">'8 P001'!$1:$4</definedName>
    <definedName name="_xlnm.Print_Titles" localSheetId="6">'8 S240'!$1:$4</definedName>
    <definedName name="_xlnm.Print_Titles" localSheetId="7">'8 S257'!$1:$4</definedName>
    <definedName name="_xlnm.Print_Titles" localSheetId="8">'8 S258'!$1:$4</definedName>
    <definedName name="_xlnm.Print_Titles" localSheetId="9">'8 S259'!$1:$4</definedName>
    <definedName name="_xlnm.Print_Titles" localSheetId="10">'8 S260'!$1:$4</definedName>
    <definedName name="_xlnm.Print_Titles" localSheetId="11">'8 S261'!$1:$4</definedName>
    <definedName name="_xlnm.Print_Titles" localSheetId="12">'8 S262'!$1:$4</definedName>
    <definedName name="_xlnm.Print_Titles" localSheetId="13">'8 S263'!$1:$4</definedName>
    <definedName name="_xlnm.Print_Titles" localSheetId="14">'8 S266'!$1:$4</definedName>
    <definedName name="_xlnm.Print_Titles" localSheetId="15">'8 U002'!$1:$4</definedName>
    <definedName name="_xlnm.Print_Titles" localSheetId="16">'8 U004'!$1:$4</definedName>
    <definedName name="_xlnm.Print_Titles" localSheetId="17">'8 U009'!$1:$4</definedName>
    <definedName name="_xlnm.Print_Titles" localSheetId="18">'8 U013'!$1:$4</definedName>
    <definedName name="_xlnm.Print_Titles" localSheetId="19">'8 U017'!$1:$4</definedName>
    <definedName name="_xlnm.Print_Titles" localSheetId="0">Portada!$1:$4</definedName>
  </definedNames>
  <calcPr calcId="152511"/>
</workbook>
</file>

<file path=xl/calcChain.xml><?xml version="1.0" encoding="utf-8"?>
<calcChain xmlns="http://schemas.openxmlformats.org/spreadsheetml/2006/main">
  <c r="T34" i="20" l="1"/>
  <c r="U34" i="20" s="1"/>
  <c r="S34" i="20"/>
  <c r="R34" i="20"/>
  <c r="T33" i="20"/>
  <c r="U33" i="20" s="1"/>
  <c r="S33" i="20"/>
  <c r="R33" i="20"/>
  <c r="U29" i="20"/>
  <c r="U28" i="20"/>
  <c r="U27" i="20"/>
  <c r="U26" i="20"/>
  <c r="U25" i="20"/>
  <c r="U24" i="20"/>
  <c r="U23" i="20"/>
  <c r="U22" i="20"/>
  <c r="U21" i="20"/>
  <c r="U20" i="20"/>
  <c r="U19" i="20"/>
  <c r="U18" i="20"/>
  <c r="U17" i="20"/>
  <c r="U16" i="20"/>
  <c r="U15" i="20"/>
  <c r="U14" i="20"/>
  <c r="U13" i="20"/>
  <c r="U12" i="20"/>
  <c r="U11" i="20"/>
  <c r="T26" i="19"/>
  <c r="S26" i="19"/>
  <c r="U26" i="19" s="1"/>
  <c r="R26" i="19"/>
  <c r="T25" i="19"/>
  <c r="U25" i="19" s="1"/>
  <c r="S25" i="19"/>
  <c r="R25" i="19"/>
  <c r="U21" i="19"/>
  <c r="U20" i="19"/>
  <c r="U19" i="19"/>
  <c r="U18" i="19"/>
  <c r="U17" i="19"/>
  <c r="U16" i="19"/>
  <c r="U15" i="19"/>
  <c r="U14" i="19"/>
  <c r="U13" i="19"/>
  <c r="U12" i="19"/>
  <c r="U11" i="19"/>
  <c r="T20" i="18"/>
  <c r="U20" i="18" s="1"/>
  <c r="S20" i="18"/>
  <c r="R20" i="18"/>
  <c r="U19" i="18"/>
  <c r="T19" i="18"/>
  <c r="S19" i="18"/>
  <c r="R19" i="18"/>
  <c r="U15" i="18"/>
  <c r="U14" i="18"/>
  <c r="U13" i="18"/>
  <c r="U12" i="18"/>
  <c r="U11" i="18"/>
  <c r="T23" i="17"/>
  <c r="U23" i="17" s="1"/>
  <c r="S23" i="17"/>
  <c r="R23" i="17"/>
  <c r="T22" i="17"/>
  <c r="S22" i="17"/>
  <c r="U22" i="17" s="1"/>
  <c r="R22" i="17"/>
  <c r="U18" i="17"/>
  <c r="U17" i="17"/>
  <c r="U16" i="17"/>
  <c r="U15" i="17"/>
  <c r="U14" i="17"/>
  <c r="U13" i="17"/>
  <c r="U12" i="17"/>
  <c r="U11" i="17"/>
  <c r="T29" i="16"/>
  <c r="S29" i="16"/>
  <c r="U29" i="16" s="1"/>
  <c r="R29" i="16"/>
  <c r="T28" i="16"/>
  <c r="U28" i="16" s="1"/>
  <c r="S28" i="16"/>
  <c r="R28" i="16"/>
  <c r="U24" i="16"/>
  <c r="U23" i="16"/>
  <c r="U22" i="16"/>
  <c r="U21" i="16"/>
  <c r="U20" i="16"/>
  <c r="U19" i="16"/>
  <c r="U18" i="16"/>
  <c r="U17" i="16"/>
  <c r="U16" i="16"/>
  <c r="U15" i="16"/>
  <c r="U14" i="16"/>
  <c r="U13" i="16"/>
  <c r="U12" i="16"/>
  <c r="U11" i="16"/>
  <c r="T34" i="15"/>
  <c r="U34" i="15" s="1"/>
  <c r="S34" i="15"/>
  <c r="R34" i="15"/>
  <c r="T33" i="15"/>
  <c r="U33" i="15" s="1"/>
  <c r="S33" i="15"/>
  <c r="R33" i="15"/>
  <c r="U29" i="15"/>
  <c r="U28" i="15"/>
  <c r="U27" i="15"/>
  <c r="U26" i="15"/>
  <c r="U25" i="15"/>
  <c r="U24" i="15"/>
  <c r="U23" i="15"/>
  <c r="U22" i="15"/>
  <c r="U21" i="15"/>
  <c r="U20" i="15"/>
  <c r="U19" i="15"/>
  <c r="U18" i="15"/>
  <c r="U17" i="15"/>
  <c r="U16" i="15"/>
  <c r="U15" i="15"/>
  <c r="U14" i="15"/>
  <c r="U13" i="15"/>
  <c r="U12" i="15"/>
  <c r="U11" i="15"/>
  <c r="T36" i="14"/>
  <c r="U36" i="14" s="1"/>
  <c r="S36" i="14"/>
  <c r="R36" i="14"/>
  <c r="T35" i="14"/>
  <c r="U35" i="14" s="1"/>
  <c r="S35" i="14"/>
  <c r="R35" i="14"/>
  <c r="U31" i="14"/>
  <c r="U30" i="14"/>
  <c r="U29" i="14"/>
  <c r="U28" i="14"/>
  <c r="U27" i="14"/>
  <c r="U26" i="14"/>
  <c r="U25" i="14"/>
  <c r="U24" i="14"/>
  <c r="U23" i="14"/>
  <c r="U22" i="14"/>
  <c r="U21" i="14"/>
  <c r="U20" i="14"/>
  <c r="U19" i="14"/>
  <c r="U18" i="14"/>
  <c r="U17" i="14"/>
  <c r="U16" i="14"/>
  <c r="U15" i="14"/>
  <c r="U14" i="14"/>
  <c r="U13" i="14"/>
  <c r="U12" i="14"/>
  <c r="U11" i="14"/>
  <c r="U37" i="13"/>
  <c r="T37" i="13"/>
  <c r="S37" i="13"/>
  <c r="R37" i="13"/>
  <c r="T36" i="13"/>
  <c r="U36" i="13" s="1"/>
  <c r="S36" i="13"/>
  <c r="R36" i="13"/>
  <c r="U32" i="13"/>
  <c r="U31" i="13"/>
  <c r="U30" i="13"/>
  <c r="U29" i="13"/>
  <c r="U28" i="13"/>
  <c r="U27" i="13"/>
  <c r="U26" i="13"/>
  <c r="U25" i="13"/>
  <c r="U24" i="13"/>
  <c r="U23" i="13"/>
  <c r="U22" i="13"/>
  <c r="U21" i="13"/>
  <c r="U20" i="13"/>
  <c r="U19" i="13"/>
  <c r="U18" i="13"/>
  <c r="U17" i="13"/>
  <c r="U16" i="13"/>
  <c r="U15" i="13"/>
  <c r="U14" i="13"/>
  <c r="U13" i="13"/>
  <c r="U12" i="13"/>
  <c r="U11" i="13"/>
  <c r="T45" i="12"/>
  <c r="S45" i="12"/>
  <c r="U45" i="12" s="1"/>
  <c r="R45" i="12"/>
  <c r="T44" i="12"/>
  <c r="U44" i="12" s="1"/>
  <c r="S44" i="12"/>
  <c r="R44" i="12"/>
  <c r="U40" i="12"/>
  <c r="U39" i="12"/>
  <c r="U38" i="12"/>
  <c r="U37" i="12"/>
  <c r="U36" i="12"/>
  <c r="U35" i="12"/>
  <c r="U34" i="12"/>
  <c r="U33" i="12"/>
  <c r="U32" i="12"/>
  <c r="U31" i="12"/>
  <c r="U30" i="12"/>
  <c r="U29" i="12"/>
  <c r="U28" i="12"/>
  <c r="U27" i="12"/>
  <c r="U26" i="12"/>
  <c r="U25" i="12"/>
  <c r="U24" i="12"/>
  <c r="U23" i="12"/>
  <c r="U22" i="12"/>
  <c r="U21" i="12"/>
  <c r="U20" i="12"/>
  <c r="U19" i="12"/>
  <c r="U18" i="12"/>
  <c r="U17" i="12"/>
  <c r="U16" i="12"/>
  <c r="U15" i="12"/>
  <c r="U14" i="12"/>
  <c r="U13" i="12"/>
  <c r="U12" i="12"/>
  <c r="U11" i="12"/>
  <c r="T32" i="11"/>
  <c r="U32" i="11" s="1"/>
  <c r="S32" i="11"/>
  <c r="R32" i="11"/>
  <c r="U31" i="11"/>
  <c r="T31" i="11"/>
  <c r="S31" i="11"/>
  <c r="R31" i="11"/>
  <c r="U27" i="11"/>
  <c r="U26" i="11"/>
  <c r="U25" i="11"/>
  <c r="U24" i="11"/>
  <c r="U23" i="11"/>
  <c r="U22" i="11"/>
  <c r="U21" i="11"/>
  <c r="U20" i="11"/>
  <c r="U19" i="11"/>
  <c r="U18" i="11"/>
  <c r="U17" i="11"/>
  <c r="U16" i="11"/>
  <c r="U15" i="11"/>
  <c r="U14" i="11"/>
  <c r="U13" i="11"/>
  <c r="U12" i="11"/>
  <c r="U11" i="11"/>
  <c r="T35" i="10"/>
  <c r="U35" i="10" s="1"/>
  <c r="S35" i="10"/>
  <c r="R35" i="10"/>
  <c r="T34" i="10"/>
  <c r="U34" i="10" s="1"/>
  <c r="S34" i="10"/>
  <c r="R34" i="10"/>
  <c r="U30" i="10"/>
  <c r="U29" i="10"/>
  <c r="U28" i="10"/>
  <c r="U27" i="10"/>
  <c r="U26" i="10"/>
  <c r="U25" i="10"/>
  <c r="U24" i="10"/>
  <c r="U23" i="10"/>
  <c r="U22" i="10"/>
  <c r="U21" i="10"/>
  <c r="U20" i="10"/>
  <c r="U19" i="10"/>
  <c r="U18" i="10"/>
  <c r="U17" i="10"/>
  <c r="U16" i="10"/>
  <c r="U15" i="10"/>
  <c r="U14" i="10"/>
  <c r="U13" i="10"/>
  <c r="U12" i="10"/>
  <c r="U11" i="10"/>
  <c r="T36" i="9"/>
  <c r="U36" i="9" s="1"/>
  <c r="S36" i="9"/>
  <c r="R36" i="9"/>
  <c r="U35" i="9"/>
  <c r="T35" i="9"/>
  <c r="S35" i="9"/>
  <c r="R35" i="9"/>
  <c r="U31" i="9"/>
  <c r="U30" i="9"/>
  <c r="U29" i="9"/>
  <c r="U28" i="9"/>
  <c r="U27" i="9"/>
  <c r="U26" i="9"/>
  <c r="U25" i="9"/>
  <c r="U24" i="9"/>
  <c r="U23" i="9"/>
  <c r="U22" i="9"/>
  <c r="U21" i="9"/>
  <c r="U20" i="9"/>
  <c r="U19" i="9"/>
  <c r="U18" i="9"/>
  <c r="U17" i="9"/>
  <c r="U16" i="9"/>
  <c r="U15" i="9"/>
  <c r="U14" i="9"/>
  <c r="U13" i="9"/>
  <c r="U12" i="9"/>
  <c r="U11" i="9"/>
  <c r="T33" i="8"/>
  <c r="S33" i="8"/>
  <c r="U33" i="8" s="1"/>
  <c r="R33" i="8"/>
  <c r="T32" i="8"/>
  <c r="U32" i="8" s="1"/>
  <c r="S32" i="8"/>
  <c r="R32" i="8"/>
  <c r="U28" i="8"/>
  <c r="U27" i="8"/>
  <c r="U26" i="8"/>
  <c r="U25" i="8"/>
  <c r="U24" i="8"/>
  <c r="U23" i="8"/>
  <c r="U22" i="8"/>
  <c r="U21" i="8"/>
  <c r="U20" i="8"/>
  <c r="U19" i="8"/>
  <c r="U18" i="8"/>
  <c r="U17" i="8"/>
  <c r="U16" i="8"/>
  <c r="U15" i="8"/>
  <c r="U14" i="8"/>
  <c r="U13" i="8"/>
  <c r="U12" i="8"/>
  <c r="U11" i="8"/>
  <c r="T22" i="7"/>
  <c r="U22" i="7" s="1"/>
  <c r="S22" i="7"/>
  <c r="R22" i="7"/>
  <c r="U21" i="7"/>
  <c r="T21" i="7"/>
  <c r="S21" i="7"/>
  <c r="R21" i="7"/>
  <c r="U17" i="7"/>
  <c r="U16" i="7"/>
  <c r="U15" i="7"/>
  <c r="U14" i="7"/>
  <c r="U13" i="7"/>
  <c r="U12" i="7"/>
  <c r="U11" i="7"/>
  <c r="T21" i="6"/>
  <c r="U21" i="6" s="1"/>
  <c r="S21" i="6"/>
  <c r="R21" i="6"/>
  <c r="T20" i="6"/>
  <c r="U20" i="6" s="1"/>
  <c r="S20" i="6"/>
  <c r="R20" i="6"/>
  <c r="U16" i="6"/>
  <c r="U15" i="6"/>
  <c r="U14" i="6"/>
  <c r="U13" i="6"/>
  <c r="U12" i="6"/>
  <c r="U11" i="6"/>
  <c r="T33" i="5"/>
  <c r="U33" i="5" s="1"/>
  <c r="S33" i="5"/>
  <c r="R33" i="5"/>
  <c r="U32" i="5"/>
  <c r="T32" i="5"/>
  <c r="S32" i="5"/>
  <c r="R32" i="5"/>
  <c r="U28" i="5"/>
  <c r="U27" i="5"/>
  <c r="U26" i="5"/>
  <c r="U25" i="5"/>
  <c r="U24" i="5"/>
  <c r="U23" i="5"/>
  <c r="U22" i="5"/>
  <c r="U21" i="5"/>
  <c r="U20" i="5"/>
  <c r="U19" i="5"/>
  <c r="U18" i="5"/>
  <c r="U17" i="5"/>
  <c r="U16" i="5"/>
  <c r="U15" i="5"/>
  <c r="U14" i="5"/>
  <c r="U13" i="5"/>
  <c r="U12" i="5"/>
  <c r="U11" i="5"/>
  <c r="T28" i="4"/>
  <c r="U28" i="4" s="1"/>
  <c r="S28" i="4"/>
  <c r="R28" i="4"/>
  <c r="T27" i="4"/>
  <c r="U27" i="4" s="1"/>
  <c r="S27" i="4"/>
  <c r="R27" i="4"/>
  <c r="U23" i="4"/>
  <c r="U22" i="4"/>
  <c r="U21" i="4"/>
  <c r="U20" i="4"/>
  <c r="U19" i="4"/>
  <c r="U18" i="4"/>
  <c r="U17" i="4"/>
  <c r="U16" i="4"/>
  <c r="U15" i="4"/>
  <c r="U14" i="4"/>
  <c r="U13" i="4"/>
  <c r="U12" i="4"/>
  <c r="U11" i="4"/>
  <c r="U26" i="3"/>
  <c r="T26" i="3"/>
  <c r="S26" i="3"/>
  <c r="R26" i="3"/>
  <c r="T25" i="3"/>
  <c r="U25" i="3" s="1"/>
  <c r="S25" i="3"/>
  <c r="R25" i="3"/>
  <c r="U21" i="3"/>
  <c r="U20" i="3"/>
  <c r="U19" i="3"/>
  <c r="U18" i="3"/>
  <c r="U17" i="3"/>
  <c r="U16" i="3"/>
  <c r="U15" i="3"/>
  <c r="U14" i="3"/>
  <c r="U13" i="3"/>
  <c r="U12" i="3"/>
  <c r="U11" i="3"/>
  <c r="T20" i="2"/>
  <c r="U20" i="2" s="1"/>
  <c r="S20" i="2"/>
  <c r="R20" i="2"/>
  <c r="T19" i="2"/>
  <c r="U19" i="2" s="1"/>
  <c r="S19" i="2"/>
  <c r="R19" i="2"/>
  <c r="U15" i="2"/>
  <c r="U14" i="2"/>
  <c r="U13" i="2"/>
  <c r="U12" i="2"/>
  <c r="U11" i="2"/>
</calcChain>
</file>

<file path=xl/sharedStrings.xml><?xml version="1.0" encoding="utf-8"?>
<sst xmlns="http://schemas.openxmlformats.org/spreadsheetml/2006/main" count="2939" uniqueCount="1184">
  <si>
    <t>Informes sobre la Situación Económica,
las Finanzas Públicas y la Deuda Pública</t>
  </si>
  <si>
    <t xml:space="preserve">    Cuarto Trimestre 2016</t>
  </si>
  <si>
    <t>Ramo 08
Agricultura, Ganadería, Desarrollo Rural, Pesca y Alimentación</t>
  </si>
  <si>
    <t>Programas presupuestarios cuya MIR se incluye en el reporte</t>
  </si>
  <si>
    <t xml:space="preserve">B-001 Producción y comercialización de Biológicos Veterinarios
E-001 Desarrollo y aplicación de programas educativos en materia agropecuaria
E-003 Desarrollo y Vinculación de la Investigación Científica y Tecnológica con el Sector
E-006 Generación de Proyectos de Investigación
P-001 Diseño y Aplicación de la Política Agropecuaria
S-240 Programa de Concurrencia con las Entidades Federativas 
S-257 Programa de Productividad y Competitividad Agroalimentaria
S-258 Programa de Productividad Rural
S-259 Programa de Fomento a la Agricultura
S-260 Programa de Fomento Ganadero
S-261 Programa de Fomento a la Productividad Pesquera y Acuícola
S-262 Programa de Comercialización y Desarrollo de Mercados
S-263 Programa de Sanidad e Inocuidad Agroalimentaria
S-266 Programa de Apoyos a Pequeños Productores
U-002 Programa de Acciones Complementarias para Mejorar las Sanidades
U-004 Sistema Nacional de Investigación Agrícola
U-009 Fomento de la Ganadería y Normalización de la Calidad de los Productos Pecuarios
U-013 Vinculación Productiva
U-017 Sistema Nacional de Información para el Desarrollo Rural Sustentable
</t>
  </si>
  <si>
    <t xml:space="preserve">      Cuarto Trimestre 2016</t>
  </si>
  <si>
    <t>DATOS DEL PROGRAMA</t>
  </si>
  <si>
    <t>Programa presupuestario</t>
  </si>
  <si>
    <t>B001</t>
  </si>
  <si>
    <t>Producción y comercialización de Biológicos Veterinarios</t>
  </si>
  <si>
    <t>Ramo</t>
  </si>
  <si>
    <t>8</t>
  </si>
  <si>
    <t>Agricultura, Ganadería, Desarrollo Rural, Pesca y Alimentación</t>
  </si>
  <si>
    <t>Unidad responsable</t>
  </si>
  <si>
    <t>JBK-Productora Nacional de Biológicos Veterinarios</t>
  </si>
  <si>
    <t>Enfoques transversales</t>
  </si>
  <si>
    <t>Sin Información</t>
  </si>
  <si>
    <t>Clasificación Funcional</t>
  </si>
  <si>
    <t>Finalidad</t>
  </si>
  <si>
    <t>3 - Desarrollo Económico</t>
  </si>
  <si>
    <t>Función</t>
  </si>
  <si>
    <t>2 - Agropecuaria, Silvicultura, Pesca y Caza</t>
  </si>
  <si>
    <t>Subfunción</t>
  </si>
  <si>
    <t>1 - Agropecuaria</t>
  </si>
  <si>
    <t>Actividad Institucional</t>
  </si>
  <si>
    <t>226 - Producción y comercialización de biológicos veterinarios</t>
  </si>
  <si>
    <t>RESULTADOS</t>
  </si>
  <si>
    <t>NIVEL</t>
  </si>
  <si>
    <t>OBJETIVOS</t>
  </si>
  <si>
    <t>INDICADORES</t>
  </si>
  <si>
    <t>AVANCE</t>
  </si>
  <si>
    <t>Denominación</t>
  </si>
  <si>
    <t>Método de cálculo</t>
  </si>
  <si>
    <t>Unidad de medida</t>
  </si>
  <si>
    <t>Tipo-Dimensión-Frecuencia</t>
  </si>
  <si>
    <t>Meta Programada</t>
  </si>
  <si>
    <t>Realizado al periodo</t>
  </si>
  <si>
    <t>Avance % al periodo</t>
  </si>
  <si>
    <t>Anual</t>
  </si>
  <si>
    <t>al periodo</t>
  </si>
  <si>
    <t>Fin</t>
  </si>
  <si>
    <t>Contribuir a impulsar la productividad en el sector agroalimentario mediante inversión en capital físico, humano y tecnológico que garantice la seguridad alimentaria mediante la producción y comercialización de biológicos y químico farmacéuticos de uso veterinario</t>
  </si>
  <si>
    <r>
      <t>Productividad laboral en el sector agropecuario y pesquero</t>
    </r>
    <r>
      <rPr>
        <i/>
        <sz val="10"/>
        <color indexed="30"/>
        <rFont val="Soberana Sans"/>
      </rPr>
      <t xml:space="preserve">
Indicador Seleccionado</t>
    </r>
  </si>
  <si>
    <t>El cálculo se hace dividiendo el promedio anual del producto interno bruto del sector agropecuario reportado por el INEGI, entre el número promedio anual de personas ocupadas en el sector de acuerdo con los datos reportados en la ENOE del INEGI</t>
  </si>
  <si>
    <t>Estratégico-Eficacia-Anual</t>
  </si>
  <si>
    <t/>
  </si>
  <si>
    <r>
      <t>Porcentaje de pruebas de diagnóstico suministradas por PRONABIVE</t>
    </r>
    <r>
      <rPr>
        <i/>
        <sz val="10"/>
        <color indexed="30"/>
        <rFont val="Soberana Sans"/>
      </rPr>
      <t xml:space="preserve">
</t>
    </r>
  </si>
  <si>
    <t>(Pruebas de diagnóstico suministradas por PRONABIVE)/(Total de pruebas de diagnóstico aplicadas)*100</t>
  </si>
  <si>
    <t>Porcentaje</t>
  </si>
  <si>
    <t>N/A</t>
  </si>
  <si>
    <t>Propósito</t>
  </si>
  <si>
    <t>Los Comités Estatales de Fomento y Protección Pecuaria cuentan con el material biológico suministrado.</t>
  </si>
  <si>
    <r>
      <t xml:space="preserve">Porcentaje de dosis comercializadas a los Comités Estatales de Fomento y Protección Pecuaria (CEFPP).  </t>
    </r>
    <r>
      <rPr>
        <i/>
        <sz val="10"/>
        <color indexed="30"/>
        <rFont val="Soberana Sans"/>
      </rPr>
      <t xml:space="preserve">
</t>
    </r>
  </si>
  <si>
    <t>(Dosis comercializadas a los CEFPP)/(Total de dosis comercializadas)*100</t>
  </si>
  <si>
    <t>Estratégico-Eficiencia-Anual</t>
  </si>
  <si>
    <t>Componente</t>
  </si>
  <si>
    <t>A Biológicos y químico farmacéuticos de uso veterinario producidos.</t>
  </si>
  <si>
    <r>
      <t>Porcentaje de dosis producidas.</t>
    </r>
    <r>
      <rPr>
        <i/>
        <sz val="10"/>
        <color indexed="30"/>
        <rFont val="Soberana Sans"/>
      </rPr>
      <t xml:space="preserve">
</t>
    </r>
  </si>
  <si>
    <t>(Dosis producidas)/(Dosis programadas a producir)*100</t>
  </si>
  <si>
    <t>Estratégico-Eficacia-Trimestral</t>
  </si>
  <si>
    <t>Actividad</t>
  </si>
  <si>
    <t>A 1 Reducir el riesgo de producto no conforme a menos del 5%.</t>
  </si>
  <si>
    <r>
      <t>Porcentaje de lotes rechazasos.</t>
    </r>
    <r>
      <rPr>
        <i/>
        <sz val="10"/>
        <color indexed="30"/>
        <rFont val="Soberana Sans"/>
      </rPr>
      <t xml:space="preserve">
</t>
    </r>
  </si>
  <si>
    <t>(Lotes rechazasos)/(Total de lotes producidos)*100</t>
  </si>
  <si>
    <t>Gestión-Eficacia-Trimestral</t>
  </si>
  <si>
    <t>PRESUPUESTO</t>
  </si>
  <si>
    <t>Meta anual</t>
  </si>
  <si>
    <t>Meta al periodo</t>
  </si>
  <si>
    <t>Pagado al periodo</t>
  </si>
  <si>
    <t>Avance %</t>
  </si>
  <si>
    <t>Millones de pesos</t>
  </si>
  <si>
    <t>Al periodo</t>
  </si>
  <si>
    <t>PRESUPUESTO ORIGINAL</t>
  </si>
  <si>
    <t>PRESUPUESTO MODIFICADO</t>
  </si>
  <si>
    <t>Justificación de diferencia de avances con respecto a las metas programadas</t>
  </si>
  <si>
    <t xml:space="preserve">Indicadores con frecuencia de medición con un periodo mayor de tiempo al anual. 
Estos indicadores no registraron información ni justificación, debido a que lo harán de conformidad con la frecuencia de medición con la que programaron sus metas. </t>
  </si>
  <si>
    <r>
      <t xml:space="preserve">Productividad laboral en el sector agropecuario y pesquero
</t>
    </r>
    <r>
      <rPr>
        <sz val="10"/>
        <rFont val="Soberana Sans"/>
        <family val="2"/>
      </rPr>
      <t>Sin Información,Sin Justificación</t>
    </r>
  </si>
  <si>
    <r>
      <t xml:space="preserve">Porcentaje de pruebas de diagnóstico suministradas por PRONABIVE
</t>
    </r>
    <r>
      <rPr>
        <sz val="10"/>
        <rFont val="Soberana Sans"/>
        <family val="2"/>
      </rPr>
      <t xml:space="preserve"> Causa : A LA FECHA DE ESTE INFORME, NO SE CUENTA CON LA INFORMACIÓN NECESARIA PARA REGISTRAR ESTE INDICADOR, YA QUE LA DIRECCIÓN GENERAL DE SALUD ANIMAL (DGSA) NO CUENTA AUN CON LOS DATOS DE LAS PRUEBAS DE DIAGNOSTICO APLICADAS AL MES DE DICIEMBRE DE 2016. Efecto: DEBIDO A LO ANTERIOR APARECEN COMO PRUEBAS DE DIAGNOSTICO APLICADAS 2 219,861 REPORTADAS POR LA DGSA CON CIFRAS AL MES DE SEPTIEMBRE DE 2016, EN TANTO QUE EL NÚMERO DE PRUEBAS SUMINISTRADAS POR PRONABIVE AL MES DE DICIEMBRE DE 2016 ES DE 6 329,350 PRUEBAS. Otros Motivos:</t>
    </r>
  </si>
  <si>
    <r>
      <t xml:space="preserve">Porcentaje de dosis comercializadas a los Comités Estatales de Fomento y Protección Pecuaria (CEFPP).  
</t>
    </r>
    <r>
      <rPr>
        <sz val="10"/>
        <rFont val="Soberana Sans"/>
        <family val="2"/>
      </rPr>
      <t xml:space="preserve"> Causa : DEBIDO A LOS RECORTES PRESUPUESTALES A LAS CAMPAÑAS ZOOSANITARIAS, SE PRESENTÓ UNA DEMANDA MENOR DE NUESTRO PRODUCTO PPD BOVINO POR PARTE DE LOS COMITES DE FOMENTO Y PROTECCIÓN PECUARIA (CFPP) EN LOS ESTADOS. Efecto: NO OBSTANTE LO ANTERIOR, DEL TOTAL DE PRUEBAS DE PPD COMERCIALIZADAS, EL 74.31% FUERON ADQUIRIDAS POR LOS COMITES DE FOMENTO Y PROTECCIÓN PECUARIA (CFPP) EN LOS ESTADOS DE LA REPUBLICA. Otros Motivos:</t>
    </r>
  </si>
  <si>
    <r>
      <t xml:space="preserve">Porcentaje de dosis producidas.
</t>
    </r>
    <r>
      <rPr>
        <sz val="10"/>
        <rFont val="Soberana Sans"/>
        <family val="2"/>
      </rPr>
      <t xml:space="preserve"> Causa : COMO MEDIDA DE AUSTERIDAD, SE RECORTARON LOS RECURSOS PRESUPUESTALES DESTINADOS A LA OPERACIÓN DE LAS CAMPAÑAS ZOOSANITARIAS IMPLEMENTADAS POR LA SAGARPA. Efecto: BAJA EN LA DEMANDA DE LOS PRODUCTOS ELABORADOS POR PRONABIVE DESTINADOS A ABASTECER LAS CAMPAÑAS ZOOSANITARIAS IMPLEMENTADAS POR LA SAGARPA, LO QUE PROVOCÓ UN DECREMENTO EN LA PRODUCCIÓN DE BIOLÓGICOS VETERINARIOS. Otros Motivos:</t>
    </r>
  </si>
  <si>
    <r>
      <t xml:space="preserve">Porcentaje de lotes rechazasos.
</t>
    </r>
    <r>
      <rPr>
        <sz val="10"/>
        <rFont val="Soberana Sans"/>
        <family val="2"/>
      </rPr>
      <t xml:space="preserve"> Causa : CON LA APLICACIÓN DE BUENAS PRACTICAS DE MANUFACTURA EN LA ELABORACIÓN DE BIOLÓGICOS Y QUÍMICO FARMACÉUTICOS DE USO VETERINARIO POR PARTE DE PRONABIVE, SE HA LOGRADO REDUCIR EL PORCENTAJE DE LOTES RECHAZADOS. Efecto: EL PORCENTAJE DE LOTES RECHAZADOS DURANTE EL PERIODO ENERO - DICIEMBRE DE 2016 FUE DE 0.45%, CUANDO DENTRO DE LA INDUSTRIA FARMACÉUTICA SE CONSIDERA COMO ACEPTABLE UN PORCENTAJE DE RECHAZO DE HASTA UN 5.0% Otros Motivos:</t>
    </r>
  </si>
  <si>
    <t>E001</t>
  </si>
  <si>
    <t>Desarrollo y aplicación de programas educativos en materia agropecuaria</t>
  </si>
  <si>
    <t>IZC-Colegio de Postgraduados</t>
  </si>
  <si>
    <t>2 - Desarrollo Social</t>
  </si>
  <si>
    <t>5 - Educación</t>
  </si>
  <si>
    <t>4 - Posgrado</t>
  </si>
  <si>
    <t>5 - Educación agropecuaria de posgrado</t>
  </si>
  <si>
    <t>Contribuir a impulsar la productividad en el sector agroalimentario mediante inversión en capital físico, humano y tecnológico que garantice la seguridad alimentaria mediante Formación de estudiantes y profesionales en Ciencias agropecuarias , forestales y acuícolas.</t>
  </si>
  <si>
    <t>Técnicos, profesionales e investigadres del sector agropecuario, acuícola y forestal egresados con calidad educativa</t>
  </si>
  <si>
    <r>
      <t>1.Porcentaje de técnicos y profesionistas egresados con calificación igual o superior a 8.5</t>
    </r>
    <r>
      <rPr>
        <i/>
        <sz val="10"/>
        <color indexed="30"/>
        <rFont val="Soberana Sans"/>
      </rPr>
      <t xml:space="preserve">
</t>
    </r>
  </si>
  <si>
    <t>(Número de técnicos y profesionistas egresados con calificación igual o superior a 8.5 / Número total de técnicos y profesionistas egresados )*100</t>
  </si>
  <si>
    <r>
      <t>Porcentaje de investigadores egresados con calificación igual o superior a 9.0</t>
    </r>
    <r>
      <rPr>
        <i/>
        <sz val="10"/>
        <color indexed="30"/>
        <rFont val="Soberana Sans"/>
      </rPr>
      <t xml:space="preserve">
</t>
    </r>
  </si>
  <si>
    <t>(Número de Profesionistas e investigadores egresados con calificación igual o superior a 9.0 / Número total de Profesionistas e investigadores egresados )*100</t>
  </si>
  <si>
    <t>A C3. Becas otorgadas a los estudiantes de educación media superior y superior</t>
  </si>
  <si>
    <r>
      <t>C3.Porcentaje de estudiantes becados de educación media superior y superior</t>
    </r>
    <r>
      <rPr>
        <i/>
        <sz val="10"/>
        <color indexed="30"/>
        <rFont val="Soberana Sans"/>
      </rPr>
      <t xml:space="preserve">
</t>
    </r>
  </si>
  <si>
    <t>(Número de  estudiantes becados de educación media superior y superior / Número total de estudiantes educación media superior y superior )*100</t>
  </si>
  <si>
    <t>B C4. Capacitaciones otorgadas a profesores del nivel medio superior y superior en materia agropecuaria</t>
  </si>
  <si>
    <r>
      <t>C4.Porcentaje de capacitaciones otorgadas a profesores del nivel medio superior y superior en materia agropecuaria respecto a las programadas</t>
    </r>
    <r>
      <rPr>
        <i/>
        <sz val="10"/>
        <color indexed="30"/>
        <rFont val="Soberana Sans"/>
      </rPr>
      <t xml:space="preserve">
</t>
    </r>
  </si>
  <si>
    <t>(Número de capacitaciones otorgadas a profesores del nivel medio superior y superior en materia agropecuaria / Número de capacitaciones programadas a profesores del nivel medio superior y superior en materia agropecuaria)*100</t>
  </si>
  <si>
    <t>C C1. Articulos cientificos y tecnologicos derivados de la investigaciòn apoyados con presupuesto feder</t>
  </si>
  <si>
    <r>
      <t>C1. Promedio de artículos de investigación publicados por investigador en revistas con Comité Editorial.</t>
    </r>
    <r>
      <rPr>
        <i/>
        <sz val="10"/>
        <color indexed="30"/>
        <rFont val="Soberana Sans"/>
      </rPr>
      <t xml:space="preserve">
</t>
    </r>
  </si>
  <si>
    <t>Número de artículos de Investigación publicados en revistas con Comité Editorial/ Número total de Profesores investigadores</t>
  </si>
  <si>
    <t>Promedio</t>
  </si>
  <si>
    <t>Estratégico-Eficacia-Semestral</t>
  </si>
  <si>
    <t>D C2. Capacitaciones otorgadas a productores y técnicos de los sectores agropecuario, acuícola y forestal</t>
  </si>
  <si>
    <r>
      <t>C2. Porcentaje de capacitaciones otorgadas a productores y técnicos de los sectores agropecuario, acuícola y forestal, respecto a las programadas</t>
    </r>
    <r>
      <rPr>
        <i/>
        <sz val="10"/>
        <color indexed="30"/>
        <rFont val="Soberana Sans"/>
      </rPr>
      <t xml:space="preserve">
</t>
    </r>
  </si>
  <si>
    <t>(Número de capacitaciones otorgadas a productores y técnicos de los sectores agropecuarios, acuícola y forestal /Número de capacitaciones otorgadas a productores y técnicos de los sectores agropecuarios, acuícola y forestal programados) * 100</t>
  </si>
  <si>
    <t>A 1 A3. C3 Selección de estudiantes con promedio igual o superior a 8.0 para el otorgamiento de becas académicas en el nivel medio superior o superior</t>
  </si>
  <si>
    <r>
      <t>A3.C3 Porcentaje de estudiantes  seleccionados para el otorgamiento de becas académicas en el nivel medio superior y superior</t>
    </r>
    <r>
      <rPr>
        <i/>
        <sz val="10"/>
        <color indexed="30"/>
        <rFont val="Soberana Sans"/>
      </rPr>
      <t xml:space="preserve">
</t>
    </r>
  </si>
  <si>
    <t>(Número de estudiantes seleccionados para el otorgamiento de becas académicas/ Número total de estudiantes con promedio mínimo de 8.0)*100</t>
  </si>
  <si>
    <t>Gestión-Eficacia-Anual</t>
  </si>
  <si>
    <t>B 2 A4.C4 Aprobación de solicitudes para capacitación de profesores de educación media superior y superior en materia agropecuaria</t>
  </si>
  <si>
    <r>
      <t xml:space="preserve">A4.C4 Porcentaje de solicitudes para capacitación aprobadas de profesores de educación media superior y superior en materia agropecuaria    </t>
    </r>
    <r>
      <rPr>
        <i/>
        <sz val="10"/>
        <color indexed="30"/>
        <rFont val="Soberana Sans"/>
      </rPr>
      <t xml:space="preserve">
</t>
    </r>
  </si>
  <si>
    <t>(Número de solicitudes para capacitación aprobadas de profesores de educación media superior y superior en materia agropecuaria/Total de solicitudes para capacitación de profesores de educación media superior y superior recibidas en materia agropecuaria)*100</t>
  </si>
  <si>
    <t>C 3 A1. C1 Investigación que genera artículos científicos, asociados a la conformación de las nuevas lìneas de generación y/o aplicación del conocimiento-CP (LGAC-CP)</t>
  </si>
  <si>
    <r>
      <t>A1. C1 Porcentaje de la LGAC-CP financiados con presupuesto federal sobre las programadas</t>
    </r>
    <r>
      <rPr>
        <i/>
        <sz val="10"/>
        <color indexed="30"/>
        <rFont val="Soberana Sans"/>
      </rPr>
      <t xml:space="preserve">
</t>
    </r>
  </si>
  <si>
    <t>(LGAC-CP generadas y con presupuesto federal / LGAC-CP programadas para ejercer presupuesto federal) * 100</t>
  </si>
  <si>
    <t>D 4 A2.C2. Cumplimiento de los programas de vinculación</t>
  </si>
  <si>
    <r>
      <t>A2.C2 Porcentaje de cumplimiento a los programas de vinculación en el  Sector Rural realizadas oportunamente</t>
    </r>
    <r>
      <rPr>
        <i/>
        <sz val="10"/>
        <color indexed="30"/>
        <rFont val="Soberana Sans"/>
      </rPr>
      <t xml:space="preserve">
</t>
    </r>
  </si>
  <si>
    <t>(Número de programas de vinculación cumplidos/Número de programas de vinculación planeados)*100</t>
  </si>
  <si>
    <r>
      <t xml:space="preserve">1.Porcentaje de técnicos y profesionistas egresados con calificación igual o superior a 8.5
</t>
    </r>
    <r>
      <rPr>
        <sz val="10"/>
        <rFont val="Soberana Sans"/>
        <family val="2"/>
      </rPr>
      <t xml:space="preserve"> Causa : La variación  se debe a que el programa educativo en el nivel superior deriva de un modelo tradicional el cual es muy rígido en su mapa curricular, aunado al rezago educativo que presentan los alumnos provenientes de los diversos subsistemas de educación media superior de zonas marginadas al ingresar. Efecto: El efecto es negativo ya que el rendimiento académico de los egresados en el nivel superior es bajo,  por lo que se están realizando acciones de mejora como la actualización de los programas educativos, eficientar los procesos de selección de ingreso de los estudiantes y capacitación constante al personal académico. Otros Motivos:</t>
    </r>
  </si>
  <si>
    <r>
      <t xml:space="preserve">Porcentaje de investigadores egresados con calificación igual o superior a 9.0
</t>
    </r>
    <r>
      <rPr>
        <sz val="10"/>
        <rFont val="Soberana Sans"/>
        <family val="2"/>
      </rPr>
      <t>Sin Información,Sin Justificación</t>
    </r>
  </si>
  <si>
    <r>
      <t xml:space="preserve">C3.Porcentaje de estudiantes becados de educación media superior y superior
</t>
    </r>
    <r>
      <rPr>
        <sz val="10"/>
        <rFont val="Soberana Sans"/>
        <family val="2"/>
      </rPr>
      <t xml:space="preserve"> Causa : Se incrementó el monto del presupuesto ejercido para becas debido a las modificaciones efectuadas al Reglamento de becas vigente a partir del primer semestre de febrero a julio de 2016, que consistieron en ampliar el número de becas académicas y deportivas, así como la creación de la beca de estancia estudiantil. Efecto: El efecto es positivo ya que se incrementó el número de becarios, lo que implica más beneficios económicos y sociales para la población estudiantil, ya que se impulsará la permanencia de los alumnos de escasos recursos económicos, y reconocer el mérito académico de los estudiantes que obtengan los mejores promedios; incrementar el índice de titulación profesional de los alumnos de noveno semestre (formación terminal), así como lograr la participación de los estudiantes en las unidades de apoyo a la docencia, en el área deportiva y en estancias estudiantiles, contribuyendo de esta manera a la formación de recursos humanos de nivel superior. Otros Motivos:</t>
    </r>
  </si>
  <si>
    <r>
      <t xml:space="preserve">C4.Porcentaje de capacitaciones otorgadas a profesores del nivel medio superior y superior en materia agropecuaria respecto a las programadas
</t>
    </r>
    <r>
      <rPr>
        <sz val="10"/>
        <rFont val="Soberana Sans"/>
        <family val="2"/>
      </rPr>
      <t xml:space="preserve"> Causa : 21 de los 22 profesores programados asistieron a la capacitación que eligieron en materia agropecuaria, lo anterior derivó de las restricciones presupuestarias a los apoyos que se les proporcionan a los profesores. Efecto: La diferencia es mínima, no obstante el efecto es negativo ya que la capacitación de los profesores incide en la calidad de la educación. Otros Motivos:</t>
    </r>
  </si>
  <si>
    <r>
      <t xml:space="preserve">C1. Promedio de artículos de investigación publicados por investigador en revistas con Comité Editorial.
</t>
    </r>
    <r>
      <rPr>
        <sz val="10"/>
        <rFont val="Soberana Sans"/>
        <family val="2"/>
      </rPr>
      <t xml:space="preserve"> Causa : Se aumentó la publicación de artículos de divulgación en revistas con comité editorial. Efecto: Mayor transferencia de resultados obtenidos en investigación. Otros Motivos:</t>
    </r>
  </si>
  <si>
    <r>
      <t xml:space="preserve">C2. Porcentaje de capacitaciones otorgadas a productores y técnicos de los sectores agropecuario, acuícola y forestal, respecto a las programadas
</t>
    </r>
    <r>
      <rPr>
        <sz val="10"/>
        <rFont val="Soberana Sans"/>
        <family val="2"/>
      </rPr>
      <t>Sin Información,Sin Justificación</t>
    </r>
  </si>
  <si>
    <r>
      <t xml:space="preserve">A3.C3 Porcentaje de estudiantes  seleccionados para el otorgamiento de becas académicas en el nivel medio superior y superior
</t>
    </r>
    <r>
      <rPr>
        <sz val="10"/>
        <rFont val="Soberana Sans"/>
        <family val="2"/>
      </rPr>
      <t xml:space="preserve"> Causa : La variación es mínima, derivado de que disminuyó el número de alumnos con promedio mínimo de 8.0 en relación a lo programado. Efecto: El efecto es positivo, no obstante que disminuyó el número de alumnos con promedio mínimo de 8.0 sí se cumplió con el otorgamiento de las 140 becas académicas programadas. Otros Motivos:</t>
    </r>
  </si>
  <si>
    <r>
      <t xml:space="preserve">A4.C4 Porcentaje de solicitudes para capacitación aprobadas de profesores de educación media superior y superior en materia agropecuaria    
</t>
    </r>
    <r>
      <rPr>
        <sz val="10"/>
        <rFont val="Soberana Sans"/>
        <family val="2"/>
      </rPr>
      <t>Sin Información,Sin Justificación</t>
    </r>
  </si>
  <si>
    <r>
      <t xml:space="preserve">A1. C1 Porcentaje de la LGAC-CP financiados con presupuesto federal sobre las programadas
</t>
    </r>
    <r>
      <rPr>
        <sz val="10"/>
        <rFont val="Soberana Sans"/>
        <family val="2"/>
      </rPr>
      <t xml:space="preserve"> Causa : Se logró mayor eficiencia de definición de las LGAC-CP, en razón de la planeación estratégica realizada por  los Posgrados Efecto: El establecimiento de LGAC de los Posgrados, permitirá la realización de investigación básica orientada, cuyos resultados sean de mayor impacto para el sector Otros Motivos:</t>
    </r>
  </si>
  <si>
    <r>
      <t xml:space="preserve">A2.C2 Porcentaje de cumplimiento a los programas de vinculación en el  Sector Rural realizadas oportunamente
</t>
    </r>
    <r>
      <rPr>
        <sz val="10"/>
        <rFont val="Soberana Sans"/>
        <family val="2"/>
      </rPr>
      <t>Sin Información,Sin Justificación</t>
    </r>
  </si>
  <si>
    <t>E003</t>
  </si>
  <si>
    <t>Desarrollo y Vinculación de la Investigación Científica y Tecnológica con el Sector</t>
  </si>
  <si>
    <t>A1I-Universidad Autónoma Chapingo</t>
  </si>
  <si>
    <t>3 - Educación Superior</t>
  </si>
  <si>
    <t>4 - Formación recursos humanos para el sector (educación superior)</t>
  </si>
  <si>
    <t>Contribuir a impulsar la productividad en el sector agroalimentario mediante inversión en capital físico, humano y tecnológico que garantice la seguridad alimentaria mediante inversión en capital físico, humano y tecnológico que garantice la seguridad alimentaria</t>
  </si>
  <si>
    <t>Proyectos de investigación y servicio realizados y orientados a la atención a las demandas del medio rural</t>
  </si>
  <si>
    <r>
      <t>Porcentaje de proyectos de investigación y servicios realizados con los productos comprometidos en el ejercicio fiscal t</t>
    </r>
    <r>
      <rPr>
        <i/>
        <sz val="10"/>
        <color indexed="30"/>
        <rFont val="Soberana Sans"/>
      </rPr>
      <t xml:space="preserve">
</t>
    </r>
  </si>
  <si>
    <t>[(Número de proyectos de investigación y de servicio desarrollados en el año t realizados con los productos comprometidos/ Número de proyectos de investigación y de servicio desarrollados en el año t)*100]</t>
  </si>
  <si>
    <t>A C2. Artículos científicos producidos para revistas indizadas y con Comité Editorial</t>
  </si>
  <si>
    <r>
      <t xml:space="preserve">C2. Porcentaje de variación de artículos científicos publicados y registrados para su publicación en revistas indizadas y con Comité Editorial en el año </t>
    </r>
    <r>
      <rPr>
        <i/>
        <sz val="10"/>
        <color indexed="30"/>
        <rFont val="Soberana Sans"/>
      </rPr>
      <t xml:space="preserve">
</t>
    </r>
  </si>
  <si>
    <t>[(Número de artículos científicos publicados y registrados para su publicación en revistas indizadas y con Comité Editorial en el año t/ Número de artículos científicos publicados y registrados para su publicación en revistas indizadas y con Comité Editorial en el año  t-1)]*100</t>
  </si>
  <si>
    <t>B C1. Innovaciones tecnológicas generadas</t>
  </si>
  <si>
    <r>
      <t>C1. Porcentaje de variación de innovaciones tecnológicas (patentes, registro de variedades y desarrollos tecnológicos) generadas</t>
    </r>
    <r>
      <rPr>
        <i/>
        <sz val="10"/>
        <color indexed="30"/>
        <rFont val="Soberana Sans"/>
      </rPr>
      <t xml:space="preserve">
</t>
    </r>
  </si>
  <si>
    <t>[(Número de innovaciones tecnológicas (patentes, registro de variedades y desarrollos tecnológicos) generadas en el año t/Número de innovaciones tecnológicas generadas en el año t-1)*100]</t>
  </si>
  <si>
    <t>C C3. Proyectos de servicio y extensión ejecutados en municipios con alta y muy alta marginación</t>
  </si>
  <si>
    <r>
      <t>C3. Porcentaje de variación de proyectos de servicio realizados en municipios con alta y muy alta marginación</t>
    </r>
    <r>
      <rPr>
        <i/>
        <sz val="10"/>
        <color indexed="30"/>
        <rFont val="Soberana Sans"/>
      </rPr>
      <t xml:space="preserve">
</t>
    </r>
  </si>
  <si>
    <t>[(Número de proyectos de  servicio desarrollados en el año t en municipios de alta y muy alta marginación/ Número de proyectos de servicio desarrollados en el año t-1 en municipios de alta y muy alta marginación)*100]</t>
  </si>
  <si>
    <t>D C4. Materiales de divulgación producidos</t>
  </si>
  <si>
    <r>
      <t>C4. Porcentaje de en materiales de divulgación producidos (libros, revistas, manuales, audiovisuales y otros medios de divulgación)</t>
    </r>
    <r>
      <rPr>
        <i/>
        <sz val="10"/>
        <color indexed="30"/>
        <rFont val="Soberana Sans"/>
      </rPr>
      <t xml:space="preserve">
</t>
    </r>
  </si>
  <si>
    <t>[(Número de materiales de divulgación producidos en el año t /Número de materiales de divulgación producidos en el año t-1)*100]</t>
  </si>
  <si>
    <t>A 1 A3 Investigadores reconocidos por su alto nivel académico</t>
  </si>
  <si>
    <r>
      <t>A3. Porcentaje de profesores investigadores de la UACh reconocidos con nivel de doctorado en el Sistema Nacional de Investigadores</t>
    </r>
    <r>
      <rPr>
        <i/>
        <sz val="10"/>
        <color indexed="30"/>
        <rFont val="Soberana Sans"/>
      </rPr>
      <t xml:space="preserve">
</t>
    </r>
  </si>
  <si>
    <t>(Número de profesores investigadores de la UACh reconocidos con nivel de doctorado en el Sistema Nacional de Investigadores)/(Número de profesores investigadores de la UACh con nivel de Doctorado) *100</t>
  </si>
  <si>
    <t>Persona</t>
  </si>
  <si>
    <t>A 2 A4 Estudiantes inscritos en programas de posgrado orientados a la investigación</t>
  </si>
  <si>
    <r>
      <t xml:space="preserve">A4. Porcentaje de estudiantes inscritos en programas de posgrado orientados a la investigación reconocidos por el PNPC </t>
    </r>
    <r>
      <rPr>
        <i/>
        <sz val="10"/>
        <color indexed="30"/>
        <rFont val="Soberana Sans"/>
      </rPr>
      <t xml:space="preserve">
</t>
    </r>
  </si>
  <si>
    <t>[(Número de estudiantes inscritos en programas de posgrado orientados a la investigación reconocidos por el PNPC en el año t/ Número de estudiantes inscritos en programas de posgrado orientados a la investigación reconocidos por el PNPC en el año t-1)*100]</t>
  </si>
  <si>
    <t>Gestión-Eficacia-Semestral</t>
  </si>
  <si>
    <t>A 3 A5 Profesores que participan en proyectos de servicio universitario y extensión</t>
  </si>
  <si>
    <r>
      <t>A5. Porcentaje de variación en el número de profesores que realizan proyectos de servicio universitario y extensión</t>
    </r>
    <r>
      <rPr>
        <i/>
        <sz val="10"/>
        <color indexed="30"/>
        <rFont val="Soberana Sans"/>
      </rPr>
      <t xml:space="preserve">
</t>
    </r>
  </si>
  <si>
    <t>((Número de profesores que realizan proyectos de servicio y extensión en el año t/Número de profesores que realizaron proyectos de servicio y extensión en el año t -1))*100</t>
  </si>
  <si>
    <t>B 4 A1 Proyectos de investigación y transferencia de tecnología realizados con financiamiento externo</t>
  </si>
  <si>
    <r>
      <t>A1. Porcentaje de proyectos de investigación  y transferencia de tecnología que reciben financiamiento externo</t>
    </r>
    <r>
      <rPr>
        <i/>
        <sz val="10"/>
        <color indexed="30"/>
        <rFont val="Soberana Sans"/>
      </rPr>
      <t xml:space="preserve">
</t>
    </r>
  </si>
  <si>
    <t>((Número de proyectos de investigación y transferencia de tecnología apoyados en el año t que recibieron financiamiento externo/Número de proyectos de investigación y transferencia de tecnología apoyados en el año t)*100</t>
  </si>
  <si>
    <t>B 5 A2 Proyectos de investigación y transferencia de tecnología realizados</t>
  </si>
  <si>
    <r>
      <t>A2. Porcentaje de los proyectos de vinculación y transferencia de tecnología realizados con los productos comprometidos</t>
    </r>
    <r>
      <rPr>
        <i/>
        <sz val="10"/>
        <color indexed="30"/>
        <rFont val="Soberana Sans"/>
      </rPr>
      <t xml:space="preserve">
</t>
    </r>
  </si>
  <si>
    <t>(Número de proyectos de vinculación y transferencia de tecnología realizados con los productos comprometidos en el año t / Número de proyectos de vinculación y transferencia de tecnología que iniciaron en el año t)*100</t>
  </si>
  <si>
    <t>C 6 A6 Proyectos de servicio y extensión realizados con los productos comprometidos</t>
  </si>
  <si>
    <r>
      <t>A6. Porcentaje de proyectos de servicio y extensión realizados con los productos comprometidos</t>
    </r>
    <r>
      <rPr>
        <i/>
        <sz val="10"/>
        <color indexed="30"/>
        <rFont val="Soberana Sans"/>
      </rPr>
      <t xml:space="preserve">
</t>
    </r>
  </si>
  <si>
    <t>(Número de proyectos de servicio y extensión realizados con los productos comprometidos en el año t / Número de proyectos de de servicio y extensión que iniciaron en el año t)*100</t>
  </si>
  <si>
    <t>D 7 A7 Actividades de vinculacion realizadas con los productores</t>
  </si>
  <si>
    <r>
      <t>A7. Porcentaje de productores con asistencia a eventos de vinculación (cursos, seminarios, practicas de campo, foros)</t>
    </r>
    <r>
      <rPr>
        <i/>
        <sz val="10"/>
        <color indexed="30"/>
        <rFont val="Soberana Sans"/>
      </rPr>
      <t xml:space="preserve">
</t>
    </r>
  </si>
  <si>
    <t>(Número de productores que asistieron a eventos de vinculación en el año t / Número de productores que asistieron a eventos de vinculación en el año t-1)*100</t>
  </si>
  <si>
    <r>
      <t xml:space="preserve">Porcentaje de proyectos de investigación y servicios realizados con los productos comprometidos en el ejercicio fiscal t
</t>
    </r>
    <r>
      <rPr>
        <sz val="10"/>
        <rFont val="Soberana Sans"/>
        <family val="2"/>
      </rPr>
      <t>Sin Información,Sin Justificación</t>
    </r>
  </si>
  <si>
    <r>
      <t xml:space="preserve">C2. Porcentaje de variación de artículos científicos publicados y registrados para su publicación en revistas indizadas y con Comité Editorial en el año 
</t>
    </r>
    <r>
      <rPr>
        <sz val="10"/>
        <rFont val="Soberana Sans"/>
        <family val="2"/>
      </rPr>
      <t xml:space="preserve"> Causa : Como parte de la política institucional de fomento a la producción científica y su difusión mediante la publicación de artículos científicos en revistas nacionales e internacionales, la Dirección General de Investigación y Posgrado lanzó un programa de incentivo a la publicación de artículos científicos, por lo que  se registró un incremento en el número de artículos científicos publicados en revistas indizadas y con Comité Editorial. Efecto: La publicación 31 artículos más. Este hecho provocó que la meta establecida para este indicador fuera superada en un 21.01%.  Otros Motivos:</t>
    </r>
  </si>
  <si>
    <r>
      <t xml:space="preserve">C1. Porcentaje de variación de innovaciones tecnológicas (patentes, registro de variedades y desarrollos tecnológicos) generadas
</t>
    </r>
    <r>
      <rPr>
        <sz val="10"/>
        <rFont val="Soberana Sans"/>
        <family val="2"/>
      </rPr>
      <t>Sin Información,Sin Justificación</t>
    </r>
  </si>
  <si>
    <r>
      <t xml:space="preserve">C3. Porcentaje de variación de proyectos de servicio realizados en municipios con alta y muy alta marginación
</t>
    </r>
    <r>
      <rPr>
        <sz val="10"/>
        <rFont val="Soberana Sans"/>
        <family val="2"/>
      </rPr>
      <t xml:space="preserve"> Causa : No se logró consolidar una estrategia de focalización de los proyectos de servicio universitario, que permitan orientar los proyectos a zonas de Alta y Muy alta Marginación. Efecto: La cobertura lograda de los proyectos de servicio universitario en municipios de Alta y muy Alta Marginación quedó 6% por debajo de lo programado. Otros Motivos:</t>
    </r>
  </si>
  <si>
    <r>
      <t xml:space="preserve">C4. Porcentaje de en materiales de divulgación producidos (libros, revistas, manuales, audiovisuales y otros medios de divulgación)
</t>
    </r>
    <r>
      <rPr>
        <sz val="10"/>
        <rFont val="Soberana Sans"/>
        <family val="2"/>
      </rPr>
      <t>Sin Información,Sin Justificación</t>
    </r>
  </si>
  <si>
    <r>
      <t xml:space="preserve">A3. Porcentaje de profesores investigadores de la UACh reconocidos con nivel de doctorado en el Sistema Nacional de Investigadores
</t>
    </r>
    <r>
      <rPr>
        <sz val="10"/>
        <rFont val="Soberana Sans"/>
        <family val="2"/>
      </rPr>
      <t xml:space="preserve"> Causa : Ingresaron al SNI 2 investigadores más Efecto: La meta se superó ligeramente en un 1.73% Otros Motivos:</t>
    </r>
  </si>
  <si>
    <r>
      <t xml:space="preserve">A4. Porcentaje de estudiantes inscritos en programas de posgrado orientados a la investigación reconocidos por el PNPC 
</t>
    </r>
    <r>
      <rPr>
        <sz val="10"/>
        <rFont val="Soberana Sans"/>
        <family val="2"/>
      </rPr>
      <t xml:space="preserve"> Causa : La disminución en el número de alumnos inscritos en los programas pertenecientes al PNPC, se debió al incremento en la tasa de graduación, ya que durante el último semestre de 2016 se graduaron 124 estudiantes. De tal manera, si bien no se alcanzó la meta proyectada, esto responde a un comportamiento favorable de la tasa de graduación.     Cabe señalar que en el semestre solamente 4 estudiantes solicitaron baja temporal. Efecto: El indicador contempló en su diseño el incremento de la matrícula esperable y no incorporó la variable relativa a la tasa de graduación. Por tal razón el incremento de la matrícula de estudiantes (ingreso de agosto) a los programas del PNPC no se refleja en el   cumplimiento de la meta. Otros Motivos:</t>
    </r>
  </si>
  <si>
    <r>
      <t xml:space="preserve">A5. Porcentaje de variación en el número de profesores que realizan proyectos de servicio universitario y extensión
</t>
    </r>
    <r>
      <rPr>
        <sz val="10"/>
        <rFont val="Soberana Sans"/>
        <family val="2"/>
      </rPr>
      <t xml:space="preserve"> Causa : Se llevó a cabo una estrategia de difusión para promover la participación de los profesores en proyectos de servicio universitario y extensión. Efecto: La meta establecida para el ejercicio 2016 se supera por un 26%. Otros Motivos:</t>
    </r>
  </si>
  <si>
    <r>
      <t xml:space="preserve">A1. Porcentaje de proyectos de investigación  y transferencia de tecnología que reciben financiamiento externo
</t>
    </r>
    <r>
      <rPr>
        <sz val="10"/>
        <rFont val="Soberana Sans"/>
        <family val="2"/>
      </rPr>
      <t xml:space="preserve"> Causa : Se presentó una mayor demanda por proyectos concertados de transferencia de tecnología y de innovación y desarrollo tecnológica. Efecto: Se logró incrementar el número de proyectos con coofinanciamiento, de 175 a 190. Lo anterior permitió elevar el resultado esperado, superando la meta  en un 8%. Otros Motivos:</t>
    </r>
  </si>
  <si>
    <r>
      <t xml:space="preserve">A2. Porcentaje de los proyectos de vinculación y transferencia de tecnología realizados con los productos comprometidos
</t>
    </r>
    <r>
      <rPr>
        <sz val="10"/>
        <rFont val="Soberana Sans"/>
        <family val="2"/>
      </rPr>
      <t xml:space="preserve"> Causa : Durante el último trimestre del ejercicio 2016, se realizó un esfuerzo para que los investigadores presentaran los resultados de los proyectos comprometidos. Efecto: Se logró que los proyectos de vinculación y transferencia de tecnología, comprometidos para el ejercicio 2016, presentaran ya sus resultados en diciembre del mismo año. Lo anterior permitió que la meta fuese rebasada en un 5%. Otros Motivos:</t>
    </r>
  </si>
  <si>
    <r>
      <t xml:space="preserve">A6. Porcentaje de proyectos de servicio y extensión realizados con los productos comprometidos
</t>
    </r>
    <r>
      <rPr>
        <sz val="10"/>
        <rFont val="Soberana Sans"/>
        <family val="2"/>
      </rPr>
      <t>Sin Información,Sin Justificación</t>
    </r>
  </si>
  <si>
    <r>
      <t xml:space="preserve">A7. Porcentaje de productores con asistencia a eventos de vinculación (cursos, seminarios, practicas de campo, foros)
</t>
    </r>
    <r>
      <rPr>
        <sz val="10"/>
        <rFont val="Soberana Sans"/>
        <family val="2"/>
      </rPr>
      <t xml:space="preserve"> Causa : Existencia de eventos de vinculación, que no contabilizaron de manera sistemática el número de productores asistentes a sus eventos, por lo que no fue posible valorar de manera certera el número de productores. Efecto: Una subvaloración del cumplimiento de la meta por falta de registros sistematizados de la información. Por lo que la meta alcanza un cumplimiento del 72.69%. Otros Motivos:</t>
    </r>
  </si>
  <si>
    <t>E006</t>
  </si>
  <si>
    <t>Generación de Proyectos de Investigación</t>
  </si>
  <si>
    <t>JAG-Instituto Nacional de Investigaciones Forestales, Agrícolas y Pecuarias</t>
  </si>
  <si>
    <t>8 - Ciencia, Tecnología e Innovación</t>
  </si>
  <si>
    <t>3 - Servicios Científicos y Tecnológicos</t>
  </si>
  <si>
    <t>7 - Tecnificación e innovación de las actividades del sector</t>
  </si>
  <si>
    <t>Contribuir a impulsar la productividad en el sector agroalimentario mediante inversión en capital físico, humano y tecnológico que garantice la seguridad alimentaria mediante instrumentos para el manejo productivo sustentable y tecnologías puestas a disposición de productores y usuarios vinculados al sector.</t>
  </si>
  <si>
    <r>
      <t>Tasa de variación en el ingreso neto de los productores forestales y agropecuarios encuestados en el uso de innovaciones tecnológicas con respecto de los productores que utilizaron tecnologías testigo</t>
    </r>
    <r>
      <rPr>
        <i/>
        <sz val="10"/>
        <color indexed="30"/>
        <rFont val="Soberana Sans"/>
      </rPr>
      <t xml:space="preserve">
</t>
    </r>
  </si>
  <si>
    <t>((Promedio del ingreso neto de los productores forestales y agropecuarios generado por 10 tecnologías en uso en el año tn-1) / (Promedio del Ingreso neto generado por 10 tecnologías testigo en el año tn-1)-1)*100</t>
  </si>
  <si>
    <t>Tasa de variación</t>
  </si>
  <si>
    <r>
      <t>Porcentaje de variación anual del valor de la producción pesquera y acuícola a nivel nacional</t>
    </r>
    <r>
      <rPr>
        <i/>
        <sz val="10"/>
        <color indexed="30"/>
        <rFont val="Soberana Sans"/>
      </rPr>
      <t xml:space="preserve">
</t>
    </r>
  </si>
  <si>
    <t>(Valor de la producción pesquera y acuícola en el año tn / Valor de la producción pesquera y acuícola en el año tn-1)* 100</t>
  </si>
  <si>
    <t>Usuarios de los sectores agrícola, pecuario, forestal, pesquero y aucícola desarrollan y adopta tecnologías e instrumentos regulatorios</t>
  </si>
  <si>
    <r>
      <t>Porcentaje de tecnologías adoptadas por productores y usuarios vinculados con los subsectores forestal y agropecuario con respecto a las tecnologías generadas por el Instituto Nacional de Investigaciones Forestales, Agrícolas y Pecuarias en el año tn-4</t>
    </r>
    <r>
      <rPr>
        <i/>
        <sz val="10"/>
        <color indexed="30"/>
        <rFont val="Soberana Sans"/>
      </rPr>
      <t xml:space="preserve">
</t>
    </r>
  </si>
  <si>
    <t>(Número de tecnologías adoptadas por los productores y usuarios vinculados con los subsectores forestal y agropecuario en el año tn / Número de tecnologías generadas en el año tn-4)*100</t>
  </si>
  <si>
    <r>
      <t>Porcentaje total de Distritos de Desarrollo Rural en donde se usa tecnología del INIFAP</t>
    </r>
    <r>
      <rPr>
        <i/>
        <sz val="10"/>
        <color indexed="30"/>
        <rFont val="Soberana Sans"/>
      </rPr>
      <t xml:space="preserve">
</t>
    </r>
  </si>
  <si>
    <t>(Número de Distritos de Desarrollo Rural en donde se usa tecnología INIFAP en el año tn / Total de Distritos de Desarrollo Rural en el país) *100</t>
  </si>
  <si>
    <r>
      <t>Porcentaje de instrumentos de ordenamiento pesquero y acuícola elaborados para la conservación y el aprovechamiento sustentable de los recursos pesqueros y acuícolas.</t>
    </r>
    <r>
      <rPr>
        <i/>
        <sz val="10"/>
        <color indexed="30"/>
        <rFont val="Soberana Sans"/>
      </rPr>
      <t xml:space="preserve">
</t>
    </r>
  </si>
  <si>
    <t>(Número de instrumentos elaborados para el ordenamiento, conservación y aprovechamiento sustentable de los recursos pesqueros y acuícolas / Número de instrumentos programados a elaborar para el ordenamiento, conservación y aprovechamiento sustentable de los recursos pesqueros y acuícolas)*100</t>
  </si>
  <si>
    <t>A Tecnologías transferidas a los productores forestales y agropecuarios</t>
  </si>
  <si>
    <r>
      <t>Porcentaje de tecnologías transferidas a los productores con respecto de las tecnologías validadas el año anterior</t>
    </r>
    <r>
      <rPr>
        <i/>
        <sz val="10"/>
        <color indexed="30"/>
        <rFont val="Soberana Sans"/>
      </rPr>
      <t xml:space="preserve">
</t>
    </r>
  </si>
  <si>
    <t>(Número de tecnologías transferidas en el año tn / Número de tecnologías validadas en el año tn-1)*100</t>
  </si>
  <si>
    <t>Estratégico-Eficiencia-Semestral</t>
  </si>
  <si>
    <t>B Tecnologías validadas con productores y usuarios forestales y agropecuarios</t>
  </si>
  <si>
    <r>
      <t>Porcentaje de tecnologías validadas con respecto de las tecnologías generadas el año anterior</t>
    </r>
    <r>
      <rPr>
        <i/>
        <sz val="10"/>
        <color indexed="30"/>
        <rFont val="Soberana Sans"/>
      </rPr>
      <t xml:space="preserve">
</t>
    </r>
  </si>
  <si>
    <t>(Número de tecnologías validadas en el año tn / Número de tecnologías generadas en el año tn-1)*100</t>
  </si>
  <si>
    <t>C C4. Capacitaciones otorgadas al sector pesquero y acuícola</t>
  </si>
  <si>
    <r>
      <t>C4. Porcentaje de capacitaciones calificadas de manera aprobatoria</t>
    </r>
    <r>
      <rPr>
        <i/>
        <sz val="10"/>
        <color indexed="30"/>
        <rFont val="Soberana Sans"/>
      </rPr>
      <t xml:space="preserve">
</t>
    </r>
  </si>
  <si>
    <t>(Número de capacitaciones calificadas de manera aprobatoria/Numero de capacitaiones impartidas)*100</t>
  </si>
  <si>
    <t>D C3. Instrumentos regulatorios entregados en tiempo y forma que promuevan el ordenamiento, la conservación y el aprovechamiento sustentable de los recursos pesqueros y acuícolas.</t>
  </si>
  <si>
    <r>
      <t>C3. Porcentaje de opiniones y dictámenes técnicos que promuevan el ordenamiento, la conservación y el aprovechamiento sustentable de los recursos pesqueros y acuícolas.</t>
    </r>
    <r>
      <rPr>
        <i/>
        <sz val="10"/>
        <color indexed="30"/>
        <rFont val="Soberana Sans"/>
      </rPr>
      <t xml:space="preserve">
</t>
    </r>
  </si>
  <si>
    <t>(Número de opiniones y dictámenes técnicos que promuevan el ordenamiento, la conservación y el aprovechamiento sustentable de los recursos pesqueros y acuícolas/Número de opiniones y dictámenes técnicos validados)*100</t>
  </si>
  <si>
    <t>A 1 Capacitación de personal</t>
  </si>
  <si>
    <r>
      <t>Porcentaje total de personal del INIFAP que se capacita al año</t>
    </r>
    <r>
      <rPr>
        <i/>
        <sz val="10"/>
        <color indexed="30"/>
        <rFont val="Soberana Sans"/>
      </rPr>
      <t xml:space="preserve">
</t>
    </r>
  </si>
  <si>
    <t>(Número de personas capacitadas / Número total de personal en activo)*100</t>
  </si>
  <si>
    <t>A 2 Elaboración de publicaciones tecnologícas</t>
  </si>
  <si>
    <r>
      <t>Promedio de publicaciones tecnológicas por investigador</t>
    </r>
    <r>
      <rPr>
        <i/>
        <sz val="10"/>
        <color indexed="30"/>
        <rFont val="Soberana Sans"/>
      </rPr>
      <t xml:space="preserve">
</t>
    </r>
  </si>
  <si>
    <t>(Número de publicaciones tecnológicas/Número total de investigadores activos)</t>
  </si>
  <si>
    <t>Gestión-Eficiencia-Semestral</t>
  </si>
  <si>
    <t>A 3 Capacitación a productores y técnicos a través de cursos, talleres y eventos de difusión</t>
  </si>
  <si>
    <r>
      <t>Promedio de cursos, talleres y eventos de capacitación y difusión impartidos por investigador</t>
    </r>
    <r>
      <rPr>
        <i/>
        <sz val="10"/>
        <color indexed="30"/>
        <rFont val="Soberana Sans"/>
      </rPr>
      <t xml:space="preserve">
</t>
    </r>
  </si>
  <si>
    <t>(Número de cursos, talleres y eventos de capacitación y difusión impartidos por investigador/ Número total de investigadores activos)</t>
  </si>
  <si>
    <t>Gestión-Eficiencia-Trimestral</t>
  </si>
  <si>
    <t>B 4 Aplicación del Presupuesto para desarrollo de Investigación y transferencia de tecnología</t>
  </si>
  <si>
    <r>
      <t>Porcentaje de presupuesto devengado de recursos fiscales del Instituto a la operación de la investigación</t>
    </r>
    <r>
      <rPr>
        <i/>
        <sz val="10"/>
        <color indexed="30"/>
        <rFont val="Soberana Sans"/>
      </rPr>
      <t xml:space="preserve">
</t>
    </r>
  </si>
  <si>
    <t>(Presupuesto devengado de recurso fiscal en suministros, materiales y servicios)/(Presupuesto total devengado de recursos fiscales) *100</t>
  </si>
  <si>
    <t>Gestión-Economía-Trimestral</t>
  </si>
  <si>
    <t>B 5 Generación y documentación de nuevos conocimientos</t>
  </si>
  <si>
    <r>
      <t>Promedio de artículos científicos publicados por investigador</t>
    </r>
    <r>
      <rPr>
        <i/>
        <sz val="10"/>
        <color indexed="30"/>
        <rFont val="Soberana Sans"/>
      </rPr>
      <t xml:space="preserve">
</t>
    </r>
  </si>
  <si>
    <t>(Número de artículos científicos con arbitraje publicados/Número total de investigadores activos)</t>
  </si>
  <si>
    <t>B 6 Generación de tecnologías forestales y agropecuarias</t>
  </si>
  <si>
    <r>
      <t>Porcentaje de variación de tecnologías forestales y agropecuarias generadas con respecto a 2013</t>
    </r>
    <r>
      <rPr>
        <i/>
        <sz val="10"/>
        <color indexed="30"/>
        <rFont val="Soberana Sans"/>
      </rPr>
      <t xml:space="preserve">
</t>
    </r>
  </si>
  <si>
    <t>(Número de tecnologías forestales y agropecuarias, generadas en el año tn/Número de tecnologías forestales y agropecuarias, generadas en el año 2013) *100</t>
  </si>
  <si>
    <t>C 7 A8.C4. Atención de capacitaciones</t>
  </si>
  <si>
    <r>
      <t>A8.C4. Porcentaje de capacitaciones atendidas</t>
    </r>
    <r>
      <rPr>
        <i/>
        <sz val="10"/>
        <color indexed="30"/>
        <rFont val="Soberana Sans"/>
      </rPr>
      <t xml:space="preserve">
</t>
    </r>
  </si>
  <si>
    <t>(Número de capacitaciones atendidas/Numero de capacitaciones solicitadas)*100</t>
  </si>
  <si>
    <t>D 8 A7.C3. Elaboración de Documentos normativos científicos.</t>
  </si>
  <si>
    <r>
      <t>A7.C3. Porcentaje de fichas elaboradas que promuevan el ordenamiento, la conservación y el aprovechamiento sustentable de los recursos pesqueros y acuícolas.</t>
    </r>
    <r>
      <rPr>
        <i/>
        <sz val="10"/>
        <color indexed="30"/>
        <rFont val="Soberana Sans"/>
      </rPr>
      <t xml:space="preserve">
</t>
    </r>
  </si>
  <si>
    <t xml:space="preserve">(Número de fichas que promuevan el ordenamiento, la conservación y el aprovachamiento sustentable de los recursos pesqueros y acuícolas elaborados / Número de fichas programadas) x 100            </t>
  </si>
  <si>
    <r>
      <t xml:space="preserve">Tasa de variación en el ingreso neto de los productores forestales y agropecuarios encuestados en el uso de innovaciones tecnológicas con respecto de los productores que utilizaron tecnologías testigo
</t>
    </r>
    <r>
      <rPr>
        <sz val="10"/>
        <rFont val="Soberana Sans"/>
        <family val="2"/>
      </rPr>
      <t xml:space="preserve"> Causa : Los ingresos netos de los productores que utilizan tecnologías del INIFAP y de los productores que utilizan tecnologías testigo registraron un descenso, debido al incremento en los costos de producción. Sin embargo, el ingreso neto de los productores que utilizan tecnologías del INIFAP es mayor, debido a que presentan mayores rendimiento y menores costos de producción, principalmente. Efecto: El ingreso neto promedio por hectárea de una muestra de 10 tecnologías del Instituto utilizadas por los productores, ascendió a $10,160.6 en comparación con los $6,695.4 de las tecnologías testigo, por lo que la tasa de incremento en el ingreso neto se calculó en 51.8% a favor de los productores que utilizan las tecnologías del INIFAP.  Otros Motivos:</t>
    </r>
  </si>
  <si>
    <r>
      <t xml:space="preserve">Porcentaje de variación anual del valor de la producción pesquera y acuícola a nivel nacional
</t>
    </r>
    <r>
      <rPr>
        <sz val="10"/>
        <rFont val="Soberana Sans"/>
        <family val="2"/>
      </rPr>
      <t xml:space="preserve"> Causa : Este dato es estimado ya el definitivo se obtiene en el mes de julio de 2017, ya que es publicado por la CONAPESCA Efecto: Obtención del resultado del indicador en un tiempo mayor que el promedio. Otros Motivos:</t>
    </r>
  </si>
  <si>
    <r>
      <t xml:space="preserve">Porcentaje de tecnologías adoptadas por productores y usuarios vinculados con los subsectores forestal y agropecuario con respecto a las tecnologías generadas por el Instituto Nacional de Investigaciones Forestales, Agrícolas y Pecuarias en el año tn-4
</t>
    </r>
    <r>
      <rPr>
        <sz val="10"/>
        <rFont val="Soberana Sans"/>
        <family val="2"/>
      </rPr>
      <t xml:space="preserve"> Causa : Derivado de los distintos proyectos de investigación que se desarrollan en el INIFAP, así como a la aceptación de las innovaciones por parte de los productores y usuarios de tecnologías, se dio la oportunidad de adoptar un número mayor de innovaciones tecnológicas de las que se tenían contempladas. Efecto: Los usuarios vinculados con temáticas forestales, agrícolas y/o pecuarias, cuentan con un número mayor de alternativas innovadoras para el campo mexicano. Otros Motivos:</t>
    </r>
  </si>
  <si>
    <r>
      <t xml:space="preserve">Porcentaje total de Distritos de Desarrollo Rural en donde se usa tecnología del INIFAP
</t>
    </r>
    <r>
      <rPr>
        <sz val="10"/>
        <rFont val="Soberana Sans"/>
        <family val="2"/>
      </rPr>
      <t xml:space="preserve"> Causa : Se incrementó la cobertura territorial de la difusión de las tecnologías del INIFAP Efecto: Mayor cobertura territorial en el uso de las tecnologías del INIFAP con respecto de la esperada, mayor cobertura de aplicación de tecnología INIFAP Otros Motivos:</t>
    </r>
  </si>
  <si>
    <r>
      <t xml:space="preserve">Porcentaje de instrumentos de ordenamiento pesquero y acuícola elaborados para la conservación y el aprovechamiento sustentable de los recursos pesqueros y acuícolas.
</t>
    </r>
    <r>
      <rPr>
        <sz val="10"/>
        <rFont val="Soberana Sans"/>
        <family val="2"/>
      </rPr>
      <t xml:space="preserve"> Causa : Los proyectos de investigación tienen su cierre a más tardar en la primera quincena de Febrero, en donde se obtendrá el avance final del Número de instrumentos elaborados Efecto: El sector no cuente con datos fidedignos de producción  Otros Motivos:</t>
    </r>
  </si>
  <si>
    <r>
      <t xml:space="preserve">Porcentaje de tecnologías transferidas a los productores con respecto de las tecnologías validadas el año anterior
</t>
    </r>
    <r>
      <rPr>
        <sz val="10"/>
        <rFont val="Soberana Sans"/>
        <family val="2"/>
      </rPr>
      <t xml:space="preserve"> Causa : Derivado de los distintos proyectos de investigación que se desarrollan en el INIFAP, así como a la aceptación de las innovaciones por parte de los productores y usuarios de tecnologías, se dio la oportunidad de transferir un número mayor de innovaciones tecnológicas de las que se tenían contempladas. Efecto: Los usuarios vinculados con temáticas forestales, agrícolas y/o pecuarias, cuentan con un número mayor de alternativas innovadoras para el campo mexicano. Otros Motivos:</t>
    </r>
  </si>
  <si>
    <r>
      <t xml:space="preserve">Porcentaje de tecnologías validadas con respecto de las tecnologías generadas el año anterior
</t>
    </r>
    <r>
      <rPr>
        <sz val="10"/>
        <rFont val="Soberana Sans"/>
        <family val="2"/>
      </rPr>
      <t xml:space="preserve"> Causa : Derivado de los distintos proyectos de investigación que se desarrollan en el INIFAP, así como a la aceptación de las innovaciones por parte de los productores y usuarios de tecnologías, se dio la oportunidad de validar un número mayor de innovaciones tecnológicas de las que se tenían contempladas. Efecto: Los usuarios vinculados con temáticas forestales, agrícolas y/o pecuarias, cuentan con un número mayor de alternativas innovadoras para el campo mexicano. Otros Motivos:</t>
    </r>
  </si>
  <si>
    <r>
      <t xml:space="preserve">C4. Porcentaje de capacitaciones calificadas de manera aprobatoria
</t>
    </r>
    <r>
      <rPr>
        <sz val="10"/>
        <rFont val="Soberana Sans"/>
        <family val="2"/>
      </rPr>
      <t xml:space="preserve"> Causa : Se cumplieron los resultados comprometidos, enfocados en el segundo semestre Efecto: Identificación de aspectos susceptibles de mejora para aplicarse en las nuevas capacitaciones Otros Motivos:</t>
    </r>
  </si>
  <si>
    <r>
      <t xml:space="preserve">C3. Porcentaje de opiniones y dictámenes técnicos que promuevan el ordenamiento, la conservación y el aprovechamiento sustentable de los recursos pesqueros y acuícolas.
</t>
    </r>
    <r>
      <rPr>
        <sz val="10"/>
        <rFont val="Soberana Sans"/>
        <family val="2"/>
      </rPr>
      <t xml:space="preserve"> Causa : A demanda del Sector Pesquero y Acuícola, a través de la CONAPESCA solicita la emisión de una opinión o dictámen técnico, factor que no es controlable por el INAPESCA. Efecto: Beneficio a favor de los solicitantes  por la respuesta generada Otros Motivos:</t>
    </r>
  </si>
  <si>
    <r>
      <t xml:space="preserve">Porcentaje total de personal del INIFAP que se capacita al año
</t>
    </r>
    <r>
      <rPr>
        <sz val="10"/>
        <rFont val="Soberana Sans"/>
        <family val="2"/>
      </rPr>
      <t xml:space="preserve"> Causa : La implementación del Sistema de Gestión del Aprendizaje (SGA-INIFAP), permitió capacitar a un mayor número de servidores públicos.  Efecto: Se incrementa la cobertura de capacitación y con ello el desarrollo de habilidades del personal del INIFAP. Otros Motivos:</t>
    </r>
  </si>
  <si>
    <r>
      <t xml:space="preserve">Promedio de publicaciones tecnológicas por investigador
</t>
    </r>
    <r>
      <rPr>
        <sz val="10"/>
        <rFont val="Soberana Sans"/>
        <family val="2"/>
      </rPr>
      <t xml:space="preserve"> Causa : Se recibió la invitación para que investigadores del Instituto participaran con la presentación trabajos en eventos científicos que no se tenían contemplados en el programa. Efecto: Los usuarios vinculados con temáticas forestales, agrícolas y/o pecuarias, cuentan con una mayor disponibilidad de artículos de carácter técnico generados en el INIFAP, promoviendo un mayor conocimiento dentro de las temáticas de Instituto. Otros Motivos:</t>
    </r>
  </si>
  <si>
    <r>
      <t xml:space="preserve">Promedio de cursos, talleres y eventos de capacitación y difusión impartidos por investigador
</t>
    </r>
    <r>
      <rPr>
        <sz val="10"/>
        <rFont val="Soberana Sans"/>
        <family val="2"/>
      </rPr>
      <t xml:space="preserve"> Causa : Se impartieron eventos de capacitación y difusión no programados que atendieron a la demanda de aquellas personas físicas y morales que lo solicitaron. Efecto: Queda de manifiesto la capacidad de respuesta del Instituto ante las demandas de capacitación de sus usuarios y el efecto es el posicionamiento institucional en el sector agropecuario y forestal.    Existen diversas solicitudes para capacitación y/o difusión de conocimientos del INIFAP, mismas que deben ser atendidas, es decir; existen demandas que no se pueden predecir y se atienden de acuerdo al mandato institucional.  Otros Motivos:</t>
    </r>
  </si>
  <si>
    <r>
      <t xml:space="preserve">Porcentaje de presupuesto devengado de recursos fiscales del Instituto a la operación de la investigación
</t>
    </r>
    <r>
      <rPr>
        <sz val="10"/>
        <rFont val="Soberana Sans"/>
        <family val="2"/>
      </rPr>
      <t xml:space="preserve"> Causa : La variación del denominador se debe a que se tiene un presupuesto modificado proyectado anual de 1,300 MDP, sin embargo, al cuarto trimestre el presupuesto modificado, de acuerdo a las autorizaciones por la SHCP, fue de 1,194.8 MDP. Lo anterior ocasiona que la meta del indicador tenga un incremento, que de haber tenido el presupuesto modificado proyectado sería del 0.1%, es decir, una variación mínima respecto de la meta. Efecto: Se estima que el efecto sea la disminución de las metas de los Indicadores del Instituto. Otros Motivos:</t>
    </r>
  </si>
  <si>
    <r>
      <t xml:space="preserve">Promedio de artículos científicos publicados por investigador
</t>
    </r>
    <r>
      <rPr>
        <sz val="10"/>
        <rFont val="Soberana Sans"/>
        <family val="2"/>
      </rPr>
      <t xml:space="preserve"> Causa : Debido a que la publicación de los artículos en revistas científicas depende de los procesos de cada editorial, la fecha de publicación de los artículos aceptados es ajena a la institución; por lo que la programación se estima con base en los reportes de años anteriores. Efecto: Los usuarios vinculados con temáticas forestales, agrícolas y/o pecuarias, cuentan con una mayor disponibilidad de artículos de carácter científico, promoviendo un mayor conocimiento dentro de las temáticas de Instituto a nivel nacional e internacional.  Otros Motivos:</t>
    </r>
  </si>
  <si>
    <r>
      <t xml:space="preserve">Porcentaje de variación de tecnologías forestales y agropecuarias generadas con respecto a 2013
</t>
    </r>
    <r>
      <rPr>
        <sz val="10"/>
        <rFont val="Soberana Sans"/>
        <family val="2"/>
      </rPr>
      <t xml:space="preserve"> Causa : Derivado de los distintos proyectos de investigación que se desarrollan en el INIFAP, se dio la oportunidad de generar un número mayor de innovaciones tecnológicas de las que se tenían contempladas. Efecto: Los usuarios vinculados con temáticas forestales, agrícolas y/o pecuarias, cuentan con un número mayor de alternativas innovadoras para el campo mexicano. Otros Motivos:</t>
    </r>
  </si>
  <si>
    <r>
      <t xml:space="preserve">A8.C4. Porcentaje de capacitaciones atendidas
</t>
    </r>
    <r>
      <rPr>
        <sz val="10"/>
        <rFont val="Soberana Sans"/>
        <family val="2"/>
      </rPr>
      <t xml:space="preserve"> Causa : El sector solicitó capacitaciones, que se atendieron principalmente en los CRIP´s Efecto: Una mayor demanda de lo programado por parte del sector, lo cual beneficia al mismo sector. Otros Motivos:</t>
    </r>
  </si>
  <si>
    <r>
      <t xml:space="preserve">A7.C3. Porcentaje de fichas elaboradas que promuevan el ordenamiento, la conservación y el aprovechamiento sustentable de los recursos pesqueros y acuícolas.
</t>
    </r>
    <r>
      <rPr>
        <sz val="10"/>
        <rFont val="Soberana Sans"/>
        <family val="2"/>
      </rPr>
      <t xml:space="preserve"> Causa : Los documentos comprometidos fueron concluidos, logrando completar una ficha más de lo establecido. Se solicitará su aprobación a las instancias del Gobierno Federal que intervienen en el proceso, para posteriormente realizar la publicación en el DOF. Efecto: Se difiere el conocimiento de información actualizada de los interesados, se solventará esta situación una vez realizada la publicación en el DOF durante el 2017. Otros Motivos:</t>
    </r>
  </si>
  <si>
    <t>P001</t>
  </si>
  <si>
    <t>Diseño y Aplicación de la Política Agropecuaria</t>
  </si>
  <si>
    <t>510-Dirección General de Programación, Presupuesto y Finanzas</t>
  </si>
  <si>
    <t>9 - Impulso a la reconversión productiva en materia agrícola, pecuaria y pesquera</t>
  </si>
  <si>
    <t>Contribuir a impulsar la productividad en el sector agroalimentario mediante inversión en capital físico, humano y tecnológico que garantice la seguridad alimentaria mediante el ejercicio de los recursos de apoyo para la operación administrativa de los programas presupuestario.</t>
  </si>
  <si>
    <t>Los Programas Presupuestarios cumplen con los objetivos y metas establecidos.</t>
  </si>
  <si>
    <r>
      <t>Porcentaje de Programas presupuestarios con un nivel de logro satisfactorio</t>
    </r>
    <r>
      <rPr>
        <i/>
        <sz val="10"/>
        <color indexed="30"/>
        <rFont val="Soberana Sans"/>
      </rPr>
      <t xml:space="preserve">
</t>
    </r>
  </si>
  <si>
    <t>(Número de Programas presupuestarios con MIR que obtienen un nivel de logro satisfactorio) /( Total de Programas presupuestarios con MIR)*100</t>
  </si>
  <si>
    <t>A C1. Matrices de Indicadores mejoradas</t>
  </si>
  <si>
    <r>
      <t>C1. Porcentaje de programas presupuestarios con MIR mejorada</t>
    </r>
    <r>
      <rPr>
        <i/>
        <sz val="10"/>
        <color indexed="30"/>
        <rFont val="Soberana Sans"/>
      </rPr>
      <t xml:space="preserve">
</t>
    </r>
  </si>
  <si>
    <t>(Número de programas presupuestarios con MIR mejorada ) / (Total de programas presupuestarios con MIR)*100</t>
  </si>
  <si>
    <t>B C2. Programas Presupuestarios cuentan con recursos de Apoyo administrativo para su operación</t>
  </si>
  <si>
    <r>
      <t>C2. Porcentaje de Recursos de Apoyo Administrativo Ejercidos</t>
    </r>
    <r>
      <rPr>
        <i/>
        <sz val="10"/>
        <color indexed="30"/>
        <rFont val="Soberana Sans"/>
      </rPr>
      <t xml:space="preserve">
</t>
    </r>
  </si>
  <si>
    <t>(Monto de Recursos de Apoyo Administrativo Ejercidos / Monto de Recursos de Apoyo Administrativo programados)*100</t>
  </si>
  <si>
    <t>Estratégico-Economía-Semestral</t>
  </si>
  <si>
    <t>A 1 A2.C2. Autorización de la Estructura Programática Sectorial</t>
  </si>
  <si>
    <r>
      <t>A2.C2. Estructura Programática Sectorial Autorizada</t>
    </r>
    <r>
      <rPr>
        <i/>
        <sz val="10"/>
        <color indexed="30"/>
        <rFont val="Soberana Sans"/>
      </rPr>
      <t xml:space="preserve">
</t>
    </r>
  </si>
  <si>
    <t>Estructura Programática Sectorial Autorizada</t>
  </si>
  <si>
    <t>Unidad</t>
  </si>
  <si>
    <t>B 2 A1. C1. Recursos Presupuestales Asignados a las Unidades Responsables</t>
  </si>
  <si>
    <r>
      <t>A1. C1. Porcentaje de Unidades Responsables con Recursos Asignados</t>
    </r>
    <r>
      <rPr>
        <i/>
        <sz val="10"/>
        <color indexed="30"/>
        <rFont val="Soberana Sans"/>
      </rPr>
      <t xml:space="preserve">
</t>
    </r>
  </si>
  <si>
    <t>(Número de Unidades responsables con recurso asignado / número de unidades responsables con recurso programado )*100</t>
  </si>
  <si>
    <r>
      <t xml:space="preserve">Porcentaje de Programas presupuestarios con un nivel de logro satisfactorio
</t>
    </r>
    <r>
      <rPr>
        <sz val="10"/>
        <rFont val="Soberana Sans"/>
        <family val="2"/>
      </rPr>
      <t xml:space="preserve"> Causa : "La información reportada, corresponde a cifras al 3er trimestre del 2016. De los 19 programas con MIR, 15 de ellos se encuentran en el rango entre un nivel de logro satisfactorio entre el 60 al 139%. 2 de ellos están por debajo del 60% y 2 en un rango superior al 139%. Ello se debe para el caso de los programas que están por debajo del 60% a que los resultados de la operación se carga al segundo semestre del año y para el caso de los programas con un logro superior al 139% a un incremento en su presupuesto.  La programación del indicador se realizó en base a los resultados del 4to trimestre del 2015."   Efecto: El efecto es negativo porque la meta no se cumplió por 5.26, dado que las cifras son preliminares se espera que para el CCP 2016 la meta se alcance o bien se sobrepase.    Otros Motivos:</t>
    </r>
  </si>
  <si>
    <r>
      <t xml:space="preserve">C1. Porcentaje de programas presupuestarios con MIR mejorada
</t>
    </r>
    <r>
      <rPr>
        <sz val="10"/>
        <rFont val="Soberana Sans"/>
        <family val="2"/>
      </rPr>
      <t xml:space="preserve"> Causa : "La meta programada fue sobrepasada ya que un programa adicional a los programados realizó modificaciones a su MIR 2016. Cabe mencionar que cada año dependiendo de las recomendaciones derivadas de las evaluaciones o bien de las revisiones del CONEVAL a las MIR, las UR valoran la pertinencia de incorporar estos cambios en su MIR, situación que no es controlable por la DGPE.  La programación de la meta fue conservadora en base al número de MIR que tienen ajustes."   Efecto: El efecto es positivo ya que las modificaciones realizadas a las MIR 2016, corresponden a mejoras en sus indicadores que proporcionan información veraz y oportuna para la toma de decisiones   Otros Motivos:</t>
    </r>
  </si>
  <si>
    <r>
      <t xml:space="preserve">C2. Porcentaje de Recursos de Apoyo Administrativo Ejercidos
</t>
    </r>
    <r>
      <rPr>
        <sz val="10"/>
        <rFont val="Soberana Sans"/>
        <family val="2"/>
      </rPr>
      <t xml:space="preserve"> Causa : Se reporta un incremento en la meta planeada debido a ampliaciones autorizadas en el presupuesto de este programa Efecto: La UR cuentan con el recurso para el desempeño de sus acciones Otros Motivos:</t>
    </r>
  </si>
  <si>
    <r>
      <t xml:space="preserve">A2.C2. Estructura Programática Sectorial Autorizada
</t>
    </r>
    <r>
      <rPr>
        <sz val="10"/>
        <rFont val="Soberana Sans"/>
        <family val="2"/>
      </rPr>
      <t>Sin Información,Sin Justificación</t>
    </r>
  </si>
  <si>
    <r>
      <t xml:space="preserve">A1. C1. Porcentaje de Unidades Responsables con Recursos Asignados
</t>
    </r>
    <r>
      <rPr>
        <sz val="10"/>
        <rFont val="Soberana Sans"/>
        <family val="2"/>
      </rPr>
      <t>Sin Información,Sin Justificación</t>
    </r>
  </si>
  <si>
    <t>S240</t>
  </si>
  <si>
    <t xml:space="preserve">Programa de Concurrencia con las Entidades Federativas </t>
  </si>
  <si>
    <t>113-Coordinación General de Delegaciones</t>
  </si>
  <si>
    <t>6 - Elevar el ingreso de los productores y el empleo rural</t>
  </si>
  <si>
    <t>Contribuir a impulsar modelos de asociación que generen economías de escala y mayor valor agregado en el sector agroalimentario mediante la inversión en proyectos productivos o estratégicos agrícolas, pecuarios, de pesca y acuícolas</t>
  </si>
  <si>
    <r>
      <t>Porcentaje de Inversión por Actividad</t>
    </r>
    <r>
      <rPr>
        <i/>
        <sz val="10"/>
        <color indexed="30"/>
        <rFont val="Soberana Sans"/>
      </rPr>
      <t xml:space="preserve">
</t>
    </r>
  </si>
  <si>
    <t>(Total de Inversión por Actividad / Total de Inversión Programada) X 100.</t>
  </si>
  <si>
    <r>
      <t>Tasa de crecimiento del PIB agropecuario y pesquero</t>
    </r>
    <r>
      <rPr>
        <i/>
        <sz val="10"/>
        <color indexed="30"/>
        <rFont val="Soberana Sans"/>
      </rPr>
      <t xml:space="preserve">
Indicador Seleccionado</t>
    </r>
  </si>
  <si>
    <t>La línea base es el promedio del crecimiento anual del PIB agropecuario y pesquero de los últimos 12 años.  Tasa = [100(PIBt/PIBt1)]100</t>
  </si>
  <si>
    <t>Impulsar en coordinación con los gobiernos locales, la inversión en proyectos productivos o estratégicos; agrícolas, pecuarios, de pesca y acuícolas.</t>
  </si>
  <si>
    <r>
      <t>Porcentaje de Inversión en Convenios de Coordinación</t>
    </r>
    <r>
      <rPr>
        <i/>
        <sz val="10"/>
        <color indexed="30"/>
        <rFont val="Soberana Sans"/>
      </rPr>
      <t xml:space="preserve">
</t>
    </r>
  </si>
  <si>
    <t>(Total de Inversión en Convenios Suscritos / Total de Inversión programada para Convenios)*100.</t>
  </si>
  <si>
    <t>A Establecer proyectos productivos o estratégicos de impacto regional, local o estatal, agrícolas, pecuarios de pesca y acuícolas para el desarrollo de las actividades primarias.</t>
  </si>
  <si>
    <r>
      <t>Porcentaje de Proyectos Establecidos</t>
    </r>
    <r>
      <rPr>
        <i/>
        <sz val="10"/>
        <color indexed="30"/>
        <rFont val="Soberana Sans"/>
      </rPr>
      <t xml:space="preserve">
</t>
    </r>
  </si>
  <si>
    <t>(Número de Proyectos Establecidos / Número de Proyectos Registrados) X 100.</t>
  </si>
  <si>
    <t>A 1 Autorización de Proyectos.</t>
  </si>
  <si>
    <r>
      <t>Porcentaje de Proyectos Autorizados</t>
    </r>
    <r>
      <rPr>
        <i/>
        <sz val="10"/>
        <color indexed="30"/>
        <rFont val="Soberana Sans"/>
      </rPr>
      <t xml:space="preserve">
</t>
    </r>
  </si>
  <si>
    <t>(Número de Proyectos Autorizados / Número de Proyectos Registrados) X 100.</t>
  </si>
  <si>
    <r>
      <t>Porcentaje de Proyectos sin Suficiencia Presupuestal.</t>
    </r>
    <r>
      <rPr>
        <i/>
        <sz val="10"/>
        <color indexed="30"/>
        <rFont val="Soberana Sans"/>
      </rPr>
      <t xml:space="preserve">
</t>
    </r>
  </si>
  <si>
    <t>(Número de Proyectos Positivos sin suficiencia / Número de Proyectos Positivos) X 100.</t>
  </si>
  <si>
    <t>A 2 Registro y Dictamen de Proyectos.</t>
  </si>
  <si>
    <r>
      <t>Porcentaje de Proyectos con Dictamen Positivo.</t>
    </r>
    <r>
      <rPr>
        <i/>
        <sz val="10"/>
        <color indexed="30"/>
        <rFont val="Soberana Sans"/>
      </rPr>
      <t xml:space="preserve">
</t>
    </r>
  </si>
  <si>
    <t>(Número de Proyectos con Dictamen Positivo / Número de Proyectos Registrados) X 100.</t>
  </si>
  <si>
    <r>
      <t xml:space="preserve">Porcentaje de Inversión por Actividad
</t>
    </r>
    <r>
      <rPr>
        <sz val="10"/>
        <rFont val="Soberana Sans"/>
        <family val="2"/>
      </rPr>
      <t xml:space="preserve"> Causa : "El total de los recursos federales se encuentran radicados a los FOFAES, y la diferencia 709,827,320.98 devengados y en proceso de pago  El Gobierno del Estado de Veracruz no ha comprobado el ejercicio de los recursos del ejercicio inmediato anterior como lo establecen las Reglas de Operación 2016  NOTA: Las cifras presentadas son preliminares por lo que para el CCP se esperan variaciones."   Efecto: Se espera tener el 100% de los recursos radicados a los FOFAES pagados al 31/03/2016 como se establece en los Instrumentos jurídicos suscritos con las Entidades Federativas   Otros Motivos:</t>
    </r>
  </si>
  <si>
    <r>
      <t xml:space="preserve">Tasa de crecimiento del PIB agropecuario y pesquero
</t>
    </r>
    <r>
      <rPr>
        <sz val="10"/>
        <rFont val="Soberana Sans"/>
        <family val="2"/>
      </rPr>
      <t>Sin Información,Sin Justificación</t>
    </r>
  </si>
  <si>
    <r>
      <t xml:space="preserve">Porcentaje de Inversión en Convenios de Coordinación
</t>
    </r>
    <r>
      <rPr>
        <sz val="10"/>
        <rFont val="Soberana Sans"/>
        <family val="2"/>
      </rPr>
      <t xml:space="preserve"> Causa : El Gobierno del Estado de Veracruz no ha comprobado el ejercicio de los recursos del ejercicio inmediato anterior como lo establecen las Reglas de Operación 2016   Efecto: La Secretaría no conto con elementos para radicar al FOFAE del Estado de Veracruz los recursos federales convenidos, por lo que la meta alcanzada fue del 92.87%    Otros Motivos:</t>
    </r>
  </si>
  <si>
    <r>
      <t xml:space="preserve">Porcentaje de Proyectos Establecidos
</t>
    </r>
    <r>
      <rPr>
        <sz val="10"/>
        <rFont val="Soberana Sans"/>
        <family val="2"/>
      </rPr>
      <t xml:space="preserve"> Causa : "Los FOFAES se encuentran en proceso de pago de los estímulos devengados  El Estado de Veracruz trae alrededor de 18,500 proyectos que no fue posible establecer debido a que no ha comprobado los recursos del ejercicio inmediato anterior y no se contó con elementos para radicarle el recurso, ello provocó una baja de la meta.  Nota: NOTA: Las cifras presentadas son preliminares por lo que para el CCP se esperan variaciones."   Efecto: Desfase del proceso de pago.   Otros Motivos:</t>
    </r>
  </si>
  <si>
    <r>
      <t xml:space="preserve">Porcentaje de Proyectos Autorizados
</t>
    </r>
    <r>
      <rPr>
        <sz val="10"/>
        <rFont val="Soberana Sans"/>
        <family val="2"/>
      </rPr>
      <t xml:space="preserve"> Causa : ""Se dictaminaron positivos 69,131, de los cuales se han pagado 43,991   Los FOFAES se encuentran en proceso de pago de los estímulos devengados para el resto.  NOTA: Las cifras presentadas son preliminares por lo que para el CCP se esperan variaciones."   Efecto: Desfase del proceso de pago.   Otros Motivos:</t>
    </r>
  </si>
  <si>
    <r>
      <t xml:space="preserve">Porcentaje de Proyectos sin Suficiencia Presupuestal.
</t>
    </r>
    <r>
      <rPr>
        <sz val="10"/>
        <rFont val="Soberana Sans"/>
        <family val="2"/>
      </rPr>
      <t xml:space="preserve"> Causa : "El valor de la meta se ve rebasado, debido a una sobredemanda del programa. Es importante mencionar que el valor del denominador corresponde a un promedio programado del número de proyectos positivos que por cuestiones presupuestales no alcancen el apoyo en el año 2016. Sin embargo los 19,484 proyectos serán susceptibles de apoyo para el año 2017.  NOTA: Las cifras presentadas son preliminares por lo que para el CCP se esperan variaciones."   Efecto: Productores insatisfechos.    Otros Motivos:</t>
    </r>
  </si>
  <si>
    <r>
      <t xml:space="preserve">Porcentaje de Proyectos con Dictamen Positivo.
</t>
    </r>
    <r>
      <rPr>
        <sz val="10"/>
        <rFont val="Soberana Sans"/>
        <family val="2"/>
      </rPr>
      <t xml:space="preserve"> Causa : "El Gobierno del Estado de Veracruz no ha comprobado el ejercicio de los recursos del ejercicio inmediato anterior como lo establecen las Reglas de Operación 2016, por lo que alrededor de 18,500 proyectos no se ven contemplados.  NOTA: Las cifras presentadas son preliminares por lo que para el CCP se esperan variaciones."   Efecto: La Secretaría no conto con elementos para radicar al FOFAE los recursos federales convenidos   Otros Motivos:</t>
    </r>
  </si>
  <si>
    <t>S257</t>
  </si>
  <si>
    <t>Programa de Productividad y Competitividad Agroalimentaria</t>
  </si>
  <si>
    <t>200-Subsecretaría de Alimentación y Competitividad</t>
  </si>
  <si>
    <t>Contribuir a impulsar la productividad en el sector agroalimentario mediante inversión en capital físico, humano y tecnológico que garantice la seguridad alimentaria mediante la inversión de las unidades económicas rurales</t>
  </si>
  <si>
    <t>Unidades económicas rurales cuentan con inversión en el desarrollo de capital físico, humano y tecnológico</t>
  </si>
  <si>
    <r>
      <t>Incentivos otorgados a proyectos de inversión beneficiados por el Programa por unidad económica rural</t>
    </r>
    <r>
      <rPr>
        <i/>
        <sz val="10"/>
        <color indexed="30"/>
        <rFont val="Soberana Sans"/>
      </rPr>
      <t xml:space="preserve">
</t>
    </r>
  </si>
  <si>
    <t>Incentivos otorgados por unidad económica rural = Monto de los incentivos otorgados a proyectos de inversión/unidades económicas rurales beneficiadas</t>
  </si>
  <si>
    <t>Pesos</t>
  </si>
  <si>
    <t>A C6. Inversión detonada por los incentivos económicos otorgados para la generación de agroparques.</t>
  </si>
  <si>
    <r>
      <t>C6. Porcentaje de la inversión detonada por los incentivos otorgados a proyectos de agroparques</t>
    </r>
    <r>
      <rPr>
        <i/>
        <sz val="10"/>
        <color indexed="30"/>
        <rFont val="Soberana Sans"/>
      </rPr>
      <t xml:space="preserve">
</t>
    </r>
  </si>
  <si>
    <t>(Monto de inversión total de los proyectos de agroparques pagados/Monto total de apoyo pagado para proyectos de agroparque)*100</t>
  </si>
  <si>
    <t>Número de veces</t>
  </si>
  <si>
    <t>B C5. Incentivos económicos entregados para proyectos agroalimentarios de las unidades económicas agropecuarias, pesqueras y acuícolas.</t>
  </si>
  <si>
    <r>
      <t>C5. Porcentaje de incentivos totales otorgados respecto a la inversión total de los proyectos agroalimentarios</t>
    </r>
    <r>
      <rPr>
        <i/>
        <sz val="10"/>
        <color indexed="30"/>
        <rFont val="Soberana Sans"/>
      </rPr>
      <t xml:space="preserve">
</t>
    </r>
  </si>
  <si>
    <t>(Monto nominal de incentivos otorgados para proyectos agroalimentarios/Monto nominal de la inversión total de los proyectos agroalimentarios apoyados) *100</t>
  </si>
  <si>
    <t>C C4. Incentivos económicos otorgados que fomentan el uso de instrumentos de administración de riesgos de mercado, a través de coberturas de precios, para dar mayor certidumbre a los ingresos de productores agropecuarios, pesqueros, acuícolas y otros agentes económicos del Sector Rural integrados a la Cadena Productiva</t>
  </si>
  <si>
    <r>
      <t>C4. Tasa de variación de las toneladas cubiertas elegibles en el Componente de Fortalecimiento a la Cadena Productiva</t>
    </r>
    <r>
      <rPr>
        <i/>
        <sz val="10"/>
        <color indexed="30"/>
        <rFont val="Soberana Sans"/>
      </rPr>
      <t xml:space="preserve">
</t>
    </r>
  </si>
  <si>
    <t>((Total de toneladas cubiertas en el año tn / Total de toneladas cubiertas en el año t0) -1) *100</t>
  </si>
  <si>
    <t>D C2. Incentivos económicos entregados a productores para que se conviertan de productores tradicionales a productores orgánicos y certifiquen sus procesos.</t>
  </si>
  <si>
    <r>
      <t>C2. Porcentaje de productores convencionales que se convierten a productores orgánicos</t>
    </r>
    <r>
      <rPr>
        <i/>
        <sz val="10"/>
        <color indexed="30"/>
        <rFont val="Soberana Sans"/>
      </rPr>
      <t xml:space="preserve">
</t>
    </r>
  </si>
  <si>
    <t>((Número de productores beneficiados en el año tn / Número de productores beneficiados en el año t0)) - 1 )* 100</t>
  </si>
  <si>
    <t>E C1. Incentivos económicos otorgados a través de los Componentes que facilitan el acceso al financiamiento a los productores (agrícolas, pecuarios, pesqueros, acuícolas y rurales en su conjunto).</t>
  </si>
  <si>
    <r>
      <t xml:space="preserve">C1.2 Porcentaje de variación de productores agroalimentarios y del sector rural en su conjunto con créditos al amparo de los incentivos de los componentes, respecto al año base. </t>
    </r>
    <r>
      <rPr>
        <i/>
        <sz val="10"/>
        <color indexed="30"/>
        <rFont val="Soberana Sans"/>
      </rPr>
      <t xml:space="preserve">
</t>
    </r>
  </si>
  <si>
    <t>(Número total de productores (agrícolas +  pecuarios +  pesqueros y acuícolas + rurales en su conjunto) beneficiados, contabilizados una sola vez, con créditos al amparo de los incentivos de los componentes en el año tn/Número total de productores (agrícolas +  pecuarios +  pesqueros y acuícolas + rurales en su conjunto) beneficiados, contabilizados una sola vez, con créditos al amparo de los incentivos del Componente en el año t0)*100</t>
  </si>
  <si>
    <r>
      <t>C1.1 Porcentaje de variación del monto de crédito para productores agroalimentarios y del sector rural en su conjunto beneficiados con crédito otorgado al amparo de los Componentes de Acceso al Financiamiento en apoyo a la Agricultura, en apoyo Pecuario y en apoyo a la Pesca, respecto al año base.</t>
    </r>
    <r>
      <rPr>
        <i/>
        <sz val="10"/>
        <color indexed="30"/>
        <rFont val="Soberana Sans"/>
      </rPr>
      <t xml:space="preserve">
</t>
    </r>
  </si>
  <si>
    <t xml:space="preserve">Monto total de crédito otorgado a productores (agrícolas + pecuarios + pesqueros y acuícolas + rurales en su conjunto) beneficiados con los Componentes, en el año tn / Monto total de crédito otorgado a productores (agrícolas +  pecuarios +  pesqueros y acuícolas + rurales en su conjunto) beneficiados con el Componente en el año t0)*100 </t>
  </si>
  <si>
    <t>F C3. Inversión Potencializada por cada peso otorgado en Incentivos a la Producción.</t>
  </si>
  <si>
    <r>
      <t>C3. Inversión potencializada en torno a los proyectos apoyados por el componente en el año corriente</t>
    </r>
    <r>
      <rPr>
        <i/>
        <sz val="10"/>
        <color indexed="30"/>
        <rFont val="Soberana Sans"/>
      </rPr>
      <t xml:space="preserve">
</t>
    </r>
  </si>
  <si>
    <t>(Monto de inversión total generada de los proyectos apoyados / Monto total de los incentivos a la Producción otorgados por la SAGARPA)</t>
  </si>
  <si>
    <t>A 1 A9. C6 Selección de proyectos para la construcción de agroparques.</t>
  </si>
  <si>
    <r>
      <t>A9. C6 Porcentaje de proyectos de agroparques pagados</t>
    </r>
    <r>
      <rPr>
        <i/>
        <sz val="10"/>
        <color indexed="30"/>
        <rFont val="Soberana Sans"/>
      </rPr>
      <t xml:space="preserve">
</t>
    </r>
  </si>
  <si>
    <t>(Número de proyectos de agroparques pagados/Número de proyectos de agroparques solicitados)*100</t>
  </si>
  <si>
    <t>B 2 A8. C5 Suscripción de Convenios de Colaboración con las Instancias Ejecutoras del Componente de Productividad Agroalimentaria</t>
  </si>
  <si>
    <r>
      <t>A8. C5 Porcentaje de Convenios de Colaboración suscritos con las Instancias Ejecutoras del Componente de Productividad Agroalimentaria</t>
    </r>
    <r>
      <rPr>
        <i/>
        <sz val="10"/>
        <color indexed="30"/>
        <rFont val="Soberana Sans"/>
      </rPr>
      <t xml:space="preserve">
</t>
    </r>
  </si>
  <si>
    <t>(Número de Convenios de Colaboración suscritos con las Instancias Ejecutoras del Componente de Productividad Agroalimentaria/Número total de Convenios de Colaboración programados para suscribir con las Instancias Ejecutoras del Componente de Productividad Agroalimentaria)*100</t>
  </si>
  <si>
    <t>B 3 A6. C6 Recepción de solicitudes de incentivos para su posterior evaluación y dictaminación.</t>
  </si>
  <si>
    <r>
      <t>A6.C6. Porcentaje de solicitudes de proyectos agroalimentarios recibidas</t>
    </r>
    <r>
      <rPr>
        <i/>
        <sz val="10"/>
        <color indexed="30"/>
        <rFont val="Soberana Sans"/>
      </rPr>
      <t xml:space="preserve">
</t>
    </r>
  </si>
  <si>
    <t>(Número de solicitudes de proyectos agroalimentarios recibidas/Número de solicitudes de proyectos agroalimentarios programadas)*100</t>
  </si>
  <si>
    <t>B 4 A7. C5 Autorización de incentivos para solicitudes de proyectos agroalimentarios</t>
  </si>
  <si>
    <r>
      <t>A7. C5 Porcentaje de solicitudes de proyectos agroalimentarios con incentivos pagadas</t>
    </r>
    <r>
      <rPr>
        <i/>
        <sz val="10"/>
        <color indexed="30"/>
        <rFont val="Soberana Sans"/>
      </rPr>
      <t xml:space="preserve">
</t>
    </r>
  </si>
  <si>
    <t>(Número de solicitudes de proyectos agroalimentarios pagadas/Número de solicitudes de proyectos agroalimentarios solicitadas)*100</t>
  </si>
  <si>
    <t>Gestión-Eficiencia-Anual</t>
  </si>
  <si>
    <t>C 5 A5.C4 Suscripción de contratos de solicitudes de apoyo de coberturas aprobadas</t>
  </si>
  <si>
    <r>
      <t>A5.C4 Tasa de Variación en la cantidad de contratos adquiridos, elegibles en el Componente de Fortalecimiento a la Cadena Productiva</t>
    </r>
    <r>
      <rPr>
        <i/>
        <sz val="10"/>
        <color indexed="30"/>
        <rFont val="Soberana Sans"/>
      </rPr>
      <t xml:space="preserve">
</t>
    </r>
  </si>
  <si>
    <t>((Total de contratos adquiridos en el año tn / Total de contratos adquiridos en el año t0) -1) *100</t>
  </si>
  <si>
    <t>D 6 A2.C2. Recepcion de solicitudes de Productores Convencionales para su conversion a Productores Orgánicos</t>
  </si>
  <si>
    <r>
      <t>A2.C2 Porcentaje de solicitudes autorizadas por la Unidad Técnica Auxiliar.</t>
    </r>
    <r>
      <rPr>
        <i/>
        <sz val="10"/>
        <color indexed="30"/>
        <rFont val="Soberana Sans"/>
      </rPr>
      <t xml:space="preserve">
</t>
    </r>
  </si>
  <si>
    <t>(Número de solicitudes autorizadas / Número de solicitudes recibidas) * 100</t>
  </si>
  <si>
    <t>E 7 A1.C1. Recepción de solicitudes de operaciones crediticias para el acceso al financiamiento.</t>
  </si>
  <si>
    <r>
      <t>A1.C1 Tasa de variación del número de operaciones crediticias respecto al año anterior</t>
    </r>
    <r>
      <rPr>
        <i/>
        <sz val="10"/>
        <color indexed="30"/>
        <rFont val="Soberana Sans"/>
      </rPr>
      <t xml:space="preserve">
</t>
    </r>
  </si>
  <si>
    <t>((Número de solicitudes de operaciones crediticias en el año tn/ Número de solicitudes de operaciones crediticias en el año tn-1)-1)*100</t>
  </si>
  <si>
    <t>F 8 A3. C3 Cuantificación de beneficiarios apoyados.</t>
  </si>
  <si>
    <r>
      <t>A3.C3 Tasa de Variación del numero de beneficiarios  de los proyectos apoyados con respecto al año anterior</t>
    </r>
    <r>
      <rPr>
        <i/>
        <sz val="10"/>
        <color indexed="30"/>
        <rFont val="Soberana Sans"/>
      </rPr>
      <t xml:space="preserve">
</t>
    </r>
  </si>
  <si>
    <t>(Numero de beneficiarios apoyados en t/Numero de beneficiarios apoyados en t-1)-1*100</t>
  </si>
  <si>
    <t>F 9 A4. C3 Aprobación de incentivos económicos a los productores para potenciar el desarrollo del sur sureste con proyectos productivos</t>
  </si>
  <si>
    <r>
      <t>A4.C3 Tasa de Variación del numero de proyectos apoyados por cada  100 mdp de incentivo con respecto al año anterior.</t>
    </r>
    <r>
      <rPr>
        <i/>
        <sz val="10"/>
        <color indexed="30"/>
        <rFont val="Soberana Sans"/>
      </rPr>
      <t xml:space="preserve">
</t>
    </r>
  </si>
  <si>
    <t>(Numero de proyectos apoyados con 100 mdp de incentivo otorgado t/Numero de proyectos apoyados con 100 mdp de incentivo otorgado t-1)-1*100</t>
  </si>
  <si>
    <r>
      <t xml:space="preserve">Incentivos otorgados a proyectos de inversión beneficiados por el Programa por unidad económica rural
</t>
    </r>
    <r>
      <rPr>
        <sz val="10"/>
        <rFont val="Soberana Sans"/>
        <family val="2"/>
      </rPr>
      <t xml:space="preserve"> Causa : 1.-Reducción presupuestal al Componente de Acceso al Financiamiento en apoyo a la Agricultura.                                                  2.-La reducción presupuestal al Componente Productividad Agroalimentaria originó que sólo se pudiera apoyar una quinta parte de las solicitudes recibidas.                       3.- Se tuvo una mayor demanda y reducción presupuestal aplicada a los recursos del Componente Sistema Nacional de Agroparques.                    4.- Recorte presupuestal del Componente de Certificación para la Normalización Agroalimentaria   NOTA: La información registrada corresponde al 31 Diciembre del 2016  Efecto: En combinación, las reducciones presupuestales que se tuvieron durante el 2016 afectaron mayormente en la disminución de la atención de solicitudes provocando menos unidades económicas rurales beneficiadas.      Otros Motivos:</t>
    </r>
  </si>
  <si>
    <r>
      <t xml:space="preserve">C6. Porcentaje de la inversión detonada por los incentivos otorgados a proyectos de agroparques
</t>
    </r>
    <r>
      <rPr>
        <sz val="10"/>
        <rFont val="Soberana Sans"/>
        <family val="2"/>
      </rPr>
      <t xml:space="preserve"> Causa : La meta originalmente prevista se rebasó ya que como la ficha técnica del indicador lo señala, se esperaba un comportamiento ascendente, si bien derivado de la reducción presupuestal aplicada al Componente del Sistema Nacional de Agroparques no se pudo otorgar el monto de incentivos previstos en los valores de numerador y denominador, el comportamiento del indicador fue positivo. Aún cuando las cifras son preliminares ya que la operación del Componente concluye en el mes de marzo de 2017.   Efecto: Derivado del bajo monto de incentivos disponibles se provocó la disminución en la creación de proyectos para incentivar la inversión para la generación de Agroparques.   Otros Motivos:</t>
    </r>
  </si>
  <si>
    <r>
      <t xml:space="preserve">C5. Porcentaje de incentivos totales otorgados respecto a la inversión total de los proyectos agroalimentarios
</t>
    </r>
    <r>
      <rPr>
        <sz val="10"/>
        <rFont val="Soberana Sans"/>
        <family val="2"/>
      </rPr>
      <t xml:space="preserve"> Causa : La meta originalmente prevista se rebasó en virtud de que el comportamiento esperado del indicador es descendente, tal como se señala en la ficha técnica del indicador, ya que se esperaba reducir la relación entre el monto total del incentivo otorgado y el costo total de la inversión de los proyectos apoyados. Si bien la meta establecida en el numerador no se alcanzó por la reducción presupuestal aplicada al Componente, la relación del indicador fue positiva. Las cifras son preliminares ya que la operación del Componente concluye en el mes de marzo de 2017.     Efecto: Al reducir la participación de los incentivos en el costo total de la inversión provocó que un alto número de proyectos de población prioritaria no pudieran cubrir una aportación mayor a la prevista, por lo que indirectamente fueron excluidos y no participaron en la entrega de incentivos.                                        .     Otros Motivos:</t>
    </r>
  </si>
  <si>
    <r>
      <t xml:space="preserve">C4. Tasa de variación de las toneladas cubiertas elegibles en el Componente de Fortalecimiento a la Cadena Productiva
</t>
    </r>
    <r>
      <rPr>
        <sz val="10"/>
        <rFont val="Soberana Sans"/>
        <family val="2"/>
      </rPr>
      <t xml:space="preserve"> Causa : El número de toneladas cubiertas se supero, en comparación con la meta establecida propuesta.    NOTA: La cifras presentadas a esta fecha, deben considerarse como preliminares al 31 de diciembre del 2016  Efecto: La meta te supero en 4.35 puntos porcentuales.      Otros Motivos:</t>
    </r>
  </si>
  <si>
    <r>
      <t xml:space="preserve">C2. Porcentaje de productores convencionales que se convierten a productores orgánicos
</t>
    </r>
    <r>
      <rPr>
        <sz val="10"/>
        <rFont val="Soberana Sans"/>
        <family val="2"/>
      </rPr>
      <t xml:space="preserve"> Causa : No se supero en este semestre la meta programada de productores convencionales convertidos a productores orgánicos lo cual va en detrimento del sector por el valor agregado que generan sus productos y por provenir de pequeños productores en la mayoría propietarios de no mas de 2 hectáreas de tierra. El incumplimiento se debe en gran medida al recorte presupuestal que sufrió el componente.  NOTA: De los 1890 productores programados a convertirse en productores orgánicos únicamente un 60% de ellos paso de ser productores convencionales a productores orgánicos (1138) Efecto: Se desestimula al sector orgánico y al pequeño productor en perjuicio del consumidor nacional e internacional al limitar la oferta de productos libres de pesticidas. Otros Motivos:Dado que el método de cálculo es una tasa de variación, y el resultado de la meta es negativo se realizó la siguiente operación (valor del numerador alcanzado/valor del numerador programado)*100 esto de acuerdo a los criterios del CCP. </t>
    </r>
  </si>
  <si>
    <r>
      <t xml:space="preserve">C1.2 Porcentaje de variación de productores agroalimentarios y del sector rural en su conjunto con créditos al amparo de los incentivos de los componentes, respecto al año base. 
</t>
    </r>
    <r>
      <rPr>
        <sz val="10"/>
        <rFont val="Soberana Sans"/>
        <family val="2"/>
      </rPr>
      <t xml:space="preserve"> Causa : Del presupuesto asignado, se presento una reducción para el Componente de Acceso al Financiamiento en apoyo a la Agricultura  por 200 mdp para el ejercicio fiscal 2016   NOTA: Las cifras presentadas a esta fecha, deben considerarse como preliminares al 31 de diciembre del 2016 Efecto: Por reducción presupuestal de 200 mdp al Componente de Acceso al Financiamiento en apoyo a la Agricultura, provocó que la meta del indicador estuviera por debajo de lo esperado, bajando el número de productores agroalimentarios y del sector rural en su conjunto con créditos al amparo en 18,501 menos a lo programado.        Otros Motivos:</t>
    </r>
  </si>
  <si>
    <r>
      <t xml:space="preserve">C1.1 Porcentaje de variación del monto de crédito para productores agroalimentarios y del sector rural en su conjunto beneficiados con crédito otorgado al amparo de los Componentes de Acceso al Financiamiento en apoyo a la Agricultura, en apoyo Pecuario y en apoyo a la Pesca, respecto al año base.
</t>
    </r>
    <r>
      <rPr>
        <sz val="10"/>
        <rFont val="Soberana Sans"/>
        <family val="2"/>
      </rPr>
      <t xml:space="preserve"> Causa : El crecimiento del crédito fue mayor a las estimaciones.     NOTA: Las cifras presentadas a esta fecha, deben considerarse como preliminares al 31 Diciembre del 2016       Efecto: La meta se cumplió en 104.23%      Otros Motivos:</t>
    </r>
  </si>
  <si>
    <r>
      <t xml:space="preserve">C3. Inversión potencializada en torno a los proyectos apoyados por el componente en el año corriente
</t>
    </r>
    <r>
      <rPr>
        <sz val="10"/>
        <rFont val="Soberana Sans"/>
        <family val="2"/>
      </rPr>
      <t xml:space="preserve"> Causa : El denominador registrado corresponde al Presupuesto asignado a la Dirección General de Zonas Tropicales en el DPEF.  Sin embargo durante los meses de septiembre, octubre y noviembre de 2016 se recibieron ampliaciones presupuestales por un total de 647.8 millones de pesos, por lo que al incrementarse el recurso disponible para Incentivos a la producción consecuentemente se elevó también la inversión potencializada a partir dichos Incentivos.    Efecto: Se superó la inversión potencializada a partir de los recursos otorgados por el Componente como Incentivos, en un 170.52%    Otros Motivos:</t>
    </r>
  </si>
  <si>
    <r>
      <t xml:space="preserve">A9. C6 Porcentaje de proyectos de agroparques pagados
</t>
    </r>
    <r>
      <rPr>
        <sz val="10"/>
        <rFont val="Soberana Sans"/>
        <family val="2"/>
      </rPr>
      <t xml:space="preserve"> Causa : Se tuvo una mayor demanda respecto a la originalmente programada pero no se logró apoyar el número de proyectos previstos en virtud de la reducción presupuestal aplicada a los recursos del Componente. Estas cifras son preliminares ya que la operación del Componente  concluye en el mes de marzo de 2017.   Efecto: Disminución en la entrega de recursos a solicitudes para incentivar la inversión para la generación de Agroparques, por lo tanto en la atención de la población objetivo.   Otros Motivos:</t>
    </r>
  </si>
  <si>
    <r>
      <t xml:space="preserve">A8. C5 Porcentaje de Convenios de Colaboración suscritos con las Instancias Ejecutoras del Componente de Productividad Agroalimentaria
</t>
    </r>
    <r>
      <rPr>
        <sz val="10"/>
        <rFont val="Soberana Sans"/>
        <family val="2"/>
      </rPr>
      <t>Sin Información,Sin Justificación</t>
    </r>
  </si>
  <si>
    <r>
      <t xml:space="preserve">A6.C6. Porcentaje de solicitudes de proyectos agroalimentarios recibidas
</t>
    </r>
    <r>
      <rPr>
        <sz val="10"/>
        <rFont val="Soberana Sans"/>
        <family val="2"/>
      </rPr>
      <t xml:space="preserve"> Causa : Derivado de la reducción presupuestal a los recursos del Componente, las Instancias Ejecutoras abrieron ventanillas por un periodo menor al establecido, al superar la demanda solicitada de los recursos disponibles. Por lo que no se logró alcanzar en su totalidad la meta considerada.       Efecto: Si bien la meta no fue alcanzada el efecto no es negativo ya que al no haber recibido las solicitudes inicialmente programadas se tendrá la posibilidad de apoyar un mayor porcentaje de las mismas, dado que el universo es menor al proyectado.      Otros Motivos:</t>
    </r>
  </si>
  <si>
    <r>
      <t xml:space="preserve">A7. C5 Porcentaje de solicitudes de proyectos agroalimentarios con incentivos pagadas
</t>
    </r>
    <r>
      <rPr>
        <sz val="10"/>
        <rFont val="Soberana Sans"/>
        <family val="2"/>
      </rPr>
      <t xml:space="preserve"> Causa : La reducción presupuestal al Componente originó que sólo se pudiera apoyar una quinta parte de las solicitudes recibidas. A pesar de la reducción en montos de apoyo por proyecto no se logró alcanzar la meta de otorgar incentivos al 26% del total de los solicitantes, alcanzando solo el 20%. Estas cifras son preliminares ya que la operación del Componente concluye en el mes de marzo de 2017.   Efecto: Disminución en la atención a solicitudes para proyectos agroalimentarios que permitan incentivar el mejoramiento de la infraestructura y equipamiento.   Otros Motivos:</t>
    </r>
  </si>
  <si>
    <r>
      <t xml:space="preserve">A5.C4 Tasa de Variación en la cantidad de contratos adquiridos, elegibles en el Componente de Fortalecimiento a la Cadena Productiva
</t>
    </r>
    <r>
      <rPr>
        <sz val="10"/>
        <rFont val="Soberana Sans"/>
        <family val="2"/>
      </rPr>
      <t xml:space="preserve"> Causa : La meta establecida en contratos adquiridos se sobrepaso, ya que los apoyos crecieron en un 28% en monto, lo que permitió tener un mayor número de contratos a lo programado por 4,979 contratos.  NOTA: Las cifras presentadas a esta fecha, deben considerarse como preliminares al 31 Diciembre del 2016  Efecto: La  meta prevista se cumplió en 244.73%, proporcionando cobertura a un total de 664,160 toneladas                 Otros Motivos:</t>
    </r>
  </si>
  <si>
    <r>
      <t xml:space="preserve">A2.C2 Porcentaje de solicitudes autorizadas por la Unidad Técnica Auxiliar.
</t>
    </r>
    <r>
      <rPr>
        <sz val="10"/>
        <rFont val="Soberana Sans"/>
        <family val="2"/>
      </rPr>
      <t xml:space="preserve"> Causa : No se alcanzo la meta programada derivado de los recortes presupuestales  al componente los cuales impactaron negativamente en 2 puntos porcentuales la meta prevista para el cierre del ejercicio 2016. Efecto: El recorte presupuestal impacto negativamente en la canalización de recursos a los productores orgánicos y a los que están en transición al sector orgánico ya que se limitaron las oportunidades en capacitación, insumos, certificación etc. quedándose una buena cantidad de solicitudes por apoyar.  Otros Motivos:</t>
    </r>
  </si>
  <si>
    <r>
      <t xml:space="preserve">A1.C1 Tasa de variación del número de operaciones crediticias respecto al año anterior
</t>
    </r>
    <r>
      <rPr>
        <sz val="10"/>
        <rFont val="Soberana Sans"/>
        <family val="2"/>
      </rPr>
      <t xml:space="preserve"> Causa : Por reducción de presupuesto para el Componente de Acceso al Financiamiento en apoyo a la Agricultura por 200 mdp, el resultado del indicador se ve afectado de manera negativa.  NOTA: Las cifras presentadas a esta fecha, deben considerarse como preliminares al 31 Diciembre del 2016  Efecto: Por causa de la reducción presupuestal, provocó que la meta del indicador estuviera por debajo de lo esperado.        Otros Motivos:Dado que el método de cálculo es una tasa de variación y e resultado da negativo se utilizó la siguiente fórmula (numerador alcanzado/numerador programado)*100</t>
    </r>
  </si>
  <si>
    <r>
      <t xml:space="preserve">A3.C3 Tasa de Variación del numero de beneficiarios  de los proyectos apoyados con respecto al año anterior
</t>
    </r>
    <r>
      <rPr>
        <sz val="10"/>
        <rFont val="Soberana Sans"/>
        <family val="2"/>
      </rPr>
      <t xml:space="preserve"> Causa : En los meses de septiembre, octubre y noviembre de 2016 se recibieron ampliaciones presupuestales por un monto que suma 647.8 millones de pesos. Los cuales no estaban contemplados en el Decreto de Presupuesto de Egresos de la Federación.    Efecto: El efecto es positivo ya que se superó el número de beneficiarios esperado por 16,479. Otros Motivos:</t>
    </r>
  </si>
  <si>
    <r>
      <t xml:space="preserve">A4.C3 Tasa de Variación del numero de proyectos apoyados por cada  100 mdp de incentivo con respecto al año anterior.
</t>
    </r>
    <r>
      <rPr>
        <sz val="10"/>
        <rFont val="Soberana Sans"/>
        <family val="2"/>
      </rPr>
      <t xml:space="preserve"> Causa : En los meses de septiembre, octubre y noviembre de 2016 se recibieron ampliaciones presupuestales por un monto que suma 647.8 millones de pesos. Los cuales no estaban contemplados en el Decreto de Presupuesto de Egresos de la Federación.     Efecto: Se superó el número de proyectos apoyados esperado, beneficiando a 16,479 productores más de lo programado. A través de 2609 proyectos que se apoyaron en el 2016     Otros Motivos:</t>
    </r>
  </si>
  <si>
    <t>S258</t>
  </si>
  <si>
    <t>Programa de Productividad Rural</t>
  </si>
  <si>
    <t>400-Subsecretaría de Desarrollo Rural</t>
  </si>
  <si>
    <t>Contribuir a impulsar la productividad en el sector agroalimentario mediante inversión en capital físico, humano y tecnológico que garantice la seguridad alimentaria. mediante inversión en capital físico, humano y tecnológico que garantice la seguridad alimentaria.</t>
  </si>
  <si>
    <r>
      <t>Productividad laboral en el sector agropecuario y pesquero</t>
    </r>
    <r>
      <rPr>
        <i/>
        <sz val="10"/>
        <color indexed="30"/>
        <rFont val="Soberana Sans"/>
      </rPr>
      <t xml:space="preserve">
</t>
    </r>
  </si>
  <si>
    <t>(Promedio anual del Producto Interno Bruto del sector agropecuario reportado por el INEGI / numero promedio anual de personas ocupadas en el sector de acuerdo con los datos reportados en la ENOE del INEGI)</t>
  </si>
  <si>
    <t>Los pequeños productores agropecuarios incrementan su productividad total.</t>
  </si>
  <si>
    <r>
      <t>Tasa de variación en el ingreso de las UER de los estratos E1, E2, E3 y E4.</t>
    </r>
    <r>
      <rPr>
        <i/>
        <sz val="10"/>
        <color indexed="30"/>
        <rFont val="Soberana Sans"/>
      </rPr>
      <t xml:space="preserve">
</t>
    </r>
  </si>
  <si>
    <t>((Ingreso de las UER de los estratos E1, E2, E3 y E4 en el año t /  Ingreso de las UER de los estratos E1, E2, E3 y E4 en el año t0)-1)*100</t>
  </si>
  <si>
    <t>Estratégico-Eficacia-Bianual</t>
  </si>
  <si>
    <t>A C1. Productores agropecuarios apoyados para mejorar su capacidad adaptativa ante desastres naturales.</t>
  </si>
  <si>
    <r>
      <t>C1. Porcentaje de productores apoyados para mejorar su capacidad adaptativa ante desastres naturales.</t>
    </r>
    <r>
      <rPr>
        <i/>
        <sz val="10"/>
        <color indexed="30"/>
        <rFont val="Soberana Sans"/>
      </rPr>
      <t xml:space="preserve">
</t>
    </r>
  </si>
  <si>
    <t>(Número de productores agropecuarios apoyados para mejorar sus capacidad adaptativa ante desastres naturales/Número de productores agropecuarios elegibles)*100</t>
  </si>
  <si>
    <t>B C2. Personas en condición de pobreza en zonas rurales y periurbanas y pequeños productores rurales de localidades de alta y muy alta marginación apoyados para incrementar la dotación de paquetes productivos y la agregación de valor de sus procesos productivos.</t>
  </si>
  <si>
    <r>
      <t>C2. Porcentaje de personas en condición de pobreza en zonas periurbanas apoyadas con paquetes  para la instalación de huertos y granjas familiares.</t>
    </r>
    <r>
      <rPr>
        <i/>
        <sz val="10"/>
        <color indexed="30"/>
        <rFont val="Soberana Sans"/>
      </rPr>
      <t xml:space="preserve">
</t>
    </r>
  </si>
  <si>
    <t>[Número de personas (mujeres adultas y hombres de la tercera edad) en condición de pobreza en zonas periurbanas apoyadas con paquetes para la instalación de huertos y granjas familiares/Número de personas (mujeres adultas y hombres de la tercera edad) en condición de pobreza en zonas periurbanas]*100</t>
  </si>
  <si>
    <r>
      <t>Porcentaje de pequeños productores rurales de alta y muy alta marginalidad apoyados para incrementar el valor agregado en sus procesos productivos.</t>
    </r>
    <r>
      <rPr>
        <i/>
        <sz val="10"/>
        <color indexed="30"/>
        <rFont val="Soberana Sans"/>
      </rPr>
      <t xml:space="preserve">
</t>
    </r>
  </si>
  <si>
    <t>(Número de pequeños productores rurales de alta y muy alta marginalidad apoyados para incrementar el valor agregado en sus procesos productivos /Número de pequeños productores rurales de alta y muy alta marginalidad con baja agregación de valor en sus procesos productivos)*100</t>
  </si>
  <si>
    <t>C C3. Incrementar la cobertura del Componente a través de apoyos con proyectos integrales ejecutados en municipios áridos y semiáridos del país.</t>
  </si>
  <si>
    <r>
      <t>C3. Porcentaje de variación de municipios de zonas áridas y semiáridas con proyectos integrales ejecutados</t>
    </r>
    <r>
      <rPr>
        <i/>
        <sz val="10"/>
        <color indexed="30"/>
        <rFont val="Soberana Sans"/>
      </rPr>
      <t xml:space="preserve">
</t>
    </r>
  </si>
  <si>
    <t>((Municipios de zonas áridas y semiáridas con proyectos ejecutados en el año tn/Municipios de zonas áridas y semiáridas en el año t0))-1*100 donde tn= año en curso y t0= año base (2015)</t>
  </si>
  <si>
    <t>D C4. Organizaciones rurales apoyadas para su fortalecimiento.</t>
  </si>
  <si>
    <r>
      <t>C4. Porcentaje de Organizaciones Rurales apoyadas.</t>
    </r>
    <r>
      <rPr>
        <i/>
        <sz val="10"/>
        <color indexed="30"/>
        <rFont val="Soberana Sans"/>
      </rPr>
      <t xml:space="preserve">
</t>
    </r>
  </si>
  <si>
    <t>(Número de Organizaciones rurales apoyadas / Número de Organizaciones rurales que presentaron solicitudes de apoyo)*100.</t>
  </si>
  <si>
    <t>E C5. Incentivos otorgados para la realización de acciones y construcción de infraestructura para el aprovechamiento sustentable de suelo y agua.</t>
  </si>
  <si>
    <r>
      <t>C5.1  Porcentaje de variación de la capacidad de almacenamiento de agua</t>
    </r>
    <r>
      <rPr>
        <i/>
        <sz val="10"/>
        <color indexed="30"/>
        <rFont val="Soberana Sans"/>
      </rPr>
      <t xml:space="preserve">
</t>
    </r>
  </si>
  <si>
    <t>[((Metros cúbicos de capacidad instalada para almacenamiento anual del agua en el año tn)/(Metros cúbicos de capacidad instalada para almacenamiento de agua en el año t0))]*100]-100 ** en donde tn= año en curso y t0= año base (2014)</t>
  </si>
  <si>
    <r>
      <t>C5.2 Porcentaje de variación de la superficie agropecuaria incorporada al aprovechamiento sustentable</t>
    </r>
    <r>
      <rPr>
        <i/>
        <sz val="10"/>
        <color indexed="30"/>
        <rFont val="Soberana Sans"/>
      </rPr>
      <t xml:space="preserve">
</t>
    </r>
  </si>
  <si>
    <t>[((Hectáreas incorporadas al aprovechamiento sustentable del suelo y agua en el año tn)/(Hectáreas incorporadas al aprovechamiento sustentable de suelo y agua en el año t0))]*100]-100. ** en donde tn= año en curso y t0= año base (2014)</t>
  </si>
  <si>
    <t>F C6. Unidades de producción familiar en localidades rurales de alta y muy alta marginalidad apoyadas para mejorar su capacidad productiva.</t>
  </si>
  <si>
    <r>
      <t>C6. Porcentaje de unidades de producción familiar en localidades rurales de alta y muy alta marginalidad apoyadas para mejorar su capacidad productiva.</t>
    </r>
    <r>
      <rPr>
        <i/>
        <sz val="10"/>
        <color indexed="30"/>
        <rFont val="Soberana Sans"/>
      </rPr>
      <t xml:space="preserve">
</t>
    </r>
  </si>
  <si>
    <t>(Número de unidades de producción familiar en localidades rurales de alta y muy alta marginación apoyadas para mejorar su capacidad productiva/ Número de unidades de producción familiar en localidades rurales de alta y muy alta marginación)*100</t>
  </si>
  <si>
    <t>A 1 A1. C1. Contratación de Pólizas para asegurar activos productivos ante la ocurrencia de siniestros</t>
  </si>
  <si>
    <r>
      <t>A1.2.C1 Porcentaje de superficie elegible asegurada ante la ocurrencia de siniestros</t>
    </r>
    <r>
      <rPr>
        <i/>
        <sz val="10"/>
        <color indexed="30"/>
        <rFont val="Soberana Sans"/>
      </rPr>
      <t xml:space="preserve">
</t>
    </r>
  </si>
  <si>
    <t>(Superficie elegible asegurada contra siniestros / total de superficie elegible)*100</t>
  </si>
  <si>
    <r>
      <t>A1.1.C1. Porcentaje de unidades animal aseguradas ante la ocurrencia de siniestros</t>
    </r>
    <r>
      <rPr>
        <i/>
        <sz val="10"/>
        <color indexed="30"/>
        <rFont val="Soberana Sans"/>
      </rPr>
      <t xml:space="preserve">
</t>
    </r>
  </si>
  <si>
    <t>(Unidades animal elegible asegurada contra desastres naturales /total de unidades animal elegible)*100</t>
  </si>
  <si>
    <r>
      <t>Porcentaje de solicitudes dictaminadas.</t>
    </r>
    <r>
      <rPr>
        <i/>
        <sz val="10"/>
        <color indexed="30"/>
        <rFont val="Soberana Sans"/>
      </rPr>
      <t xml:space="preserve">
</t>
    </r>
  </si>
  <si>
    <t>(Número total de solicitudes dictaminadas/Número total de solicitudes que cumplen con la normatividad establecida en las Reglas de Operación)*100</t>
  </si>
  <si>
    <t>B 2 A3. C2. Proporción de solicitudes autorizadas, respecto a las solicitudes recibidas de proyectos de agregación de valor y acceso al mercado</t>
  </si>
  <si>
    <r>
      <t>A3.C2. Porcentaje de solicitudes apoyadas de proyectos de agregación de valor y acceso al mercado.</t>
    </r>
    <r>
      <rPr>
        <i/>
        <sz val="10"/>
        <color indexed="30"/>
        <rFont val="Soberana Sans"/>
      </rPr>
      <t xml:space="preserve">
</t>
    </r>
  </si>
  <si>
    <t>(Numero de solicitudes apoyadas/Número de solicitudes recibidas)*100</t>
  </si>
  <si>
    <t>B 3 A2. C2. Proporción de solicitudes autorizadas, respecto a las solicitudes recibidas de huertos y granjas familiares</t>
  </si>
  <si>
    <r>
      <t>A2.C2. Porcentaje de solicitudes apoyadas de huertos y granjas familiares.</t>
    </r>
    <r>
      <rPr>
        <i/>
        <sz val="10"/>
        <color indexed="30"/>
        <rFont val="Soberana Sans"/>
      </rPr>
      <t xml:space="preserve">
</t>
    </r>
  </si>
  <si>
    <t>C 4 A4. C3. Dictaminación de solicitudes de apoyo de municipios áridos y semiáridos</t>
  </si>
  <si>
    <r>
      <t>A4.C3 Porcentaje de solicitudes de apoyo de municipios áridos y semiáridos atendidas</t>
    </r>
    <r>
      <rPr>
        <i/>
        <sz val="10"/>
        <color indexed="30"/>
        <rFont val="Soberana Sans"/>
      </rPr>
      <t xml:space="preserve">
</t>
    </r>
  </si>
  <si>
    <t>(Numero de solicitudes de apoyo de municipios áridos y semiáridos atendidas / Numero total de solicitudes de apoyo de municipios áridos y semiáridos recibidas)*100</t>
  </si>
  <si>
    <t>D 5 A5. C4. Verificación del programa de fortalecimiento de las organizaciones rurales</t>
  </si>
  <si>
    <r>
      <t>A5.C4. Porcentaje de organizaciones rurales verificadas.</t>
    </r>
    <r>
      <rPr>
        <i/>
        <sz val="10"/>
        <color indexed="30"/>
        <rFont val="Soberana Sans"/>
      </rPr>
      <t xml:space="preserve">
</t>
    </r>
  </si>
  <si>
    <t>(Organizaciones rurales verificadas/Organizaciones rurales apoyadas)*100</t>
  </si>
  <si>
    <t>D 6 A6. C4. Dictaminación de solicitudes.</t>
  </si>
  <si>
    <r>
      <t>A6.C4. Porcentaje de solicitudes de Organizaciones Rurales dictaminadas en el plazo establecido en las Reglas de Operación.</t>
    </r>
    <r>
      <rPr>
        <i/>
        <sz val="10"/>
        <color indexed="30"/>
        <rFont val="Soberana Sans"/>
      </rPr>
      <t xml:space="preserve">
</t>
    </r>
  </si>
  <si>
    <t>(Total de solicitudes dictaminadas en el plazo establecido en las Reglas de Operación/Total de solicitudes recibidas)*100</t>
  </si>
  <si>
    <t>E 7 A7. C5. Seguimiento a la supervisión de infraestructura para el aprovechamiento sustentable de suelo y agua</t>
  </si>
  <si>
    <r>
      <t>A7.C5 Porcentaje de entidades supervisadas en el proceso operativo</t>
    </r>
    <r>
      <rPr>
        <i/>
        <sz val="10"/>
        <color indexed="30"/>
        <rFont val="Soberana Sans"/>
      </rPr>
      <t xml:space="preserve">
</t>
    </r>
  </si>
  <si>
    <t>((Número de entidades supervisadas en el proceso operativo realizadas) / (Número de entidades participantes en la operación del componente))*100</t>
  </si>
  <si>
    <t>F 8 A8. C6. Refrendo de Agencias de Desarrollo Rural con desempeño profesional aceptable.</t>
  </si>
  <si>
    <r>
      <t>A8.C6. Porcentaje de Agencias de Desarrollo Rural refrendadas</t>
    </r>
    <r>
      <rPr>
        <i/>
        <sz val="10"/>
        <color indexed="30"/>
        <rFont val="Soberana Sans"/>
      </rPr>
      <t xml:space="preserve">
</t>
    </r>
  </si>
  <si>
    <t>(Número total de Agencias de Desarrollo Rural con desempeño profesional aceptable refrendadas/Número total de Agencias de Desarrollo Rural que prestaron su servicio el año previo)*100</t>
  </si>
  <si>
    <r>
      <t xml:space="preserve">Productividad laboral en el sector agropecuario y pesquero
</t>
    </r>
    <r>
      <rPr>
        <sz val="10"/>
        <rFont val="Soberana Sans"/>
        <family val="2"/>
      </rPr>
      <t xml:space="preserve"> Causa : Datos generados en base a información consultada en Internet al 20 de enero del 2017. Página INEGI última actualización al 3er trimestre del 2016   Efecto: Datos preliminares, se espera que para el cierre de cuenta pública se cuente con los datos finales al 4to trimestre del 2016   Otros Motivos:</t>
    </r>
  </si>
  <si>
    <r>
      <t xml:space="preserve">Tasa de variación en el ingreso de las UER de los estratos E1, E2, E3 y E4.
</t>
    </r>
    <r>
      <rPr>
        <sz val="10"/>
        <rFont val="Soberana Sans"/>
        <family val="2"/>
      </rPr>
      <t>Sin Información,Sin Justificación</t>
    </r>
  </si>
  <si>
    <r>
      <t xml:space="preserve">C1. Porcentaje de productores apoyados para mejorar su capacidad adaptativa ante desastres naturales.
</t>
    </r>
    <r>
      <rPr>
        <sz val="10"/>
        <rFont val="Soberana Sans"/>
        <family val="2"/>
      </rPr>
      <t xml:space="preserve"> Causa : En este año no se superó la meta de apoyo a productores programada de 3 millones de productores, debido a la falta de interés por parte de los Gobiernos Estatales de aseguramiento agrícola, sin embargo se alcanzó apoyar a 2.7 millones de productores a nivel nacional que mejoraron su capacidad adaptativa ante desastres naturales   Efecto: Con este aseguramiento en su conjunto a nivel nacional permitió que productores agropecuarios pudieran mejorar su capacidad adaptativa ante desastres naturales    Otros Motivos:</t>
    </r>
  </si>
  <si>
    <r>
      <t xml:space="preserve">C2. Porcentaje de personas en condición de pobreza en zonas periurbanas apoyadas con paquetes  para la instalación de huertos y granjas familiares.
</t>
    </r>
    <r>
      <rPr>
        <sz val="10"/>
        <rFont val="Soberana Sans"/>
        <family val="2"/>
      </rPr>
      <t xml:space="preserve"> Causa : Se recibió una ampliación presupuestal en el último trimestre del ejercicio fiscal 2016, ello permitió rebasar la meta en un 28% aproximadamente.    Efecto: El impacto es positivo al aumentar el número de personas en condición de pobreza en zonas periurbanas apoyadas con paquetes para la instalación de huertos y granjas familiares.    Otros Motivos:</t>
    </r>
  </si>
  <si>
    <r>
      <t xml:space="preserve">Porcentaje de pequeños productores rurales de alta y muy alta marginalidad apoyados para incrementar el valor agregado en sus procesos productivos.
</t>
    </r>
    <r>
      <rPr>
        <sz val="10"/>
        <rFont val="Soberana Sans"/>
        <family val="2"/>
      </rPr>
      <t xml:space="preserve"> Causa : El número de solicitudes apoyadas fue mayor en un 5% aproximadamente.    Efecto: Mayor número de pequeños productores rurales de alta y muy alta marginalidad apoyados para incrementar el valor agregado en sus procesos productivos. Otros Motivos:</t>
    </r>
  </si>
  <si>
    <r>
      <t xml:space="preserve">C3. Porcentaje de variación de municipios de zonas áridas y semiáridas con proyectos integrales ejecutados
</t>
    </r>
    <r>
      <rPr>
        <sz val="10"/>
        <rFont val="Soberana Sans"/>
        <family val="2"/>
      </rPr>
      <t xml:space="preserve"> Causa : La meta alcanzada se encuentra por encima de la programa debido a lo siguiente:    1.- La programación se hizo en base a valores históricos     2.- En años anteriores no existía un máximo de inversión para los proyectos, en 2016 dentro de las ROP se estableció un máximo de inversión en los proyectos lo que permitió para este año apoyar 17 proyectos más a lo programado. Efecto: Al incrementarse la meta en un 8% a lo programado el efecto es positivo ya que un mayor número de productores ha sido beneficiado. Otros Motivos:Cabe mencionar que el método de cálculo es una tasa de variación sin embargo al registrarse el indicador el tipo de fórmula seleccionado fue (A/B)*100 motivo por el cual se cálculo como un porcentaje y no como la variación de un periodo a otro.</t>
    </r>
  </si>
  <si>
    <r>
      <t xml:space="preserve">C4. Porcentaje de Organizaciones Rurales apoyadas.
</t>
    </r>
    <r>
      <rPr>
        <sz val="10"/>
        <rFont val="Soberana Sans"/>
        <family val="2"/>
      </rPr>
      <t xml:space="preserve"> Causa : Mayor Disposición Presupuestal con relación al año anterior. Mejor integración de la información documental por parte de las Organizaciones Rurales.  Cabe mencionar que los valores programados corresponden a la proporción de lo que se esperaba lograr. Efecto: Superación de la meta originalmente establecida, con un mayor número de Organizaciones Atendidas. Otros Motivos:</t>
    </r>
  </si>
  <si>
    <r>
      <t xml:space="preserve">C5.1  Porcentaje de variación de la capacidad de almacenamiento de agua
</t>
    </r>
    <r>
      <rPr>
        <sz val="10"/>
        <rFont val="Soberana Sans"/>
        <family val="2"/>
      </rPr>
      <t xml:space="preserve"> Causa : Cifras Preliminares en virtud de que las Instancias Ejecutoras se encuentran en proceso de integración de la Cierre de Cuenta Publica, por lo que las cifras pueden variar. Efecto:  Otros Motivos:</t>
    </r>
  </si>
  <si>
    <r>
      <t xml:space="preserve">C5.2 Porcentaje de variación de la superficie agropecuaria incorporada al aprovechamiento sustentable
</t>
    </r>
    <r>
      <rPr>
        <sz val="10"/>
        <rFont val="Soberana Sans"/>
        <family val="2"/>
      </rPr>
      <t xml:space="preserve"> Causa : Cifras Preliminares en virtud de que las Instancias Ejecutoras se encuentran en proceso de integración de la Cierre de Cuenta Publica, por lo que las cifras pueden variar.  Efecto: La meta alcanzada del 207% permite un mayor número de superficie en la cual se ha iniciado su mejora con obras y prácticas que promueven un mejor aprovechamiento y la conservación del suelo y agua Otros Motivos:</t>
    </r>
  </si>
  <si>
    <r>
      <t xml:space="preserve">C6. Porcentaje de unidades de producción familiar en localidades rurales de alta y muy alta marginalidad apoyadas para mejorar su capacidad productiva.
</t>
    </r>
    <r>
      <rPr>
        <sz val="10"/>
        <rFont val="Soberana Sans"/>
        <family val="2"/>
      </rPr>
      <t>Sin Información,Sin Justificación</t>
    </r>
  </si>
  <si>
    <r>
      <t xml:space="preserve">A1.2.C1 Porcentaje de superficie elegible asegurada ante la ocurrencia de siniestros
</t>
    </r>
    <r>
      <rPr>
        <sz val="10"/>
        <rFont val="Soberana Sans"/>
        <family val="2"/>
      </rPr>
      <t xml:space="preserve"> Causa : Al segundo semestre del año se alcanzó asegurar a 10.1 millones de hectáreas a nivel nacional, de las cuales el 96.82% son los beneficiarios preferentes los Gobiernos Estatales y del 3.18 % los beneficiarios preferentes son los productores.   Efecto: Con estas coberturas en su conjunto permitieron que los Gobiernos Federal y Estatales, así como los productores, transfieran el riesgo a los agentes financieros especializados (empresas aseguradoras y/ Fondos de aseguramiento) y de esta manera pudieron atender más eficiente a los productores y a un menor costo presupuestal los daños en el sector agropecuario ante la ocurrencia de desastres naturales.   Otros Motivos:</t>
    </r>
  </si>
  <si>
    <r>
      <t xml:space="preserve">A1.1.C1. Porcentaje de unidades animal aseguradas ante la ocurrencia de siniestros
</t>
    </r>
    <r>
      <rPr>
        <sz val="10"/>
        <rFont val="Soberana Sans"/>
        <family val="2"/>
      </rPr>
      <t xml:space="preserve"> Causa : Al segundo semestre del año se superó la meta de aseguramiento pecuario de 36.3 millones a 38.9 millones de unidades animal a nivel nacional, es decir 7.2 por ciento más que la programada en virtud a que creció el hato ganadero, de las cuales 5.2 (13.61%) millones de unidades animal son el beneficiario preferente los Gobiernos Estatales y 33.6 (86.39%) millones de unidades animal son el beneficiario los productores, por lo que en este año se logró la protección de manera universal.    Efecto: Con estas coberturas en su conjunto permitieron que los Gobiernos Federal y Estatales, así como los productores, transfieran el riesgo a los agentes financieros especializados (empresas aseguradoras y/ Fondos de aseguramiento) y de esta manera se pudó atender más eficiente a los productores y a un menor costo presupuestal los daños en el sector agropecuario ante la ocurrencia de desastres naturales.   Otros Motivos:</t>
    </r>
  </si>
  <si>
    <r>
      <t xml:space="preserve">Porcentaje de solicitudes dictaminadas.
</t>
    </r>
    <r>
      <rPr>
        <sz val="10"/>
        <rFont val="Soberana Sans"/>
        <family val="2"/>
      </rPr>
      <t xml:space="preserve"> Causa : Durante el año se presentaron 480 solicitudes de las cuales 46 solicitudes fueron presentadas por los Gobiernos de los Estados para la contratación de Seguros Catastróficos y 434 solicitudes fueron presentadas por diversos Fondos de Aseguramiento Agrícolas y Pecuarios y Empresas Aseguradoras como complemento al pago de prima del seguro de protección por desastres naturales para productores agrícolas con acceso al seguro.   Efecto: Con estas solicitudes apoyadas los Gobiernos de los Estados, los Fondos de Aseguramientos Agrícola y las Empresas Aseguradoras pudieron dar atención inmediata a productores afectados en sus activos productivos ante desastres naturales    Otros Motivos:</t>
    </r>
  </si>
  <si>
    <r>
      <t xml:space="preserve">A3.C2. Porcentaje de solicitudes apoyadas de proyectos de agregación de valor y acceso al mercado.
</t>
    </r>
    <r>
      <rPr>
        <sz val="10"/>
        <rFont val="Soberana Sans"/>
        <family val="2"/>
      </rPr>
      <t xml:space="preserve"> Causa : La meta fue calculada con el monto máximo de apoyo, sin embargo se autorizaron proyectos por debajo del monto máximo, permitiendo apoyar 40 solicitudes más a las programadas.    Efecto:  El número de solicitudes apoyadas aumentaron, en beneficio de un número mayor de productores.    Otros Motivos:</t>
    </r>
  </si>
  <si>
    <r>
      <t xml:space="preserve">A2.C2. Porcentaje de solicitudes apoyadas de huertos y granjas familiares.
</t>
    </r>
    <r>
      <rPr>
        <sz val="10"/>
        <rFont val="Soberana Sans"/>
        <family val="2"/>
      </rPr>
      <t xml:space="preserve"> Causa : Se recibió una ampliación presupuestal en el último trimestre del ejercicio fiscal 2016     Efecto: Aumentó el número de solicitudes recibidas y apoyadas, ello impacta positivamente a un mayor número de productores. 9,832     Otros Motivos:</t>
    </r>
  </si>
  <si>
    <r>
      <t xml:space="preserve">A4.C3 Porcentaje de solicitudes de apoyo de municipios áridos y semiáridos atendidas
</t>
    </r>
    <r>
      <rPr>
        <sz val="10"/>
        <rFont val="Soberana Sans"/>
        <family val="2"/>
      </rPr>
      <t xml:space="preserve"> Causa : Se realizo una planeación en base a históricos de los años anteriores; hubo un incremento considerable debido a que en años anteriores no se tenia un tope máximo de inversión por proyecto, sin embargo en ROP 2016 ya existe un tope máximo que proporciona mayor oportunidad de  apoyos a productores.    Efecto: Se ejecutó un mayor número de proyectos, impactando con ello a un mayor número de productores. La meta alcanzada únicamente supera a la meta programa en 1% aproximadamente.    Otros Motivos:</t>
    </r>
  </si>
  <si>
    <r>
      <t xml:space="preserve">A5.C4. Porcentaje de organizaciones rurales verificadas.
</t>
    </r>
    <r>
      <rPr>
        <sz val="10"/>
        <rFont val="Soberana Sans"/>
        <family val="2"/>
      </rPr>
      <t xml:space="preserve"> Causa : Si bien la meta alcanzada, supera a la programada en solo .14 puntos porcentuales. Las diferencias entre los valores del numerador y denominador se explican debido a una suficiencia presupuestal, la cual permitió apoyar un mayor número de Organizaciones Rurales. Efecto: Mayor número de Organizaciones Rurales apoyadas. Otros Motivos:</t>
    </r>
  </si>
  <si>
    <r>
      <t xml:space="preserve">A6.C4. Porcentaje de solicitudes de Organizaciones Rurales dictaminadas en el plazo establecido en las Reglas de Operación.
</t>
    </r>
    <r>
      <rPr>
        <sz val="10"/>
        <rFont val="Soberana Sans"/>
        <family val="2"/>
      </rPr>
      <t xml:space="preserve"> Causa : La meta programada es del 20%, sin embargo no aparecen los valores pero al ingresar al indicador en la sección de ajuste de la meta, se pueden observar los valores programados. Efecto: Sin efectos, ya que la variación de la meta es de 0.06 puntos porcentuales. Otros Motivos:</t>
    </r>
  </si>
  <si>
    <r>
      <t xml:space="preserve">A7.C5 Porcentaje de entidades supervisadas en el proceso operativo
</t>
    </r>
    <r>
      <rPr>
        <sz val="10"/>
        <rFont val="Soberana Sans"/>
        <family val="2"/>
      </rPr>
      <t xml:space="preserve"> Causa : Cifras Preliminares, de los 30 estados programados a supervisar a la fecha se han supervisado 26. Se espera que al cierre la meta se cumpla de acuerdo a lo programado. Efecto: La variación de la meta programada con respecto a lo reportado al momento de 12.5 puntos porcentuales no compromete al momento el cumplimiento del componente en virtud de que las cifras son preliminares. Otros Motivos:</t>
    </r>
  </si>
  <si>
    <r>
      <t xml:space="preserve">A8.C6. Porcentaje de Agencias de Desarrollo Rural refrendadas
</t>
    </r>
    <r>
      <rPr>
        <sz val="10"/>
        <rFont val="Soberana Sans"/>
        <family val="2"/>
      </rPr>
      <t xml:space="preserve"> Causa : La Comisión Intersecretarial contra el Hambre, instruye cobertura nacional pasando de 1,012 a 2,457 municipios, lo que permitió tener una mayor cobertura de atención.   Efecto: Contribuir al objetivo de la CNCH, con el indicador de Incremento en la producción de alimentos el ejercicio 2016   Otros Motivos:</t>
    </r>
  </si>
  <si>
    <t>S259</t>
  </si>
  <si>
    <t>Programa de Fomento a la Agricultura</t>
  </si>
  <si>
    <t>300-Subsecretaría de Agricultura</t>
  </si>
  <si>
    <t>Contribuir a impulsar la productividad en el sector agroalimentario mediante inversión en capital físico, humano y tecnológico que garantice la seguridad alimentaria mediante inversión en capital físico, humano y tecnológico que garantice la seguridad alimentaria mediante el aumento en la producción agrícola de las unidades productivas</t>
  </si>
  <si>
    <r>
      <t>F1 Índice de productividad de la población ocupada en la Rama Agrícola</t>
    </r>
    <r>
      <rPr>
        <i/>
        <sz val="10"/>
        <color indexed="30"/>
        <rFont val="Soberana Sans"/>
      </rPr>
      <t xml:space="preserve">
</t>
    </r>
  </si>
  <si>
    <t>((PIB primario agrícola del año tn a precios del año 2008 / Población ocupada del sector agrícola del año tn)/(PIB primario agrícola del año t0 a precios del año 2008 / Población ocupada del sector agrícola del año t0))*100</t>
  </si>
  <si>
    <t>Unidades productivas agrícolas aumentan el valor de su producción</t>
  </si>
  <si>
    <r>
      <t>P1 Índice de valor de la producción agrícola</t>
    </r>
    <r>
      <rPr>
        <i/>
        <sz val="10"/>
        <color indexed="30"/>
        <rFont val="Soberana Sans"/>
      </rPr>
      <t xml:space="preserve">
</t>
    </r>
  </si>
  <si>
    <t>(Valor de la producción agrícola en el año tn/ Valor de la producción agrícola en el año t0)*100</t>
  </si>
  <si>
    <t>A C2 Incentivos económicos entregados para incrementar el nivel tecnológico de los cultivos en las UERA.</t>
  </si>
  <si>
    <r>
      <t>C2 Porcentaje de UERA con incentivos económicos entregados para incrementar el nivel tecnológico de los cultivos</t>
    </r>
    <r>
      <rPr>
        <i/>
        <sz val="10"/>
        <color indexed="30"/>
        <rFont val="Soberana Sans"/>
      </rPr>
      <t xml:space="preserve">
</t>
    </r>
  </si>
  <si>
    <t>(Número de UERA con incentivos económicos entregados para incrementar el nivel tecnológico de los cultivos/Número de UERA con dictamen positivo para incrementar el nivel tecnológico de los cultivos) *100</t>
  </si>
  <si>
    <t>B C4 Incentivos económicos entregados a las UERA para el incremento de la infraestructura, equipo y servicios en las cadenas de valor</t>
  </si>
  <si>
    <r>
      <t>C4  Porcentaje de UERA con incentivos económicos entregados para incrementar la infraestructura, equipo y servicios en las cadenas de valor.</t>
    </r>
    <r>
      <rPr>
        <i/>
        <sz val="10"/>
        <color indexed="30"/>
        <rFont val="Soberana Sans"/>
      </rPr>
      <t xml:space="preserve">
</t>
    </r>
  </si>
  <si>
    <t>(Número de UERA con incentivos económicos entregados para incrementar la infraestructura, el equipo y servicios en las cadenas de valor/ Número de UERA con dictamen positivo para incentivos que incrementan la infraestructura, el equipo y servicios en las cadenas de valor)*100</t>
  </si>
  <si>
    <t>C C5 Incentivos económicos entregados a personas morales dedicadas a investigación y transferencia de tecnología para incrementar la innovación tecnológica en las UERA</t>
  </si>
  <si>
    <r>
      <t>C5  Porcentaje de personas morales que realizan actividades de investigación y transferencia de tecnologia para incrementar la innovación tecnologica en las UERA con incentivos economicos entregados.</t>
    </r>
    <r>
      <rPr>
        <i/>
        <sz val="10"/>
        <color indexed="30"/>
        <rFont val="Soberana Sans"/>
      </rPr>
      <t xml:space="preserve">
</t>
    </r>
  </si>
  <si>
    <t>(Número de personas morales que realizan actividades de investigación y transferencia de tecnologia para incrementar la innovación tecnologica con incentivos económicos entregados/Número de personas morales que solicitaron realizar actividades de investigación y transferencia de tecnologia para incrementar la innovación tecnologico)*100.</t>
  </si>
  <si>
    <t>D C6 Incentivos económicos otorgados para incrementar la mecanización y equipamiento en las UERAS.</t>
  </si>
  <si>
    <r>
      <t>C6 Porcentaje de UERA con incentivos económicos otorgados para incrementar la mecanización y equipamiento.</t>
    </r>
    <r>
      <rPr>
        <i/>
        <sz val="10"/>
        <color indexed="30"/>
        <rFont val="Soberana Sans"/>
      </rPr>
      <t xml:space="preserve">
</t>
    </r>
  </si>
  <si>
    <t>(Número de UERA con incentivos económicos otorgados para incrementar la mecanización y equipamiento/ Número de UERA con dictamen positivo para incrementar la mecanización y equipamiento)*100</t>
  </si>
  <si>
    <t>E C3 Incentivos económicos acreditados para incrementar el capital de trabajo en las UERA.</t>
  </si>
  <si>
    <r>
      <t>C3 Porcentaje de incentivos económicos acreditados por las UERA para la adquisicion de capital de trabajo</t>
    </r>
    <r>
      <rPr>
        <i/>
        <sz val="10"/>
        <color indexed="30"/>
        <rFont val="Soberana Sans"/>
      </rPr>
      <t xml:space="preserve">
</t>
    </r>
  </si>
  <si>
    <t>(Monto de incentivos acreditados por las UERA para la adquisicion de capital de trabajo/Monto total de incentivos dispersados por el PROAGRO)*100</t>
  </si>
  <si>
    <r>
      <t>C3.2 Porcentaje de beneficiarios satisfechos por el componente PROAGRO</t>
    </r>
    <r>
      <rPr>
        <i/>
        <sz val="10"/>
        <color indexed="30"/>
        <rFont val="Soberana Sans"/>
      </rPr>
      <t xml:space="preserve">
</t>
    </r>
  </si>
  <si>
    <t>(Número de beneficiarios encuestados satisfechos/ Total de beneficiarios encuestados) * 100</t>
  </si>
  <si>
    <t>Gestión-Calidad-Semestral</t>
  </si>
  <si>
    <t>F C1.2 Incentivos económicos otorgados para mejorar el uso del agua a nivel parcelario en las UERA beneficiadas.</t>
  </si>
  <si>
    <r>
      <t>C1.2 Porcentaje de ahorro del volumen de agua utilizado en predios beneficiados</t>
    </r>
    <r>
      <rPr>
        <i/>
        <sz val="10"/>
        <color indexed="30"/>
        <rFont val="Soberana Sans"/>
      </rPr>
      <t xml:space="preserve">
</t>
    </r>
  </si>
  <si>
    <t>(volumen de agua ahorrado con sistemas de riego tecnificado acumulados al año n/Volumen de agua ahorrado programada en el sexenio)*100</t>
  </si>
  <si>
    <t>G C1.1 Incentivos económicos entregados a los productores agrícolas para el establecimiento de sistemas de riego tecnificado en sus parcelas</t>
  </si>
  <si>
    <r>
      <t>C1.1 Porcentaje de superficie tecnificada en el año n con respecto a la superficie programada en el sexenio</t>
    </r>
    <r>
      <rPr>
        <i/>
        <sz val="10"/>
        <color indexed="30"/>
        <rFont val="Soberana Sans"/>
      </rPr>
      <t xml:space="preserve">
</t>
    </r>
  </si>
  <si>
    <t>(Superficie tecnificada acumulada al año n / superficie programada en el sexenio)*100</t>
  </si>
  <si>
    <t>A 1 A1.C2 Dictamen de solicitudes en Agroproducción para el otorgamiento de incentivos económicos</t>
  </si>
  <si>
    <r>
      <t>A1C2 Porcentaje de solicitudes dictaminadas positivas en Agroproducción.</t>
    </r>
    <r>
      <rPr>
        <i/>
        <sz val="10"/>
        <color indexed="30"/>
        <rFont val="Soberana Sans"/>
      </rPr>
      <t xml:space="preserve">
</t>
    </r>
  </si>
  <si>
    <t>(Número de solicitudes dictaminadas positivas Agroproducción/Número total de solicitudes recibidas en Agroproduccion) *100</t>
  </si>
  <si>
    <t>B 2 A1.C4 Instrumentación de proyectos de infraestructura de producción integral</t>
  </si>
  <si>
    <r>
      <t xml:space="preserve">A1C4 Porcentaje de solicitudes dictaminadas positivas en Agroproducción  </t>
    </r>
    <r>
      <rPr>
        <i/>
        <sz val="10"/>
        <color indexed="30"/>
        <rFont val="Soberana Sans"/>
      </rPr>
      <t xml:space="preserve">
</t>
    </r>
  </si>
  <si>
    <t xml:space="preserve">(Número de solicitudes dictaminadas positivas Agroproducción/Número total de solicitudes recibidas en Agroproduccion) *100 </t>
  </si>
  <si>
    <t>B 3 A2.C4 Porcentaje de proyectos de infraestructura y equipo para modelos asociativos instrumentados.</t>
  </si>
  <si>
    <r>
      <t>A2C4 Porcentaje de proyectos de infraestructura y equipo para modelos asociativos instrumentados.</t>
    </r>
    <r>
      <rPr>
        <i/>
        <sz val="10"/>
        <color indexed="30"/>
        <rFont val="Soberana Sans"/>
      </rPr>
      <t xml:space="preserve">
</t>
    </r>
  </si>
  <si>
    <t>(Número de proyectos de infraestructura y equipo para modelos asociativos instrumentados/Número total de proyectos de infraestructura y equipo para modelos asociativos con dictamen positivo) *100</t>
  </si>
  <si>
    <t>B 4 A3.C4 Instrumentación de proyectos de infraestructura de cubierta de superficies.</t>
  </si>
  <si>
    <r>
      <t>A3.C4. Porcentaje de proyectos de infraestructura de cubierta de superficies instrumentados.</t>
    </r>
    <r>
      <rPr>
        <i/>
        <sz val="10"/>
        <color indexed="30"/>
        <rFont val="Soberana Sans"/>
      </rPr>
      <t xml:space="preserve">
</t>
    </r>
  </si>
  <si>
    <t>(Número de proyectos de infraestructura de cubierta de superficie instrumentados/Número total de proyectos de infraestructura de cubierta de superficie con dictamen positivo) *100</t>
  </si>
  <si>
    <t>B 5 A4.C4 Porcentaje de solicitudes dictaminadas positivas para la organización de Comités Sistemas Producto.</t>
  </si>
  <si>
    <r>
      <t>A4C4. Porcentaje de solicitudes dictaminadas positivas para la organización de Comités Sistemas Producto.</t>
    </r>
    <r>
      <rPr>
        <i/>
        <sz val="10"/>
        <color indexed="30"/>
        <rFont val="Soberana Sans"/>
      </rPr>
      <t xml:space="preserve">
</t>
    </r>
  </si>
  <si>
    <t>(Número de solicitudes dictaminadas positivas para la organización de los Comités Sistema Producto/Número total de solicitudes recibidas para la organización de los Comités Sistema Producto) *100</t>
  </si>
  <si>
    <t>C 6 A1.C5 Aprobación de proyectos en función de la Agenda nacional de innovación.</t>
  </si>
  <si>
    <r>
      <t>A1C5 Porcentaje de proyectos apoyados que atienden la Agenda Nacional de Innovación.</t>
    </r>
    <r>
      <rPr>
        <i/>
        <sz val="10"/>
        <color indexed="30"/>
        <rFont val="Soberana Sans"/>
      </rPr>
      <t xml:space="preserve">
</t>
    </r>
  </si>
  <si>
    <t>(Número de proyectos que atienden la Agenda Nacional de Innovación aprobados/Número total de proyectos recibidos)*100</t>
  </si>
  <si>
    <t>D 7 A1.C6 Dictamen de solicitudes en mecanización y equipamiento para el otorgamiento de incentivos económicos.</t>
  </si>
  <si>
    <r>
      <t>A1C6 Porcentaje de solicitudes para la modernización de maquinaria y equipo dictaminadas positivas</t>
    </r>
    <r>
      <rPr>
        <i/>
        <sz val="10"/>
        <color indexed="30"/>
        <rFont val="Soberana Sans"/>
      </rPr>
      <t xml:space="preserve">
</t>
    </r>
  </si>
  <si>
    <t>(Número de solicitudes dictaminadas positivas en mecanización y equipamiento/Número total de solicitudes recibidas en mecanización y equipamiento)*100</t>
  </si>
  <si>
    <t>E 8 A1.C3 Dispersión de incentivos económicos a productores agrícolas del PROAGRO productivo</t>
  </si>
  <si>
    <r>
      <t>A1C3  Porcentaje de incentivos económicos dispersados por el PROAGRO en el año calendario t.</t>
    </r>
    <r>
      <rPr>
        <i/>
        <sz val="10"/>
        <color indexed="30"/>
        <rFont val="Soberana Sans"/>
      </rPr>
      <t xml:space="preserve">
</t>
    </r>
  </si>
  <si>
    <t>(Incentivos económicos dispersados en el año calendario t / Total de incentivos económicos presupuestados para el año calendario t) * 100</t>
  </si>
  <si>
    <t>G 9 A1.C1 Proyectos aprobados para la tecnificación de riego</t>
  </si>
  <si>
    <r>
      <t>A1C1 Porcentaje de proyectos del Componente de Tecnificación del Riego  apoyados respecto al total de proyectos dictaminados positivos</t>
    </r>
    <r>
      <rPr>
        <i/>
        <sz val="10"/>
        <color indexed="30"/>
        <rFont val="Soberana Sans"/>
      </rPr>
      <t xml:space="preserve">
</t>
    </r>
  </si>
  <si>
    <t>[(Número de proyectos de Tecnificación del Riego apoyados) / (Total de proyectos de Tecnificación del Riego dictaminados positivos)* 100]</t>
  </si>
  <si>
    <r>
      <t xml:space="preserve">F1 Índice de productividad de la población ocupada en la Rama Agrícola
</t>
    </r>
    <r>
      <rPr>
        <sz val="10"/>
        <rFont val="Soberana Sans"/>
        <family val="2"/>
      </rPr>
      <t xml:space="preserve"> Causa : Con las cifras preliminares se tiene que la población ocupada en el sector primario creció en 2.9% superior al crecimiento de la producción de 2.4% Efecto: Se tiene un crecimiento menor al programado en el índice de productividad de la población ocupada en la Rama Agrícola en 5.27 puntos porcentuales. Otros Motivos:</t>
    </r>
  </si>
  <si>
    <r>
      <t xml:space="preserve">P1 Índice de valor de la producción agrícola
</t>
    </r>
    <r>
      <rPr>
        <sz val="10"/>
        <rFont val="Soberana Sans"/>
        <family val="2"/>
      </rPr>
      <t xml:space="preserve"> Causa : La meta alcanzada muestra diferencias ya que al momento del registro se realizó una tasa de variación, cuando el método de cálculo indica un porcentaje, la meta correcta en la programación es de 100.10   El incremento de 5.95 puntos porcentuales de la meta se debe a que la producción de productos agrícolas de exportación se vieron beneficiados por el incremento del precio del dólar en el año al pasar de 14.5 a 21.0 pesos en el año.  Efecto: Se conto con más recursos económicos para invertir en la producción agrícola. Otros Motivos:</t>
    </r>
  </si>
  <si>
    <r>
      <t xml:space="preserve">C2 Porcentaje de UERA con incentivos económicos entregados para incrementar el nivel tecnológico de los cultivos
</t>
    </r>
    <r>
      <rPr>
        <sz val="10"/>
        <rFont val="Soberana Sans"/>
        <family val="2"/>
      </rPr>
      <t xml:space="preserve"> Causa : Se contó con una ampliación presupuestal de 1000.0 Millones de pesos superior en 105.0% al presupuesto original para atender prioridades del sector, lo que permitió dictaminar positivamente un mayor número de solicitudes a las programadas Efecto: Se apoyó una mayor cantidad de  Unidades Económicas Rurales con incentivos económicos entregados para incrementar el nivel tecnológico de los cultivos Otros Motivos:</t>
    </r>
  </si>
  <si>
    <r>
      <t xml:space="preserve">C4  Porcentaje de UERA con incentivos económicos entregados para incrementar la infraestructura, equipo y servicios en las cadenas de valor.
</t>
    </r>
    <r>
      <rPr>
        <sz val="10"/>
        <rFont val="Soberana Sans"/>
        <family val="2"/>
      </rPr>
      <t xml:space="preserve"> Causa : El incumplimiento de la meta en 0.34 puntos porcentuales se debe a las siguientes razones:   1.- Se tuvo una reducción presupuestaria de 445.3 millones de pesos, razón por la que se dio prioridad a los productores de menos superficie para aminorar el impacto en la reducción del presupuesto, y no se apoyaron a 10 de las UERA con los incentivos para infraestructura   2.- El número de UERA con dictamen positivo fue mayor al programado, en 80 UERA ello afecta la proporción final del indicador Efecto: Productores agropecuarios se ven afectados al no contar con incentivos para el incremento de la infraestructura, equipo y servicios en las cadenas de valor. Otros Motivos:</t>
    </r>
  </si>
  <si>
    <r>
      <t xml:space="preserve">C5  Porcentaje de personas morales que realizan actividades de investigación y transferencia de tecnologia para incrementar la innovación tecnologica en las UERA con incentivos economicos entregados.
</t>
    </r>
    <r>
      <rPr>
        <sz val="10"/>
        <rFont val="Soberana Sans"/>
        <family val="2"/>
      </rPr>
      <t xml:space="preserve"> Causa : Debido a la ampliación de apertura de ventanillas y a la difusión del Componente Innovación Agroalimentaria 2016 se obtuvo un mayor número de solicitudes a las estimadas, la ampliación de la apertura de ventanillas permitió que la meta alcanzada fuera mayor a la programada. Efecto: A la fecha el número de personas morales que realizan actividades de investigación y transferencia de tecnología para incrementar la innovación tecnológica con incentivos económicos entregados es mayor a lo programado en 2.55 puntos porcentuales.  Otros Motivos:</t>
    </r>
  </si>
  <si>
    <r>
      <t xml:space="preserve">C6 Porcentaje de UERA con incentivos económicos otorgados para incrementar la mecanización y equipamiento.
</t>
    </r>
    <r>
      <rPr>
        <sz val="10"/>
        <rFont val="Soberana Sans"/>
        <family val="2"/>
      </rPr>
      <t xml:space="preserve"> Causa : SE RECIBIÓ UN MAYOR NÚMERO DE SOLICITUDES QUE CUMPLIERON CON LOS REQUISITOS PARA SER DICTAMINADAS COMO POSITIVAS. SIN EMBARGO LA META NO SE LOGRO POR UNA REDUCCIÓN PRESUPUESTAL AL FINAL DEL EJERCICIO FISCAL. Efecto: INCREMENTO EN EL PORCENTAJE DE SOLICITUDES DICTAMINADAS POSITIVAS RESPECTO A LA META PLANEADA, ASIMISMO, DERIVADO DE UN RECORTE PRESUPUESTAL AL COMPONENTE, HUBO UNA REDUCCIÓN EN LAS SOLICITUDES APOYADAS RESPECTO A LO PROGRAMADO. Otros Motivos:</t>
    </r>
  </si>
  <si>
    <r>
      <t xml:space="preserve">C3 Porcentaje de incentivos económicos acreditados por las UERA para la adquisicion de capital de trabajo
</t>
    </r>
    <r>
      <rPr>
        <sz val="10"/>
        <rFont val="Soberana Sans"/>
        <family val="2"/>
      </rPr>
      <t xml:space="preserve"> Causa : "Ajuste presupuestal. Durante el cuarto trimestre el PEF sustantivo del Componente PROAGRO Productivo ($10,302,914,802.03) tuvo ajustes presupuestales:   i) se tuvo una ampliación por $500,000,000.00,   ii) se realizó una adecuación de gasto operativo a gasto sustantivo por $2,440,283.31, quedando un PEF anual modificado para el 2016 de $10,805,355,085.34.    Avance del indicador. Con cifras preliminares al cuarto trimestre de 2016, se acreditaron al 100 por ciento $10,195,808,443.00 incentivos entregados, cifra que representa el 94.36% del PEF modificado.   El 5.64% de los incentivos económicos restantes se encuentran en proceso de acreditación por parte de los productores.    El avance alcanzado en el trimestre se debe al ajuste presupuestal que se realizó al PEF sustantivo del Componente, con lo que se dispersó un mayor número de incentivos a predios agrícolas, por lo que los productores que recibieron el incentivo durante el cuarto trimestre aún cuentan con el plazo normativo para cumplir con esta obligación.  "   Efecto: "Con el avance del 94.36% alcanzado en la acreditación se concluye que los productores cumplen con su responsabilidad normativa.  Con la acreditación de los incentivos dispersados se verificó la vinculación productiva del incentivo en conceptos como: fertilizantes, semillas, mano de obra, abonos, productos fitosanitarios, maquinaria, entre otros, con lo que se coadyuva al cumplimiento del objetivo del Programa de Fomento a la Agricultura de incrementar la producción y productividad agrícola.    En caso de que el 5.64% restante de los productores  realizaran la acreditación, la meta alcanzada puede incrementarse con el cumplimiento de esta obligación. En caso contrario, serán sujetos a las disposiciones normativas aplicables."   Otros Motivos:</t>
    </r>
  </si>
  <si>
    <r>
      <t xml:space="preserve">C3.2 Porcentaje de beneficiarios satisfechos por el componente PROAGRO
</t>
    </r>
    <r>
      <rPr>
        <sz val="10"/>
        <rFont val="Soberana Sans"/>
        <family val="2"/>
      </rPr>
      <t xml:space="preserve"> Causa :   En 2016 se aplicaron 3,391 encuestas, toda vez que se adicionaron 184 predios a verificar con el mismo número de productores a encuestar.  Con cifras preliminares al segundo semestre de 2016, se obtuvo el siguiente resultado en las encuestas aplicadas:  -3,168 productores mencionó tener una opinión excelente y buena del PROAGRO Productivo, siendo el grado de satisfacción del 93.42%.  -205 productores (6.04%) tuvo una satisfacción regular con el Componente PROAGRO Productivo. Esta cifra incluye 8 productores que no contestaron la pregunta.  -19 productores (0.54%) no estuvieron satisfechos con el monto otorgado y en que se acredite el incentivo que recibieron. Es importante mencionar que la acreditación es una obligación normativa con la que se verifica el uso y destino del incentivo entregado, su realización no está sujeta a la opinión del productor. Por lo que la acreditación se establece bajo los criterios de transparencia y rendición de cuentas a los que se sujeta el Componente PROAGRO Productivo. Efecto: Al encuestar a un mayor número de productores se amplió la cobertura de atención, lo que permitió conocer con mayor exactitud la percepción del productor beneficiado; asimismo, con el resultado obtenido se analizará la insatisfacción sobre el monto del apoyo de acuerdo a las condiciones económicas a las que se sujete el PP para el ejercicio fiscal 2017.  Con la aplicación de la encuesta se conoce el porcentaje de satisfacción en la calidad de la atención proporcionada, de la normatividad y la oportunidad de la entrega del incentivo, por lo que con el avance alcanzado se observa que el Componente PROAGRO Productivo cumple con los fines normativos, administrativos y de operación que permitan contribuir al objetivo de incrementar la producción y productividad de los predios incentivados.   Otros Motivos:</t>
    </r>
  </si>
  <si>
    <r>
      <t xml:space="preserve">C1.2 Porcentaje de ahorro del volumen de agua utilizado en predios beneficiados
</t>
    </r>
    <r>
      <rPr>
        <sz val="10"/>
        <rFont val="Soberana Sans"/>
        <family val="2"/>
      </rPr>
      <t xml:space="preserve"> Causa : Se dio prioridad a los proyectos de menor cantidad de hectáreas solicitadas para tecnificar, lo que permitió rebasar la meta anual con una mayor cantidad de ahorro en el volumen de agua utilizada en el riego. Efecto: Se logró un ahorro mayor en 73,890,990 litros de agua para el riego superior con las metas programadas Otros Motivos:</t>
    </r>
  </si>
  <si>
    <r>
      <t xml:space="preserve">C1.1 Porcentaje de superficie tecnificada en el año n con respecto a la superficie programada en el sexenio
</t>
    </r>
    <r>
      <rPr>
        <sz val="10"/>
        <rFont val="Soberana Sans"/>
        <family val="2"/>
      </rPr>
      <t xml:space="preserve"> Causa : Se dio prioridad a los proyectos de menor cantidad de hectáreas solicitadas para tecnificar, lo que permitió rebasar la meta anual con una mayor cantidad de hectáreas Efecto: Se apoyaron 33,625 has, más a lo programado con un cumplimiento de la meta del 108.30% Otros Motivos:</t>
    </r>
  </si>
  <si>
    <r>
      <t xml:space="preserve">A1C2 Porcentaje de solicitudes dictaminadas positivas en Agroproducción.
</t>
    </r>
    <r>
      <rPr>
        <sz val="10"/>
        <rFont val="Soberana Sans"/>
        <family val="2"/>
      </rPr>
      <t xml:space="preserve"> Causa : Se contó con una ampliación presupuestal de 1000.0 Millones de pesos superior en 105.0% al presupuesto original para atender prioridades del sector, lo que permitió dictaminar positivamente un mayor número de solicitudes (3,500) a las programadas. Efecto: Se apoyó una mayor cantidad de productores con el componente de Agroproducción. Otros Motivos:</t>
    </r>
  </si>
  <si>
    <r>
      <t xml:space="preserve">A1C4 Porcentaje de solicitudes dictaminadas positivas en Agroproducción  
</t>
    </r>
    <r>
      <rPr>
        <sz val="10"/>
        <rFont val="Soberana Sans"/>
        <family val="2"/>
      </rPr>
      <t xml:space="preserve"> Causa : Se incrementaron las solicitudes recibidas, lo que permitió que se dictaminaran positivas un mayor número de solicitudes a las programadas (17.) La variación de la meta alcanzada es de un 105.05% Efecto: El efecto es positivo ya que se apoya a un mayor número de productores con Agro producción. Otros Motivos:</t>
    </r>
  </si>
  <si>
    <r>
      <t xml:space="preserve">A2C4 Porcentaje de proyectos de infraestructura y equipo para modelos asociativos instrumentados.
</t>
    </r>
    <r>
      <rPr>
        <sz val="10"/>
        <rFont val="Soberana Sans"/>
        <family val="2"/>
      </rPr>
      <t xml:space="preserve"> Causa :  El total de los proyectos de infraestructura y equipo para modelos asociativos con dictamen positivo fueron instrumentados, teniendo un cumplimiento de la meta en un 103.03%    Efecto: El efecto es positivo al tener un mayor número de beneficiarios con proyectos de infraestructura y equipo para modelos asociativos instrumentados   Otros Motivos:</t>
    </r>
  </si>
  <si>
    <r>
      <t xml:space="preserve">A3.C4. Porcentaje de proyectos de infraestructura de cubierta de superficies instrumentados.
</t>
    </r>
    <r>
      <rPr>
        <sz val="10"/>
        <rFont val="Soberana Sans"/>
        <family val="2"/>
      </rPr>
      <t xml:space="preserve"> Causa : Se agilizaron los trabajos de calificación de los proyectos y se logró una efectiva dispersión de los recursos, lo que permitió pagar  61 proyectos de infraestructura de cubierta de superficies más de los programados Efecto: Se cumplió con la meta modificada, teniendo un incremento de cumplimiento en la meta en un 19.68% teniendo un resultado positivo al incrementar el número de productores beneficiarios   Otros Motivos:</t>
    </r>
  </si>
  <si>
    <r>
      <t xml:space="preserve">A4C4. Porcentaje de solicitudes dictaminadas positivas para la organización de Comités Sistemas Producto.
</t>
    </r>
    <r>
      <rPr>
        <sz val="10"/>
        <rFont val="Soberana Sans"/>
        <family val="2"/>
      </rPr>
      <t xml:space="preserve"> Causa : Se recibieron las solicitudes de los sistemas producto apoyados históricamente Efecto: se continuó con el desarrollo de los sistemas producto Otros Motivos:</t>
    </r>
  </si>
  <si>
    <r>
      <t xml:space="preserve">A1C5 Porcentaje de proyectos apoyados que atienden la Agenda Nacional de Innovación.
</t>
    </r>
    <r>
      <rPr>
        <sz val="10"/>
        <rFont val="Soberana Sans"/>
        <family val="2"/>
      </rPr>
      <t xml:space="preserve"> Causa : Debido a la ampliación de apertura de ventanillas y a la difusión del Componente Innovación Agroalimentaria 2016 se obtuvo un mayor número de solicitudes a las estimadas, la ampliación de la apertura de ventanillas derivó en un cumplimiento mayor en la meta Efecto: En consecuencia la meta alcanzada esta por arriba de la programada en 1.67 puntos porcentuales, lo que impacta en la proporción final de la meta. A lo programado se tienen 32 proyectos más que atienden la Agenda Nacional de Innovación y que fueron aprobados. Otros Motivos:</t>
    </r>
  </si>
  <si>
    <r>
      <t xml:space="preserve">A1C6 Porcentaje de solicitudes para la modernización de maquinaria y equipo dictaminadas positivas
</t>
    </r>
    <r>
      <rPr>
        <sz val="10"/>
        <rFont val="Soberana Sans"/>
        <family val="2"/>
      </rPr>
      <t xml:space="preserve"> Causa : MAYOR DIFUSIÓN DE LOS REQUISITOS ESTABLECIDOS PARA LA OBTENCIÓN DE LOS APOYOS DEL COMPONENTE. DERIVÓ EN UN AUMENTO EN EL INGRESO DE SOLICITUDES Y POR TANTO SE INCREMENTO EN NÚMERO DE SOLICITUDES DICTAMINADAS POSITIVAS, AÚN Y CUANDO LA PROPORCIÓN DE LAS SOLICITUDES DICTAMINADAS POSITIVAS ALCANZADA 66.42, ES MENOR A LA PROGRAMADA 89.47, EL NÚMERO DE SOLICITUDES DICTAMINADAS POSITIVAS ES MAYOR EN NÚMERO POR 9,531 SOLICITUDES Efecto: INCREMENTO EN EL NÚMERO DE SOLICITUDES QUE CUMPLEN CON LOS REQUISITOS ESTABLECIDOS EN LAS REGLAS DE OPERACIÓN. MAYOR PRESIÓN PRESUPUESTAL, Y UN MAYOR NÚMERO DE PRODUCTORES SON SUSCEPTIBLES DE SER BENEFICIARIOS CON LA MODERNIZACIÓN DE MAQUINARIA Y EQUIPO Otros Motivos:</t>
    </r>
  </si>
  <si>
    <r>
      <t xml:space="preserve">A1C3  Porcentaje de incentivos económicos dispersados por el PROAGRO en el año calendario t.
</t>
    </r>
    <r>
      <rPr>
        <sz val="10"/>
        <rFont val="Soberana Sans"/>
        <family val="2"/>
      </rPr>
      <t xml:space="preserve"> Causa : Ajuste presupuestal. Durante el cuarto trimestre, el PEF sustantivo del Componente PROAGRO Productivo ($10,302,914,802.03) tuvo ajustes presupuestales:   i) se tuvo una ampliación por $500,000,000.00,   ii) se realizó una adecuación de gasto operativo a gasto sustantivo por $2,440,283.31, quedando un PEF anual modificado para el 2016 de $10,805,355,085.34.  Avance presupuestal. Con cifras preliminares al cuarto trimestre, se ha dispersado el 99.99% de los incentivos económicos a los productores para el desarrollo de actividades productivas en sus predios; el 0.01% restante corresponde a devoluciones CIE y cancelaciones         Efecto: Con los ajustes realizados durante el cuarto trimestre en el PEF sustantivo del Componente PROAGRO Productivo se incentiva una superficie mayor aproximada de 467,386.31 ha., en la que se desarrollaran actividades productivas, coadyuvando  al cumplimiento del objetivo del Programa de Fomento a la Agricultura de incrementar la producción y productividad. Otros Motivos:</t>
    </r>
  </si>
  <si>
    <r>
      <t xml:space="preserve">A1C1 Porcentaje de proyectos del Componente de Tecnificación del Riego  apoyados respecto al total de proyectos dictaminados positivos
</t>
    </r>
    <r>
      <rPr>
        <sz val="10"/>
        <rFont val="Soberana Sans"/>
        <family val="2"/>
      </rPr>
      <t xml:space="preserve"> Causa : Se dio prioridad a los proyectos de menor cantidad de hectáreas solicitadas para tecnificar, lo que permitió rebasar la meta anual con una mayor cantidad de proyectos Efecto: Se apoyaron 400 proyectos, más a lo programado Otros Motivos:</t>
    </r>
  </si>
  <si>
    <t>S260</t>
  </si>
  <si>
    <t>Programa de Fomento Ganadero</t>
  </si>
  <si>
    <t>116-Coordinación General de Ganadería</t>
  </si>
  <si>
    <t>Contribuir a impulsar la productividad en el sector agroalimentario mediante inversión en capital físico, humano y tecnológico que garantice la seguridad alimentaria mediante el incremento de la producción de alimentos</t>
  </si>
  <si>
    <t>P.1. Las Unidades Económicas del Subsector Agroalimentario Ganadero incrementan su productividad.</t>
  </si>
  <si>
    <r>
      <t>P.1. Productividad laboral en el Subsector Agroalimentario Ganadero.</t>
    </r>
    <r>
      <rPr>
        <i/>
        <sz val="10"/>
        <color indexed="30"/>
        <rFont val="Soberana Sans"/>
      </rPr>
      <t xml:space="preserve">
</t>
    </r>
  </si>
  <si>
    <t>Producto Interno Bruto del Subsector Agroalimentario Ganadero / Número de personas ocupadas en el Subsector Agroalimentario Ganadero</t>
  </si>
  <si>
    <t>Miles de Pesos</t>
  </si>
  <si>
    <t>A C.1. Incentivos otorgados en las unidades de producción pecuaria para incrementar la productividad de las especies pecuarias.</t>
  </si>
  <si>
    <r>
      <t xml:space="preserve">C.1.1. Porcentaje de Unidades de Producción Pecuaria con identificadores otorgados </t>
    </r>
    <r>
      <rPr>
        <i/>
        <sz val="10"/>
        <color indexed="30"/>
        <rFont val="Soberana Sans"/>
      </rPr>
      <t xml:space="preserve">
</t>
    </r>
  </si>
  <si>
    <t>(Número de Unidades de Producción Pecuaria del PROGAN Productivo apoyadas con identificadores/Número total de UPP del PROGAN Productivo)*100</t>
  </si>
  <si>
    <r>
      <t>C.1.2. Porcentaje de Unidades de Producción Pecuaria con incentivos económicos otorgados para incrementar la productividad de las especies pecuarias.</t>
    </r>
    <r>
      <rPr>
        <i/>
        <sz val="10"/>
        <color indexed="30"/>
        <rFont val="Soberana Sans"/>
      </rPr>
      <t xml:space="preserve">
</t>
    </r>
  </si>
  <si>
    <t>(Número de UPP del PROGAN Productivo con incentivos económicos otorgados/Número total de UPP del PROGAN Productivo)*100</t>
  </si>
  <si>
    <r>
      <t>C.1.3. Porcentaje de Unidades de Producción Pecuaria apoyadas con servicios técnicos.</t>
    </r>
    <r>
      <rPr>
        <i/>
        <sz val="10"/>
        <color indexed="30"/>
        <rFont val="Soberana Sans"/>
      </rPr>
      <t xml:space="preserve">
</t>
    </r>
  </si>
  <si>
    <t>(Número de Unidades de Producción Pecuarias del PROGAN Productivo apoyadas con servicios técnicos/Número total de Unidades de Producción Pecuarias del PROGAN Productivo programadas para recibir servicios técnicos)*100</t>
  </si>
  <si>
    <t>B C.4. Incentivos económicos otorgados a las unidades de producción pecuaria para aumentar el inventario y calidad genética de las especies pecuarias.</t>
  </si>
  <si>
    <r>
      <t>C.4. Porcentaje de unidades de producción pecuaria con incentivos económicos otorgados para el repoblamiento y recría pecuaria.</t>
    </r>
    <r>
      <rPr>
        <i/>
        <sz val="10"/>
        <color indexed="30"/>
        <rFont val="Soberana Sans"/>
      </rPr>
      <t xml:space="preserve">
</t>
    </r>
  </si>
  <si>
    <t>(Número de unidades de producción pecuaria con incentivos económicos otorgados para el repoblamiento y recría pecuario /Número total de unidades de producción pecuaria con dictamen positivo en repoblamiento y recría pecuario)*100</t>
  </si>
  <si>
    <t>C C.2. Incentivos económicos entregados a las unidades económicas pecuarias para la adquisición de bienes de apoyo a la producción y mejorar las tierras de pastoreo y agostadero.</t>
  </si>
  <si>
    <r>
      <t>C.2.2. Porcentaje de Unidades Económicas Pecuarias con incentivos económicos para la adquisición de bienes de apoyo a la producción.</t>
    </r>
    <r>
      <rPr>
        <i/>
        <sz val="10"/>
        <color indexed="30"/>
        <rFont val="Soberana Sans"/>
      </rPr>
      <t xml:space="preserve">
</t>
    </r>
  </si>
  <si>
    <t xml:space="preserve">(Número de Unidades Económicas Pecuarias con incentivos económicos entregados para la adquisición de bienes de apoyo a la producción /Número total de Unidades Económicas Pecuarias con dictamen positivo en bienes de apoyo a la producción)*100 </t>
  </si>
  <si>
    <r>
      <t>C.2.1. Porcentaje de Unidades de Producción Pecuaria con incentivos económicos otorgados en tecnologías para tierras de pastoreo y agostaderos</t>
    </r>
    <r>
      <rPr>
        <i/>
        <sz val="10"/>
        <color indexed="30"/>
        <rFont val="Soberana Sans"/>
      </rPr>
      <t xml:space="preserve">
</t>
    </r>
  </si>
  <si>
    <t>(Número de Unidades de Producción Pecuaria con incentivos económicos otorgados en tecnologías para tierras de pastoreo y agostaderos/Número total de Unidades de Producción Pecuaria con dictamen positivo en tecnologías para tierras de pastoreo y agostaderos)*100</t>
  </si>
  <si>
    <t>D C.5. Incentivos económicos otorgados a las unidades económicas pecuarias para mejorar procesos de agregación de valor en los productos pecuarios.</t>
  </si>
  <si>
    <r>
      <t>C.5. Porcentaje de Unidades Economicas Pecuarias con incentivos económicos otorgados para la postproducción pecuaria.</t>
    </r>
    <r>
      <rPr>
        <i/>
        <sz val="10"/>
        <color indexed="30"/>
        <rFont val="Soberana Sans"/>
      </rPr>
      <t xml:space="preserve">
</t>
    </r>
  </si>
  <si>
    <t xml:space="preserve">(Número de Unidades Económicas Pecuarias con incentivos económicos otorgados para la postproducción pecuaria/ Número total de Unidades Económicas Pecuarias con dictamen positivo en postproducción pecuaria)*100 </t>
  </si>
  <si>
    <t>E C.3. Apoyos económicos otorgados a las unidades de producción pecuaria para incrementar la disponibilidad del recurso agua para el consumo animal.</t>
  </si>
  <si>
    <r>
      <t>C.3. Porcentaje de Unidades de Producción Pecuaria con incentivos económicos otorgados para la perforación y equipamiento de pozos pecuarios.</t>
    </r>
    <r>
      <rPr>
        <i/>
        <sz val="10"/>
        <color indexed="30"/>
        <rFont val="Soberana Sans"/>
      </rPr>
      <t xml:space="preserve">
</t>
    </r>
  </si>
  <si>
    <t>(Número de Unidades de Producción Pecuaria con incentivos económicos otorgados para la perforación y equipamiento de pozos pecuarios /Número total de Unidades de Producción Pecuaria con dictamen positivo para la perforación y equipamiento de pozos pecuarios)*100</t>
  </si>
  <si>
    <t>F C.6. Incentivos económicos otorgados a personas física y morales para incrementar el nivel tecnológico de las unidades económicas pecuarias.</t>
  </si>
  <si>
    <r>
      <t>C.6. Porcentaje de personas físicas y morales con incentivos económicos entregados para proyectos de investigación y transferencia tecnológica.</t>
    </r>
    <r>
      <rPr>
        <i/>
        <sz val="10"/>
        <color indexed="30"/>
        <rFont val="Soberana Sans"/>
      </rPr>
      <t xml:space="preserve">
</t>
    </r>
  </si>
  <si>
    <t xml:space="preserve">(Número de personas físicas y morales con incentivos económicos otorgados para proyectos de investigación, innovación y transferencia tecnológica/ Número total de personas físicas y morales con dictamen positivo en proyectos de investigación, innovación y transferencia tecnológica) *100 </t>
  </si>
  <si>
    <t>A 1 A.1. Dictamen de solicitudes del PROGAN Productivo para el otorgamiento de incentivos económicos.</t>
  </si>
  <si>
    <r>
      <t>A.1. Porcentaje de solicitudes dictaminadas positivas en el PROGAN Productivo.</t>
    </r>
    <r>
      <rPr>
        <i/>
        <sz val="10"/>
        <color indexed="30"/>
        <rFont val="Soberana Sans"/>
      </rPr>
      <t xml:space="preserve">
</t>
    </r>
  </si>
  <si>
    <t>(Número de solicitudes dictaminadas positivas en PROGAN Productivo/Número total de solicitudes elegibles para pago en PROGAN Productivo) *100</t>
  </si>
  <si>
    <t>B 2 A.4. Dictamen de solicitudes para el otorgamiento de incentivos económicos para el repoblamiento y recría pecuaria.</t>
  </si>
  <si>
    <r>
      <t>A.4. Porcentaje de solicitudes dictaminadas positivas para el repoblamiento y recría pecuario.</t>
    </r>
    <r>
      <rPr>
        <i/>
        <sz val="10"/>
        <color indexed="30"/>
        <rFont val="Soberana Sans"/>
      </rPr>
      <t xml:space="preserve">
</t>
    </r>
  </si>
  <si>
    <t xml:space="preserve">(Número de solicitudes dictaminadas positivas para el repoblamiento y recría/Número total de solicitudes de repoblamiento y recría recibidas)*100 </t>
  </si>
  <si>
    <t>C 3 A.2. Dictamen de solicitudes para el otorgamiento de incentivos económicos en sustentabilidad pecuaria.</t>
  </si>
  <si>
    <r>
      <t>A.2. Porcentaje de solicitudes dictaminadas positivas en apoyo a la sustentabilidad pecuaria.</t>
    </r>
    <r>
      <rPr>
        <i/>
        <sz val="10"/>
        <color indexed="30"/>
        <rFont val="Soberana Sans"/>
      </rPr>
      <t xml:space="preserve">
</t>
    </r>
  </si>
  <si>
    <t>(Número de solicitudes dictaminadas positivas en Sustentabilidad Pecuaria/Número total de solicitudes recibidas en Sustentabilidad Pecuaria)*100</t>
  </si>
  <si>
    <t>D 4 A.5. Dictamen de solicitudes para el otorgamiento de incentivos en infraestructura, maquinaria y equipo postproductivo pecuario.</t>
  </si>
  <si>
    <r>
      <t>A.5. Porcentaje de solicitudes dictaminadas positivas para infraestructura, maquinaria y equipo postproductivo pecuario.</t>
    </r>
    <r>
      <rPr>
        <i/>
        <sz val="10"/>
        <color indexed="30"/>
        <rFont val="Soberana Sans"/>
      </rPr>
      <t xml:space="preserve">
</t>
    </r>
  </si>
  <si>
    <t>(Número de solicitudes dictaminadas positivas para infraestructura, maquinaria y equipo postproductivo pecuario/Número total de solicitudes de infraestructura, maquinaria y equipo postproductivo pecuario recibidas)*100</t>
  </si>
  <si>
    <t>E 5 A.3. Dictamen de solicitudes para el otorgamiento de incentivos económicos para la perforación de pozos pecuarios.</t>
  </si>
  <si>
    <r>
      <t>A.3. Porcentaje de solicitudes dictaminadas positivas para la perforación y equipamiento de pozos ganaderos.</t>
    </r>
    <r>
      <rPr>
        <i/>
        <sz val="10"/>
        <color indexed="30"/>
        <rFont val="Soberana Sans"/>
      </rPr>
      <t xml:space="preserve">
</t>
    </r>
  </si>
  <si>
    <t>(Número de solicitudes dictaminadas positivas para la perforación y equipamiento de pozos/Número total de solicitudes de perforación y equipo de pozos pecuarios recibidas)*100</t>
  </si>
  <si>
    <t>F 6 A.6. Dictamen de solicitudes para el otorgamiento de incentivos en investigación, innovación y transferencia de tecnología pecuaria.</t>
  </si>
  <si>
    <r>
      <t>A.6. Porcentaje de solicitudes dictaminadas positivas para investigación y transferencia de tecnología pecuaria.</t>
    </r>
    <r>
      <rPr>
        <i/>
        <sz val="10"/>
        <color indexed="30"/>
        <rFont val="Soberana Sans"/>
      </rPr>
      <t xml:space="preserve">
</t>
    </r>
  </si>
  <si>
    <t>(Número de solicitudes dictaminadas positivas para investigación, innovación y transferencia de tecnología pecuaria /Número total de solicitudes para investigación, innovación y transferencia de tecnología pecuaria recibidas)*100</t>
  </si>
  <si>
    <r>
      <t xml:space="preserve">P.1. Productividad laboral en el Subsector Agroalimentario Ganadero.
</t>
    </r>
    <r>
      <rPr>
        <sz val="10"/>
        <rFont val="Soberana Sans"/>
        <family val="2"/>
      </rPr>
      <t xml:space="preserve"> Causa : La expectativa del crecimiento del PIB (% anual) para 2016, en el mes julio se estimaba del 2.28, sin embargo, para diciembre del 2016 dicha expectativa disminuyó a 2.08  Es importante destacar que aún no hay cifras definitivas del cuarto trimestre del PIB.    Efecto: La meta se ve afectada a la baja, derivado de un menor crecimiento del PIB.  Otros Motivos:</t>
    </r>
  </si>
  <si>
    <r>
      <t xml:space="preserve">C.1.1. Porcentaje de Unidades de Producción Pecuaria con identificadores otorgados 
</t>
    </r>
    <r>
      <rPr>
        <sz val="10"/>
        <rFont val="Soberana Sans"/>
        <family val="2"/>
      </rPr>
      <t xml:space="preserve"> Causa : Debido a que el 1° de febrero de 2017 entra en vigor la NOM-001-SAG/GAN-2015, la cual establece la obligatoriedad de identificación de todo el ganado bovino y colmenas en el país, se implementó una estrategia para avanzar a mayor ritmo en la identificación de animales   Efecto: La mayoría de los productores del PROGAN de las especies bovinos carne, doble propósito y leche y colmenas, podrán cumplir con la  NOM-001-SAG/GAN-2015 en cuanto a identificación y movilización de animales.   Otros Motivos:</t>
    </r>
  </si>
  <si>
    <r>
      <t xml:space="preserve">C.1.2. Porcentaje de Unidades de Producción Pecuaria con incentivos económicos otorgados para incrementar la productividad de las especies pecuarias.
</t>
    </r>
    <r>
      <rPr>
        <sz val="10"/>
        <rFont val="Soberana Sans"/>
        <family val="2"/>
      </rPr>
      <t xml:space="preserve"> Causa : Debido a los ajustes presupuestales la Coordinación General de Ganadería no dispuso de suficiencia presupuestal en el segundo semestre del año para los pagos del PROGAN.  La cifra de UPP´s apoyadas pudiera aumentar siempre y cuando nos llegue, antes del cierre definitivo de la MIR, recurso para pagos pendientes 2016.     Efecto: Se dejaron de apoyar 206,952 Unidades de Producción Pecuaria por un monto de alrededor de 1,600 millones de pesos con respecto a las programadas     Otros Motivos:</t>
    </r>
  </si>
  <si>
    <r>
      <t xml:space="preserve">C.1.3. Porcentaje de Unidades de Producción Pecuaria apoyadas con servicios técnicos.
</t>
    </r>
    <r>
      <rPr>
        <sz val="10"/>
        <rFont val="Soberana Sans"/>
        <family val="2"/>
      </rPr>
      <t xml:space="preserve"> Causa : Los Servicios técnicos se llevan a cabo a través de un Convenio con la FedMVZ, en el cual se establece que deberán de visitar al menos 171,000 UPP. Debido a esto, la FedMVZ programa visitar de un 5 a 8%  de UPP´s adicionales a las programadas, por problemas ajenos que se puedan presentar.  El documento final entregado por la FedMVZ indica que se visitaron 178,430   Efecto: Se tiene un mayor número de UPP´s con servicios técnicos, lo que permitió también recabar más datos para el análisis de la información de productividad, ecológica y socioeconómica de las UPP´s del PROGAN.    Otros Motivos:</t>
    </r>
  </si>
  <si>
    <r>
      <t xml:space="preserve">C.4. Porcentaje de unidades de producción pecuaria con incentivos económicos otorgados para el repoblamiento y recría pecuaria.
</t>
    </r>
    <r>
      <rPr>
        <sz val="10"/>
        <rFont val="Soberana Sans"/>
        <family val="2"/>
      </rPr>
      <t xml:space="preserve"> Causa : Meta acumulada que incluye en el numerador 5,625 solicitudes del 2015 y 6,267 solicitudes del 2016 pagadas con recursos del ejercicio 2016. Asimismo, el denominador incluye 22,348 solicitudes dictaminadas positivas y autorizadas en el 2015, y 25,433 dictaminadas positivas y autorizadas en el 2016.  La meta se refleja con una disminución debido a un incremento sustancial  en el número de UPP con dictamen positivo (47,781 cifra acumulada), derivado a su vez de un incremento en la demanda del Componente. En términos absolutos, las UPP con incentivos económicos otorgados (numerador) es mayor en 3,379 unidades con respecto a la meta programada."   Efecto: A consecuencia del pago con presupuesto 2016 de las solicitudes dictaminadas positivas y autorizadas en 2015, así como de las reducciones al presupuesto 2016 del Programa de Fomento Ganadero, aquellas solicitudes con dictamen positivo que no se pudieron pagar con recursos 2016, se tendrán que otorgar los incentivos económicos con recursos del ejercicio 2017.   Otros Motivos:</t>
    </r>
  </si>
  <si>
    <r>
      <t xml:space="preserve">C.2.2. Porcentaje de Unidades Económicas Pecuarias con incentivos económicos para la adquisición de bienes de apoyo a la producción.
</t>
    </r>
    <r>
      <rPr>
        <sz val="10"/>
        <rFont val="Soberana Sans"/>
        <family val="2"/>
      </rPr>
      <t xml:space="preserve"> Causa : Meta acumulada que incluye en el numerador 2,602 solicitudes del 2015 y 19 solicitudes del 2016 pagadas con recursos del ejercicio 2016. Asimismo, el denominador incluye 14,224 solicitudes dictaminadas positivas y autorizadas en el 2015, y 96 dictaminadas positivas y autorizadas en el 2016.    La meta se refleja con una mínima disminución debido a un pequeño incremento en el número de UPP con dictamen positivo (14,320 cifra acumulada), derivado a su vez de un incremento en la demanda del Componente."   Efecto: A consecuencia del pago con presupuesto 2016 de las solicitudes dictaminadas positivas y autorizadas en 2015, así como de las reducciones al presupuesto 2016 del Programa de Fomento Ganadero, aquellas solicitudes con dictamen positivo que no se pudieron pagar con recursos 2016, se tendrán que otorgar los incentivos económicos con recursos del ejercicio 2017.   Otros Motivos:</t>
    </r>
  </si>
  <si>
    <r>
      <t xml:space="preserve">C.2.1. Porcentaje de Unidades de Producción Pecuaria con incentivos económicos otorgados en tecnologías para tierras de pastoreo y agostaderos
</t>
    </r>
    <r>
      <rPr>
        <sz val="10"/>
        <rFont val="Soberana Sans"/>
        <family val="2"/>
      </rPr>
      <t xml:space="preserve"> Causa : "Meta acumulada que incluye en el numerador 1,144 solicitudes del 2015 y 314 solicitudes del 2016 pagadas con recursos del ejercicio 2016. Asimismo, el denominador incluye 4,342 solicitudes dictaminadas positivas y autorizadas en el 2015, y 2,779 dictaminadas positivas y autorizadas en el 2016.     La meta se refleja una disminución debido a un incremento sustancial  en el número de UPP con dictamen positivo (7,121 cifra acumulada), derivado a su vez de un incremento en la demanda del Componente para el segundo semestre, sin embargo, la SHCP aplicó reducciones presupuestales durante este periodo lo cual impidió que se otorgaran incentivos económicos a un mayor número de UPP En términos absolutos, las UPP con incentivos económicos otorgados (numerador) es menor en 34 unidades con respecto a la meta programada."    Efecto: A consecuencia del pago con presupuesto 2016 de las solicitudes dictaminadas positivas y autorizadas en 2015, así como de las reducciones al presupuesto 2016 del Programa de Fomento Ganadero, aquellas solicitudes con dictamen positivo que no se pudieron pagar con recursos 2016, se tendrán que otorgar los incentivos económicos con recursos del ejercicio 2017.    Otros Motivos:</t>
    </r>
  </si>
  <si>
    <r>
      <t xml:space="preserve">C.5. Porcentaje de Unidades Economicas Pecuarias con incentivos económicos otorgados para la postproducción pecuaria.
</t>
    </r>
    <r>
      <rPr>
        <sz val="10"/>
        <rFont val="Soberana Sans"/>
        <family val="2"/>
      </rPr>
      <t xml:space="preserve"> Causa : Meta acumulada que incluye en el numerador 74 solicitudes del 2015 y 87 solicitudes del 2016 pagadas con recursos del ejercicio 2016. Asimismo, el denominador incluye 676 solicitudes dictaminadas positivas y autorizadas en el 2015, y 1,255 dictaminadas positivas y autorizadas en el 2016.   La meta se refleja con una disminución debido a un incremento sustancial  en el número de UPP con dictamen positivo (1,931 cifra acumulada), derivado a su vez de un incremento en la demanda del Componente para el segundo semestre, sin embargo, la SHCP aplicó reducciones presupuestales durante este periodo lo cual impidió que se otorgaran incentivos económicos a un mayor número de UPP. En términos absolutos, las UPP con incentivos económicos otorgados (numerador) es menor en 125 unidades con respecto a la meta programada."    Efecto: A consecuencia del pago con presupuesto 2016 de las solicitudes dictaminadas positivas y autorizadas en 2015, así como de las reducciones al presupuesto 2016 del Programa de Fomento Ganadero, aquellas solicitudes con dictamen positivo que no se pudieron pagar con recursos 2016, se tendrán que otorgar los incentivos económicos con recursos del ejercicio 2017.    Otros Motivos:</t>
    </r>
  </si>
  <si>
    <r>
      <t xml:space="preserve">C.3. Porcentaje de Unidades de Producción Pecuaria con incentivos económicos otorgados para la perforación y equipamiento de pozos pecuarios.
</t>
    </r>
    <r>
      <rPr>
        <sz val="10"/>
        <rFont val="Soberana Sans"/>
        <family val="2"/>
      </rPr>
      <t xml:space="preserve"> Causa : Meta acumulada que incluye en el numerador 68 solicitudes del 2015 y 31 solicitudes del 2016 pagadas con recursos del ejercicio 2016. Asimismo, el denominador incluye 970 solicitudes dictaminadas positivas y autorizadas en el 2015, y 500 dictaminadas positivas y autorizadas en el 2016.  La meta se refleja con una disminución debido al incremento en el número de UPP con dictamen positivo (1,470 cifra acumulada), derivado a su vez de un incremento en la demanda del Componente para el segundo semestre, sin embargo, la SHCP aplicó reducciones presupuestales durante este periodo lo cual impidió que se otorgaran incentivos económicos a un mayor número de UPP. En términos absolutos, las UPP con incentivos económicos otorgados (numerador) es menor en 37 unidades con respecto a la meta programada."   Efecto: A consecuencia del pago con presupuesto 2016 de las solicitudes dictaminadas positivas y autorizadas en 2015, así como de las reducciones al presupuesto 2016 del Programa de Fomento Ganadero, aquellas solicitudes con dictamen positivo que no se pudieron pagar con recursos 2016, se tendrán que otorgar los incentivos económicos con recursos del ejercicio 2017.   Otros Motivos:</t>
    </r>
  </si>
  <si>
    <r>
      <t xml:space="preserve">C.6. Porcentaje de personas físicas y morales con incentivos económicos entregados para proyectos de investigación y transferencia tecnológica.
</t>
    </r>
    <r>
      <rPr>
        <sz val="10"/>
        <rFont val="Soberana Sans"/>
        <family val="2"/>
      </rPr>
      <t xml:space="preserve"> Causa : La meta se refleja con un incremento debido a una disminución importante en el número de proyectos, donde únicamente 41 obtuvieron un dictamen positivo con base en los criterios técnicos y requisitos específicos del Componente, de las cuales 14 corresponden a solicitudes dictaminadas positivas y autorizadas en el 2015.  En términos absolutos, las 13 personas físicas y morales con incentivos económicos otorgados (que corresponden a solicitudes dictaminadas positivas y autorizadas en el 2015) es mayor en 5 con respecto a la meta programada."   Efecto: A consecuencia del pago con presupuesto 2016 de las solicitudes dictaminadas positivas y autorizadas en 2015, así como de las reducciones al presupuesto 2016 del Programa de Fomento Ganadero, 22 solicitudes que obtuvieron dictamen positivo y no se pudieron pagar con recursos 2016, se tendrán que otorgar los incentivos económicos con recursos del ejercicio 2017.   Otros Motivos:</t>
    </r>
  </si>
  <si>
    <r>
      <t xml:space="preserve">A.1. Porcentaje de solicitudes dictaminadas positivas en el PROGAN Productivo.
</t>
    </r>
    <r>
      <rPr>
        <sz val="10"/>
        <rFont val="Soberana Sans"/>
        <family val="2"/>
      </rPr>
      <t xml:space="preserve"> Causa : Se dictaminaron negativas alrededor de 8000 solicitudes, ello provoco que la meta este por debajo de lo programado, obteniendo un cumplimiento del 98.61%     Efecto: Se evitó entregar apoyos a alrededor de 8000 productores que no cumplieron con los requisitos establecidos en las ROP para el PROGAN     Otros Motivos:</t>
    </r>
  </si>
  <si>
    <r>
      <t xml:space="preserve">A.4. Porcentaje de solicitudes dictaminadas positivas para el repoblamiento y recría pecuario.
</t>
    </r>
    <r>
      <rPr>
        <sz val="10"/>
        <rFont val="Soberana Sans"/>
        <family val="2"/>
      </rPr>
      <t xml:space="preserve"> Causa : El incremento en el número de solicitudes dictaminadas positivas para el repoblamiento y recría pecuario se debe a un aumento en la demanda del Componente, lo cual incrementa la probabilidad de que un mayor número de solicitudes cumplan con los criterios específicos del Componente y obtengan un dictamen positivo.    Efecto: Al verse incrementado el número de  solicitudes con dictamen positivo, el porcentaje de UPP con incentivos económicos otorgados por el componente se verá afectado a la baja, por insuficiencia presupuestal para apoyar a todos los productores.    Otros Motivos:</t>
    </r>
  </si>
  <si>
    <r>
      <t xml:space="preserve">A.2. Porcentaje de solicitudes dictaminadas positivas en apoyo a la sustentabilidad pecuaria.
</t>
    </r>
    <r>
      <rPr>
        <sz val="10"/>
        <rFont val="Soberana Sans"/>
        <family val="2"/>
      </rPr>
      <t xml:space="preserve"> Causa : El incremento en el número de solicitudes dictaminadas positivas en sustentabilidad pecuaria se debe a un aumento en la demanda del Componente, lo cual incrementa la probabilidad de que un mayor número de solicitudes cumplan con los criterios específicos del Componente y obtengan un dictamen positivo.   Efecto: Al verse incrementado el número de  solicitudes con dictamen positivo, el porcentaje de UPP con incentivos económicos otorgados por el componente se verá afectado a la baja, dado que el recurso no será suficiente para apoyar a todos los productores   Otros Motivos:</t>
    </r>
  </si>
  <si>
    <r>
      <t xml:space="preserve">A.5. Porcentaje de solicitudes dictaminadas positivas para infraestructura, maquinaria y equipo postproductivo pecuario.
</t>
    </r>
    <r>
      <rPr>
        <sz val="10"/>
        <rFont val="Soberana Sans"/>
        <family val="2"/>
      </rPr>
      <t xml:space="preserve"> Causa : El incremento en el número de solicitudes dictaminadas positivas para infraestructura, maquinaria y equipo pos productivo pecuario se debe a un aumento en la demanda del Componente, lo cual incrementa la probabilidad de que un mayor número de solicitudes cumplan con los criterios específicos del Componente y obtengan un dictamen positivo.   Efecto: Al verse incrementado el número de  solicitudes con dictamen positivo, el porcentaje de UPP con incentivos económicos otorgados por el componente se verá afectado a la baja, por insuficiencia presupuestal para apoyar a todos los productores.   Otros Motivos:</t>
    </r>
  </si>
  <si>
    <r>
      <t xml:space="preserve">A.3. Porcentaje de solicitudes dictaminadas positivas para la perforación y equipamiento de pozos ganaderos.
</t>
    </r>
    <r>
      <rPr>
        <sz val="10"/>
        <rFont val="Soberana Sans"/>
        <family val="2"/>
      </rPr>
      <t xml:space="preserve"> Causa : El incremento en el número de solicitudes dictaminadas positivas para la perforación y equipamiento de pozos ganaderos se debe a un aumento en la demanda del Componente, lo cual incrementa la probabilidad de que un mayor número de solicitudes cumplan con los criterios específicos del Componente y obtengan un dictamen positivo.   Efecto: Al verse incrementado el número de  solicitudes con dictamen positivo, el porcentaje de UPP con incentivos económicos otorgados por el componente se verá afectado a la baja, por insuficiencia presupuestal para apoyar a todos los productores.   Otros Motivos:</t>
    </r>
  </si>
  <si>
    <r>
      <t xml:space="preserve">A.6. Porcentaje de solicitudes dictaminadas positivas para investigación y transferencia de tecnología pecuaria.
</t>
    </r>
    <r>
      <rPr>
        <sz val="10"/>
        <rFont val="Soberana Sans"/>
        <family val="2"/>
      </rPr>
      <t xml:space="preserve"> Causa : Meta acumulada que incluye en el numerador 14 solicitudes del 2015 y 27 solicitudes del 2016. Asimismo, el denominador incluye 22 solicitudes dictaminadas positivas y autorizadas en el 2015, y 48 dictaminadas positivas y autorizadas en el 2016.     La meta se refleja con una mínima disminución debido a que un menor número de solicitudes cumplió con los requisitos específicos y criterios de elegibilidad del Componente."    Efecto: A consecuencia del pago con presupuesto 2016 de las solicitudes dictaminadas positivas y autorizadas en 2015, así como de las reducciones al presupuesto 2016 del Programa de Fomento Ganadero, aquellas solicitudes con dictamen positivo que no se pudieron pagar con recursos 2016, se tendrán que otorgar los incentivos económicos con recursos del ejercicio 2017.    Otros Motivos:</t>
    </r>
  </si>
  <si>
    <t>S261</t>
  </si>
  <si>
    <t>Programa de Fomento a la Productividad Pesquera y Acuícola</t>
  </si>
  <si>
    <t>I00-Comisión Nacional de Acuacultura y Pesca</t>
  </si>
  <si>
    <t>3 - Acuacultura, Pesca y Caza</t>
  </si>
  <si>
    <t>8 - Acuacultura y Pesca</t>
  </si>
  <si>
    <t>Contribuir a impulsar la productividad en el sector agroalimentario mediante inversión en capital físico, humano y tecnológico que garantice la seguridad alimentaria. mediante .</t>
  </si>
  <si>
    <r>
      <t>Tasa de crecimiento del valor de la producción pesquera y acuícola</t>
    </r>
    <r>
      <rPr>
        <i/>
        <sz val="10"/>
        <color indexed="30"/>
        <rFont val="Soberana Sans"/>
      </rPr>
      <t xml:space="preserve">
</t>
    </r>
  </si>
  <si>
    <t>((Valor del año actual - Valor del año anterior) / Valor del año anterior)*100</t>
  </si>
  <si>
    <t>Unidades económicas pesqueras y acuícolas incentivadas incrementan la producción pesquera y acuícola.</t>
  </si>
  <si>
    <r>
      <t>Tasa de crecimiento de la producción de las unidades pesqueras y acuícolas incentivadas.</t>
    </r>
    <r>
      <rPr>
        <i/>
        <sz val="10"/>
        <color indexed="30"/>
        <rFont val="Soberana Sans"/>
      </rPr>
      <t xml:space="preserve">
</t>
    </r>
  </si>
  <si>
    <t>Tonelada</t>
  </si>
  <si>
    <t>A Incentivos para incrementar la capitalización de las unidades económicas pesqueras y acuícolas, entregados.</t>
  </si>
  <si>
    <r>
      <t>C1.4 Porcentaje de unidades económicas pesqueras y acuícolas que reciben incentivos directos para mejorar sus procesos productivos</t>
    </r>
    <r>
      <rPr>
        <i/>
        <sz val="10"/>
        <color indexed="30"/>
        <rFont val="Soberana Sans"/>
      </rPr>
      <t xml:space="preserve">
</t>
    </r>
  </si>
  <si>
    <t>(Número de unidades económicas pesqueras y acuícolas con RNPA que recibieron incentivos / Número de unidades económicas pesqueras y acuícolas programadas)*100</t>
  </si>
  <si>
    <r>
      <t>C1.2 Porcentaje de unidades económicas pesqueras y acuícolas con incentivos otorgados para obras y estudios.</t>
    </r>
    <r>
      <rPr>
        <i/>
        <sz val="10"/>
        <color indexed="30"/>
        <rFont val="Soberana Sans"/>
      </rPr>
      <t xml:space="preserve">
</t>
    </r>
  </si>
  <si>
    <t>(Número de unidades económicas pesqueras y acuícolas con incentivos otorgados para obras y estudios/Número total de UEPA programadas)*100</t>
  </si>
  <si>
    <r>
      <t>C1.3 Porcentaje de unidades económicas apoyadas para la adquisición de diesel marino y gasolina ribereña.</t>
    </r>
    <r>
      <rPr>
        <i/>
        <sz val="10"/>
        <color indexed="30"/>
        <rFont val="Soberana Sans"/>
      </rPr>
      <t xml:space="preserve">
</t>
    </r>
  </si>
  <si>
    <t>(Número de unidades económicas apoyados /número de unidades económicas programados)*100</t>
  </si>
  <si>
    <r>
      <t>C1.1 Porcentaje de unidades económicas pesqueras con incentivos otorgados para la modernización de embarcaciones mayores y menores.</t>
    </r>
    <r>
      <rPr>
        <i/>
        <sz val="10"/>
        <color indexed="30"/>
        <rFont val="Soberana Sans"/>
      </rPr>
      <t xml:space="preserve">
</t>
    </r>
  </si>
  <si>
    <t>(Número de unidades económicas pesqueras con incentivos otorgados para la modernización de embarcaciones mayores y menores/Número total de unidades pesqueras programadas)*100</t>
  </si>
  <si>
    <r>
      <t>C1.5 Porcentaje de unidades económicas pesqueras y acuicolas con incentivos otorgados para fortalecimiento de capacidades.</t>
    </r>
    <r>
      <rPr>
        <i/>
        <sz val="10"/>
        <color indexed="30"/>
        <rFont val="Soberana Sans"/>
      </rPr>
      <t xml:space="preserve">
</t>
    </r>
  </si>
  <si>
    <t>(Número de unidades económicas pesqueras y acuicolas con incentivos otorgados para fortalecimiento de capacidades/Número total de unidades económicas pesqueras y acuicolas con dictamen positivo para fortalecimiento de capacidades)*100</t>
  </si>
  <si>
    <t>B Incentivos para unidades económicas dedicadas a la producción, conservación, manejo y aprovechamiento de recursos genéticos de interes comercial, entregados.</t>
  </si>
  <si>
    <r>
      <t>C5.1 Porcentaje de proyectos apoyados para la conservación, manejo y aprovechamiento de recursos genéticos en materia de acuacultura.</t>
    </r>
    <r>
      <rPr>
        <i/>
        <sz val="10"/>
        <color indexed="30"/>
        <rFont val="Soberana Sans"/>
      </rPr>
      <t xml:space="preserve">
</t>
    </r>
  </si>
  <si>
    <t>(Número de proyectos apoyados para la conservación, manejo y aprovechamiento de recursos genéticos /Número total de proyectos con dictamen positivo) * 100</t>
  </si>
  <si>
    <t>C Incentivos para ordenamiento pesquero y acuícola que contribuyan al aprovechamiento sustentable de los recursos, destinados.</t>
  </si>
  <si>
    <r>
      <t>C2.1 Porcentaje de la producción obtenida de pesquerías específicas a través de medidas de manejo que contribuyan a mantener o incrementar los niveles de la producción pesquera de manera sustentable.</t>
    </r>
    <r>
      <rPr>
        <i/>
        <sz val="10"/>
        <color indexed="30"/>
        <rFont val="Soberana Sans"/>
      </rPr>
      <t xml:space="preserve">
</t>
    </r>
  </si>
  <si>
    <t>(Producción obtenida de pesquerías específicas a través de medidas de manejo que contribuyan a mantener o incrementar los niveles de la producción pesquera de manera sustentable / Total de la producción pesquera nacional)*100</t>
  </si>
  <si>
    <r>
      <t>C2.2 Porcentaje de disminución del esfuerzo pesquero en pesquerías aprovechadas al máximo sustentable.</t>
    </r>
    <r>
      <rPr>
        <i/>
        <sz val="10"/>
        <color indexed="30"/>
        <rFont val="Soberana Sans"/>
      </rPr>
      <t xml:space="preserve">
</t>
    </r>
  </si>
  <si>
    <t>(Embarcaciones retiradas voluntariamente en el año t1 / embarcaiones con titulo para la pesqueria objetivo en el año t0) *100</t>
  </si>
  <si>
    <r>
      <t>C2.3 Porcentaje de Unidades de Producción Acuícola registradas a través de los Proyectos de Ordenamiento Acuícola.</t>
    </r>
    <r>
      <rPr>
        <i/>
        <sz val="10"/>
        <color indexed="30"/>
        <rFont val="Soberana Sans"/>
      </rPr>
      <t xml:space="preserve">
</t>
    </r>
  </si>
  <si>
    <t>(Número de unidades de produccion acuícola registradas a través de los proyectos de ordenamiento acuícola/ Número total de unidades de produccion acuicola) * 100</t>
  </si>
  <si>
    <r>
      <t>C2.4 Porcentaje de días de veda cubiertos con acciones de vigilancia realizadas en colaboración con el sector productivo, con respecto al año anterior.</t>
    </r>
    <r>
      <rPr>
        <i/>
        <sz val="10"/>
        <color indexed="30"/>
        <rFont val="Soberana Sans"/>
      </rPr>
      <t xml:space="preserve">
</t>
    </r>
  </si>
  <si>
    <t>(Días de veda atendidas con acciones de vigilancia implementadas por estado en el año tn/total de días de los periodos de veda por estado en el año tn-1)*100</t>
  </si>
  <si>
    <t>D Incentivos para unidades económicas que desarrollen proyectos de acuacultura rural, acuacultura comercial, acuacultura en aguas interiores, maricultura y embalses y adquisición de insumos biológicos, entregados.</t>
  </si>
  <si>
    <r>
      <t>C3.1 Porcentaje de unidades económicas incentivadas que contribuyen al desarrollo de la acuacultura.</t>
    </r>
    <r>
      <rPr>
        <i/>
        <sz val="10"/>
        <color indexed="30"/>
        <rFont val="Soberana Sans"/>
      </rPr>
      <t xml:space="preserve">
</t>
    </r>
  </si>
  <si>
    <t>(Número de unidades económicas acuícolas incentivadas que contribuyen al desarrollo de la acuacultura / Número total de unidades económicas acuicolas programadas a apoyar)*100</t>
  </si>
  <si>
    <t>E Incentivos a productores pesqueros y acuícolas para su integración productiva, comercial y promoción del consumo de pescados y mariscos, destinados.</t>
  </si>
  <si>
    <r>
      <t>C4.1 Tasa de variación del número de acciones que promueven la comercialización de productos pesqueros y acuícolas de los Comités Sistema Producto.</t>
    </r>
    <r>
      <rPr>
        <i/>
        <sz val="10"/>
        <color indexed="30"/>
        <rFont val="Soberana Sans"/>
      </rPr>
      <t xml:space="preserve">
</t>
    </r>
  </si>
  <si>
    <t>[((Número de acciones que promueven la comercialización de productos pesqueros y acuícolas de los Comités Sistema Producto en el año tn/Número de acciones que promueven la comercialización de productos acuícolas y pesqueros de los Comités Sistema Producto en el año t0)-1)*100]</t>
  </si>
  <si>
    <r>
      <t>C4.2 Diferencia porcentual del precio promedio de los productos pesqueros y acuícolas por presentación.</t>
    </r>
    <r>
      <rPr>
        <i/>
        <sz val="10"/>
        <color indexed="30"/>
        <rFont val="Soberana Sans"/>
      </rPr>
      <t xml:space="preserve">
</t>
    </r>
  </si>
  <si>
    <t>[(Precio promedio de los productos acuícolas y pesqueros en el año tn/Precio promedio de los productos acuícolas y pesqueros por presentación en el año t0)*100]-100</t>
  </si>
  <si>
    <r>
      <t>C4.3 Porcentaje de personas que consumen pescados y mariscos de 2-3 veces por semana.</t>
    </r>
    <r>
      <rPr>
        <i/>
        <sz val="10"/>
        <color indexed="30"/>
        <rFont val="Soberana Sans"/>
      </rPr>
      <t xml:space="preserve">
</t>
    </r>
  </si>
  <si>
    <t>(Número de personas que consumen de 2-3 veces por semana pescados y mariscos/ total de habitantes en México)*100</t>
  </si>
  <si>
    <t>A 1 A4.C1.4 Elaboración de cursos de capacitación a los pescadores y acuacultores</t>
  </si>
  <si>
    <r>
      <t>A4 - C1.4 Porcentaje de cursos de capacitación impartidos a los pescadores y acuacultores.</t>
    </r>
    <r>
      <rPr>
        <i/>
        <sz val="10"/>
        <color indexed="30"/>
        <rFont val="Soberana Sans"/>
      </rPr>
      <t xml:space="preserve">
</t>
    </r>
  </si>
  <si>
    <t>(Número de cursos de capacitación impartidos / Número de cursos de capacitación programados)*100</t>
  </si>
  <si>
    <t>A 2 A3.C1.3 Elaboración de calculo de las cuotas energéticas de diésel marino y gasolina ribereña.</t>
  </si>
  <si>
    <r>
      <t>A3 - C1.3 Porcentaje de cuotas calculadas para la adquisición de diésel marino y gasolina ribereña</t>
    </r>
    <r>
      <rPr>
        <i/>
        <sz val="10"/>
        <color indexed="30"/>
        <rFont val="Soberana Sans"/>
      </rPr>
      <t xml:space="preserve">
</t>
    </r>
  </si>
  <si>
    <t>(Número de cuotas calculadas/número de cuotas a calcular)*100</t>
  </si>
  <si>
    <t>A 3 A1.C1.1 Destrucción de equipos sustituidos.</t>
  </si>
  <si>
    <r>
      <t>A1 - C1.1 Porcentaje de equipos sustituidos destruidos</t>
    </r>
    <r>
      <rPr>
        <i/>
        <sz val="10"/>
        <color indexed="30"/>
        <rFont val="Soberana Sans"/>
      </rPr>
      <t xml:space="preserve">
</t>
    </r>
  </si>
  <si>
    <t>(Número de equipos sustituidos destruidos/ Número total de equipos sustituidos)*100</t>
  </si>
  <si>
    <t>A 4 A2-C1.2 Suscripción de instrumentos jurídicos efectuados para la ejecución de obras y estudios y modernización de embarcaciones mayores.</t>
  </si>
  <si>
    <r>
      <t>A2 - C1.1/ C1.2 Porcentaje de instrumentos jurídicos suscritos para la ejecución de obras y estudios y modernización de embarcaciones mayores.</t>
    </r>
    <r>
      <rPr>
        <i/>
        <sz val="10"/>
        <color indexed="30"/>
        <rFont val="Soberana Sans"/>
      </rPr>
      <t xml:space="preserve">
</t>
    </r>
  </si>
  <si>
    <t>(Número de instrumentos jurídicos suscritos / Número de instrumentos jurídicos programados) * 100</t>
  </si>
  <si>
    <t>A 5 A5.C1.5 Dictamen de solicitudes de apoyo para fortalecimiento de capacidades</t>
  </si>
  <si>
    <r>
      <t>A5-C1.5 Porcentaje de solicitudes de apoyo dictaminadas para fortalecimiento de capacidades</t>
    </r>
    <r>
      <rPr>
        <i/>
        <sz val="10"/>
        <color indexed="30"/>
        <rFont val="Soberana Sans"/>
      </rPr>
      <t xml:space="preserve">
</t>
    </r>
  </si>
  <si>
    <t>(Solicitudes de apoyo dictaminadas para el fortalecimiento de capacidades/Número total de solicitudes de apoyo recibidas) *100</t>
  </si>
  <si>
    <t>B 6 A13.C5.1 Dictaminación de solicitudes de apoyo para la conservación, manejo y aprovechamiento de recursos genéticos en materia de acuacultura.</t>
  </si>
  <si>
    <r>
      <t>A13 - C5.1 Porcentaje de solicitudes dictaminadas para la conservación, manejo y aprovechamiento de recursos genéticos en materia de acuacultura.</t>
    </r>
    <r>
      <rPr>
        <i/>
        <sz val="10"/>
        <color indexed="30"/>
        <rFont val="Soberana Sans"/>
      </rPr>
      <t xml:space="preserve">
</t>
    </r>
  </si>
  <si>
    <t>(Número de solicitudes dictaminadas/total de solicitudes recibidas)*100</t>
  </si>
  <si>
    <t>C 7 A7.C2.2 Dictaminación de solicitudes de apoyo para el retiro de embarcaciones</t>
  </si>
  <si>
    <r>
      <t>A7 - C2.2 Porcentaje de solicitudes de apoyo dictaminadas para el retiro de embarcaciones</t>
    </r>
    <r>
      <rPr>
        <i/>
        <sz val="10"/>
        <color indexed="30"/>
        <rFont val="Soberana Sans"/>
      </rPr>
      <t xml:space="preserve">
</t>
    </r>
  </si>
  <si>
    <t>(Solicitudes de apoyo que dictaminadas para el retiro de embarcaciones / Número total de solicitudes de apoyo recibidas) *100</t>
  </si>
  <si>
    <t>C 8 A8.C2.3 Elaboración de proyectos que contribuyen al ordenamiento acuícola.</t>
  </si>
  <si>
    <r>
      <t>A8 - C2.3 Porcentaje de proyectos que contribuyen al ordenamiento acuícola.</t>
    </r>
    <r>
      <rPr>
        <i/>
        <sz val="10"/>
        <color indexed="30"/>
        <rFont val="Soberana Sans"/>
      </rPr>
      <t xml:space="preserve">
</t>
    </r>
  </si>
  <si>
    <t>(Numero de proyectos desarrollados para el ordenamiento acuícola/ Número de proyectos de ordenamiento acuícola programados)*100</t>
  </si>
  <si>
    <t>C 9 A6.C2.1 Elaboración de proyectos que contribuyen al ordenamiento pesquero y/o Instrumentos de política publica para el aprovechamiento sustentable de los recursos pesqueros.</t>
  </si>
  <si>
    <r>
      <t>A6 - C2.1 Porcentaje de proyectos desarrollados que contribuyen en materia de ordenación pesquera.</t>
    </r>
    <r>
      <rPr>
        <i/>
        <sz val="10"/>
        <color indexed="30"/>
        <rFont val="Soberana Sans"/>
      </rPr>
      <t xml:space="preserve">
</t>
    </r>
  </si>
  <si>
    <t>(Número de proyectos desarrollados en materia de ordenamiento pesquero / número de proyectos de ordenamiento pesquero programados)*100</t>
  </si>
  <si>
    <t>C 10 A9.C2.4 Implementación de acciones de vigilancia para fortalecer el cumplimiento y observancia normativa</t>
  </si>
  <si>
    <r>
      <t>A9 - C2.4 Porcentaje de acciones de vigilancia implementadas para fortalecer el cumplimiento y observancia normativa.</t>
    </r>
    <r>
      <rPr>
        <i/>
        <sz val="10"/>
        <color indexed="30"/>
        <rFont val="Soberana Sans"/>
      </rPr>
      <t xml:space="preserve">
</t>
    </r>
  </si>
  <si>
    <t>(Acciones de vigilancia implementadas para fortalecer el cumplimiento y observancia normativa/total de acciones por implementar)*100</t>
  </si>
  <si>
    <t>D 11 A10.C3.1 Dictaminación de solicitudes de apoyo para el desarrollo de la acuacultura.</t>
  </si>
  <si>
    <r>
      <t>A10 - C3.1 Porcentaje de solicitudes dictaminadas  de acuerdo a Lineamientos.</t>
    </r>
    <r>
      <rPr>
        <i/>
        <sz val="10"/>
        <color indexed="30"/>
        <rFont val="Soberana Sans"/>
      </rPr>
      <t xml:space="preserve">
</t>
    </r>
  </si>
  <si>
    <t>(Número de solicitudes dictaminadas/ Número total de solicitudes recibidas)* 100</t>
  </si>
  <si>
    <t>E 12 A11.C4.1/C4.2 Dictaminación Programas Anuales de Trabajo</t>
  </si>
  <si>
    <r>
      <t>A11 - C4.1/C4.2 Porcentaje de programas de trabajo que se dictaminan en fecha programada.</t>
    </r>
    <r>
      <rPr>
        <i/>
        <sz val="10"/>
        <color indexed="30"/>
        <rFont val="Soberana Sans"/>
      </rPr>
      <t xml:space="preserve">
</t>
    </r>
  </si>
  <si>
    <t>(Número de programas de trabajo dictaminados/ Número total de programas de trabajo programados a dictaminar) x 100</t>
  </si>
  <si>
    <t>E 13 A12.C4.3 Elaboración de Estudios de consumo.</t>
  </si>
  <si>
    <r>
      <t>A12 - C4.3 Porcentajes de estudios realizados para conocer la frecuencia de consumo de productos acuícolas y pesqueros</t>
    </r>
    <r>
      <rPr>
        <i/>
        <sz val="10"/>
        <color indexed="30"/>
        <rFont val="Soberana Sans"/>
      </rPr>
      <t xml:space="preserve">
</t>
    </r>
  </si>
  <si>
    <t>(Número de estudios realizados / total de estudios programados)*100</t>
  </si>
  <si>
    <r>
      <t xml:space="preserve">Tasa de crecimiento del valor de la producción pesquera y acuícola
</t>
    </r>
    <r>
      <rPr>
        <sz val="10"/>
        <rFont val="Soberana Sans"/>
        <family val="2"/>
      </rPr>
      <t>Sin Información,Sin Justificación</t>
    </r>
  </si>
  <si>
    <r>
      <t xml:space="preserve">Tasa de crecimiento de la producción de las unidades pesqueras y acuícolas incentivadas.
</t>
    </r>
    <r>
      <rPr>
        <sz val="10"/>
        <rFont val="Soberana Sans"/>
        <family val="2"/>
      </rPr>
      <t>Sin Información,Sin Justificación</t>
    </r>
  </si>
  <si>
    <r>
      <t xml:space="preserve">C1.4 Porcentaje de unidades económicas pesqueras y acuícolas que reciben incentivos directos para mejorar sus procesos productivos
</t>
    </r>
    <r>
      <rPr>
        <sz val="10"/>
        <rFont val="Soberana Sans"/>
        <family val="2"/>
      </rPr>
      <t xml:space="preserve"> Causa : La variación de la meta es debido a que el incentivo contempla apoyar, también a pescadores ligados a Unidades Económicas Pesqueras y a trabajadores operativos ligados a Unidades de Producción Acuícola afectados por una Contingencia natural, sin embargo, no se recibieron solicitudes durante el ejercicio fiscal con base a esa causa. Al mes de diciembre, se han apoyado a 28,218 pescadores ligados a 2,553 Unidades Económicas Pesqueras, sin embargo, la instancia dispersora se encuentra en proceso de pago al resto de los beneficiarios. Efecto: El recurso ejercido se aprovechó en su totalidad en beneficio del subsector Pesca, al apoyar a pescadores ligados a Unidades Económicas Pesqueras que acreditaron que la especie autorizada está sujeta a una regulación oficial (Veda, NOM o Zona de refugio), lográndose una mayor cobertura por Unidad Económica Pesquera. Otros Motivos:</t>
    </r>
  </si>
  <si>
    <r>
      <t xml:space="preserve">C1.2 Porcentaje de unidades económicas pesqueras y acuícolas con incentivos otorgados para obras y estudios.
</t>
    </r>
    <r>
      <rPr>
        <sz val="10"/>
        <rFont val="Soberana Sans"/>
        <family val="2"/>
      </rPr>
      <t xml:space="preserve"> Causa : Derivado de la restructuración de los apoyos en Reglas de Operación, se han reducido los conceptos de apoyo en monto, lo que permite apoyar a un mayor número de unidades económicas pesqueras y acuícolas. Efecto: Se tiene mayor cobertura sobre la población objetivo al apoyar a mayor número de unidades económicas con proyectos de infraestructura. Otros Motivos:</t>
    </r>
  </si>
  <si>
    <r>
      <t xml:space="preserve">C1.3 Porcentaje de unidades económicas apoyadas para la adquisición de diesel marino y gasolina ribereña.
</t>
    </r>
    <r>
      <rPr>
        <sz val="10"/>
        <rFont val="Soberana Sans"/>
        <family val="2"/>
      </rPr>
      <t xml:space="preserve"> Causa : Derivado de la apertura del padrón para inscribir nuevos beneficiarios, se generó un incremento en el número de unidades económicas apoyadas, en relación a lo programado. Efecto: Incremento en los apoyos orientados al sector pesquero y acuícola, para la obtención del energético a precios competitivos. Otros Motivos:</t>
    </r>
  </si>
  <si>
    <r>
      <t xml:space="preserve">C1.1 Porcentaje de unidades económicas pesqueras con incentivos otorgados para la modernización de embarcaciones mayores y menores.
</t>
    </r>
    <r>
      <rPr>
        <sz val="10"/>
        <rFont val="Soberana Sans"/>
        <family val="2"/>
      </rPr>
      <t xml:space="preserve"> Causa : Se contó con la participación e interés de diversos Estados a nivel nacional en el incentivo, los cuales demostraron su aportación durante el primer semestre del año e iniciaron la operación; por lo que se logró superar la meta. Efecto: El sector social de la pesca en los Estados participantes en el incentivo se ha visto favorecido con la modernización de sus equipos (motores, embarcaciones, hieleras y gps). Otros Motivos:</t>
    </r>
  </si>
  <si>
    <r>
      <t xml:space="preserve">C1.5 Porcentaje de unidades económicas pesqueras y acuicolas con incentivos otorgados para fortalecimiento de capacidades.
</t>
    </r>
    <r>
      <rPr>
        <sz val="10"/>
        <rFont val="Soberana Sans"/>
        <family val="2"/>
      </rPr>
      <t xml:space="preserve"> Causa : El incumplimiento de la meta, se debe a la reducción del techo presupuestal. Efecto: Se reduce la capacitación de los agentes vinculados al sector pesquero y acuícola, en materia de comercialización, valor agregado, entre otros. Otros Motivos:</t>
    </r>
  </si>
  <si>
    <r>
      <t xml:space="preserve">C5.1 Porcentaje de proyectos apoyados para la conservación, manejo y aprovechamiento de recursos genéticos en materia de acuacultura.
</t>
    </r>
    <r>
      <rPr>
        <sz val="10"/>
        <rFont val="Soberana Sans"/>
        <family val="2"/>
      </rPr>
      <t xml:space="preserve"> Causa : Durante el 4to trimestre se otorgó apoyo a 19 unidades económicas, con lo que se superó la meta programada.  Lo anterior, debido a la alta demanda al incentivo. Efecto: El alto valor obtenido en el cumplimiento de la meta originalmente programada, repercute en un mayor número de unidades económicas apoyadas a través del incentivo conservación, manejo y aprovechamiento de recursos genéticos en materia de acuacultura. Otros Motivos:</t>
    </r>
  </si>
  <si>
    <r>
      <t xml:space="preserve">C2.1 Porcentaje de la producción obtenida de pesquerías específicas a través de medidas de manejo que contribuyan a mantener o incrementar los niveles de la producción pesquera de manera sustentable.
</t>
    </r>
    <r>
      <rPr>
        <sz val="10"/>
        <rFont val="Soberana Sans"/>
        <family val="2"/>
      </rPr>
      <t>Sin Información,Sin Justificación</t>
    </r>
  </si>
  <si>
    <r>
      <t xml:space="preserve">C2.2 Porcentaje de disminución del esfuerzo pesquero en pesquerías aprovechadas al máximo sustentable.
</t>
    </r>
    <r>
      <rPr>
        <sz val="10"/>
        <rFont val="Soberana Sans"/>
        <family val="2"/>
      </rPr>
      <t>Sin Información,Sin Justificación</t>
    </r>
  </si>
  <si>
    <r>
      <t xml:space="preserve">C2.3 Porcentaje de Unidades de Producción Acuícola registradas a través de los Proyectos de Ordenamiento Acuícola.
</t>
    </r>
    <r>
      <rPr>
        <sz val="10"/>
        <rFont val="Soberana Sans"/>
        <family val="2"/>
      </rPr>
      <t>Sin Información,Sin Justificación</t>
    </r>
  </si>
  <si>
    <r>
      <t xml:space="preserve">C2.4 Porcentaje de días de veda cubiertos con acciones de vigilancia realizadas en colaboración con el sector productivo, con respecto al año anterior.
</t>
    </r>
    <r>
      <rPr>
        <sz val="10"/>
        <rFont val="Soberana Sans"/>
        <family val="2"/>
      </rPr>
      <t xml:space="preserve"> Causa : Movimiento de personal de OFP s de diversos estados en apoyo al Plan de Vigilancia para atender la Veda de Camarón en los Estados de Baja California, Baja California Sur, Sonora, Sinaloa y Nayarit. Efecto: El incumplimiento de la meta no es de riesgo, la diferencia es porcentualmente baja. Otros Motivos:</t>
    </r>
  </si>
  <si>
    <r>
      <t xml:space="preserve">C3.1 Porcentaje de unidades económicas incentivadas que contribuyen al desarrollo de la acuacultura.
</t>
    </r>
    <r>
      <rPr>
        <sz val="10"/>
        <rFont val="Soberana Sans"/>
        <family val="2"/>
      </rPr>
      <t xml:space="preserve"> Causa : Durante el cuarto trimestre se otorgó apoyo a 306 unidades económicas.  Lo anterior, debido a la alta demanda al incentivo de adquisición de insumos biológicos. Efecto: Repercute en un mayor número de unidades económicas incentivadas para la adquisición de insumos biológicos, con lo cual se asegura la siembra de la superficie productiva del sector. Otros Motivos:</t>
    </r>
  </si>
  <si>
    <r>
      <t xml:space="preserve">C4.1 Tasa de variación del número de acciones que promueven la comercialización de productos pesqueros y acuícolas de los Comités Sistema Producto.
</t>
    </r>
    <r>
      <rPr>
        <sz val="10"/>
        <rFont val="Soberana Sans"/>
        <family val="2"/>
      </rPr>
      <t xml:space="preserve"> Causa : El incumplimiento de la meta, se debe a la reducción del Techo Presupuestal. Efecto: Decremento en meta programada para dicho incentivo en un 60%. Otros Motivos:El indicador es una tasa de variación negativa, debido a que el sistema no acepta números negativos, el cálculo de la meta se realizó con (numerador alcanzado/denorminador programado)*100</t>
    </r>
  </si>
  <si>
    <r>
      <t xml:space="preserve">C4.2 Diferencia porcentual del precio promedio de los productos pesqueros y acuícolas por presentación.
</t>
    </r>
    <r>
      <rPr>
        <sz val="10"/>
        <rFont val="Soberana Sans"/>
        <family val="2"/>
      </rPr>
      <t xml:space="preserve"> Causa : Se ha incrementado la demanda de los productos pesqueros y acuicolas, producto de las campañas de difusión. Efecto: El alza en los precios de los productos pesqueros y acuícolas, que se incrementan en ciertos periodos del año. Otros Motivos:</t>
    </r>
  </si>
  <si>
    <r>
      <t xml:space="preserve">C4.3 Porcentaje de personas que consumen pescados y mariscos de 2-3 veces por semana.
</t>
    </r>
    <r>
      <rPr>
        <sz val="10"/>
        <rFont val="Soberana Sans"/>
        <family val="2"/>
      </rPr>
      <t xml:space="preserve"> Causa : Incremento de promoción y difusión hacia el consumo de pescados y mariscos mexicanos, a través de campañas, eventos y ferias a nivel nacional. Efecto: Se logró incidir en la ingesta per cápita de pescados y mariscos logrando superar la meta establecida Otros Motivos:</t>
    </r>
  </si>
  <si>
    <r>
      <t xml:space="preserve">A4 - C1.4 Porcentaje de cursos de capacitación impartidos a los pescadores y acuacultores.
</t>
    </r>
    <r>
      <rPr>
        <sz val="10"/>
        <rFont val="Soberana Sans"/>
        <family val="2"/>
      </rPr>
      <t xml:space="preserve"> Causa : La variación en la meta programada es debido al presupuesto adicional autorizado al incentivo. Efecto: Se incrementó el número de eventos de capacitación, lo que permitió una mayor participación de pescadores  que recibieron su apoyo al acreditar el curso. Otros Motivos:</t>
    </r>
  </si>
  <si>
    <r>
      <t xml:space="preserve">A3 - C1.3 Porcentaje de cuotas calculadas para la adquisición de diésel marino y gasolina ribereña
</t>
    </r>
    <r>
      <rPr>
        <sz val="10"/>
        <rFont val="Soberana Sans"/>
        <family val="2"/>
      </rPr>
      <t xml:space="preserve"> Causa : Inicio oportuno de la ejecución del sistema, a través del cual se administra la operación del incentivo gasolina ribereña, así como  la apertura del padrón para inscribir nuevos beneficiarios. Efecto: Incremento en los apoyos orientados al sector pesquero y acuícola, para la obtención del energético a precios competitivos. Otros Motivos:</t>
    </r>
  </si>
  <si>
    <r>
      <t xml:space="preserve">A1 - C1.1 Porcentaje de equipos sustituidos destruidos
</t>
    </r>
    <r>
      <rPr>
        <sz val="10"/>
        <rFont val="Soberana Sans"/>
        <family val="2"/>
      </rPr>
      <t xml:space="preserve"> Causa : La meta se superó toda vez que para el ejercicio 2016 se sustituyeron más de 1,000 embarcaciones menores en el Estado de Sinaloa, derivado de la operación de un proyecto para esa región en el marco de este incentivo.  Asimismo, se contó con la participación de  varios Estados a nivel nacional en este incentivo, los cuales demostraron su aportación durante el primer semestre del año e iniciaron la operación; por lo que se logró superar la meta. Efecto: El sector social de la pesca en los Estados participantes en el incentivo se ha visto favorecido con la modernización de sus equipos (motores, embarcaciones, hieleras y gps). Otros Motivos:</t>
    </r>
  </si>
  <si>
    <r>
      <t xml:space="preserve">A2 - C1.1/ C1.2 Porcentaje de instrumentos jurídicos suscritos para la ejecución de obras y estudios y modernización de embarcaciones mayores.
</t>
    </r>
    <r>
      <rPr>
        <sz val="10"/>
        <rFont val="Soberana Sans"/>
        <family val="2"/>
      </rPr>
      <t xml:space="preserve"> Causa : Se solicitaron conceptos de apoyo de menor costo unitario, derivado de modificaciones en Reglas de Operación, lo cual incrementó el número de instrumentos jurídicos, en atención a la demanda del sector. Efecto: Incremento en el número de instrumentos jurídicos suscritos, lo que se traduce en mas apoyos al sector pesquero y acuícola en materia de infraestructura. Otros Motivos:</t>
    </r>
  </si>
  <si>
    <r>
      <t xml:space="preserve">A5-C1.5 Porcentaje de solicitudes de apoyo dictaminadas para fortalecimiento de capacidades
</t>
    </r>
    <r>
      <rPr>
        <sz val="10"/>
        <rFont val="Soberana Sans"/>
        <family val="2"/>
      </rPr>
      <t xml:space="preserve"> Causa : Se recibió un mayor número de solicitudes y de acuerdo a las Reglas de Operación, se dictaminó el 100% de éstas.  Efecto: El efecto es positivo dado que se está dando cumplimiento a lo estipulado en la normatividad, lo que se traduce en efectividad operativa.  Otros Motivos:</t>
    </r>
  </si>
  <si>
    <r>
      <t xml:space="preserve">A13 - C5.1 Porcentaje de solicitudes dictaminadas para la conservación, manejo y aprovechamiento de recursos genéticos en materia de acuacultura.
</t>
    </r>
    <r>
      <rPr>
        <sz val="10"/>
        <rFont val="Soberana Sans"/>
        <family val="2"/>
      </rPr>
      <t>Sin Información,Sin Justificación</t>
    </r>
  </si>
  <si>
    <r>
      <t xml:space="preserve">A7 - C2.2 Porcentaje de solicitudes de apoyo dictaminadas para el retiro de embarcaciones
</t>
    </r>
    <r>
      <rPr>
        <sz val="10"/>
        <rFont val="Soberana Sans"/>
        <family val="2"/>
      </rPr>
      <t>Sin Información,Sin Justificación</t>
    </r>
  </si>
  <si>
    <r>
      <t xml:space="preserve">A8 - C2.3 Porcentaje de proyectos que contribuyen al ordenamiento acuícola.
</t>
    </r>
    <r>
      <rPr>
        <sz val="10"/>
        <rFont val="Soberana Sans"/>
        <family val="2"/>
      </rPr>
      <t xml:space="preserve"> Causa : Mayor presupuesto asignado a los proyectos de ordenamiento acuícola. Efecto: Realización de seis proyectos de ordenamiento acuícola para  promover la definición de sitios acuícolas y tecnificación, en aras del incremento de la eficiencia productiva. Otros Motivos:</t>
    </r>
  </si>
  <si>
    <r>
      <t xml:space="preserve">A6 - C2.1 Porcentaje de proyectos desarrollados que contribuyen en materia de ordenación pesquera.
</t>
    </r>
    <r>
      <rPr>
        <sz val="10"/>
        <rFont val="Soberana Sans"/>
        <family val="2"/>
      </rPr>
      <t xml:space="preserve"> Causa : En el presente ejercicio fiscal se recibió una alta demanda de solicitudes viables y durante el cuarto trimestre se promovieron tres proyectos más de los contemplados, por lo que se superó la meta establecida. Efecto: Mayor cobertura en la atención a pescadores ribereños a través de medidas de ordenación pesquera. Otros Motivos:</t>
    </r>
  </si>
  <si>
    <r>
      <t xml:space="preserve">A9 - C2.4 Porcentaje de acciones de vigilancia implementadas para fortalecer el cumplimiento y observancia normativa.
</t>
    </r>
    <r>
      <rPr>
        <sz val="10"/>
        <rFont val="Soberana Sans"/>
        <family val="2"/>
      </rPr>
      <t xml:space="preserve"> Causa : La disposición del sector productivo en participar en las acciones de inspección y vigilancia, desarrollándose 5 proyectos no programados (1 Colima, 1 Tabasco, 2 Sonora, 1 Sinaloa).  Efecto: Fortalecimiento de las actividades de inspección y vigilancia para prevenir el incumplimiento de la normatividad pesquera y acuícola. Otros Motivos:</t>
    </r>
  </si>
  <si>
    <r>
      <t xml:space="preserve">A10 - C3.1 Porcentaje de solicitudes dictaminadas  de acuerdo a Lineamientos.
</t>
    </r>
    <r>
      <rPr>
        <sz val="10"/>
        <rFont val="Soberana Sans"/>
        <family val="2"/>
      </rPr>
      <t>Sin Información,Sin Justificación</t>
    </r>
  </si>
  <si>
    <r>
      <t xml:space="preserve">A11 - C4.1/C4.2 Porcentaje de programas de trabajo que se dictaminan en fecha programada.
</t>
    </r>
    <r>
      <rPr>
        <sz val="10"/>
        <rFont val="Soberana Sans"/>
        <family val="2"/>
      </rPr>
      <t>Sin Información,Sin Justificación</t>
    </r>
  </si>
  <si>
    <r>
      <t xml:space="preserve">A12 - C4.3 Porcentajes de estudios realizados para conocer la frecuencia de consumo de productos acuícolas y pesqueros
</t>
    </r>
    <r>
      <rPr>
        <sz val="10"/>
        <rFont val="Soberana Sans"/>
        <family val="2"/>
      </rPr>
      <t xml:space="preserve"> Causa : Reducción del presupuesto para la elaboración del estudio. Efecto: No se desarrolló el estudio programado, no obstante se determinaron fuentes alternas, en aras de obtener datos para establecer el consumo de productos. Otros Motivos:</t>
    </r>
  </si>
  <si>
    <t>S262</t>
  </si>
  <si>
    <t>Programa de Comercialización y Desarrollo de Mercados</t>
  </si>
  <si>
    <t>F00-Agencia de Servicios a la Comercialización y Desarrollo de Mercados Agropecuarios</t>
  </si>
  <si>
    <t>Contribuir a promover mayor certidumbre en la actividad agroalimentaria mediante mecanismos de administración de riesgos mediante mecanismos de administración de riesgos mediante mecanismos de administración de riesgos mediante incentivos a la comercialización, promoción comercial y fomento a las exportaciones de productos agropecuarios y pesqueros.</t>
  </si>
  <si>
    <r>
      <t>Variación del ingreso bruto de los productores agropecuarios con incentivos para la administración de riesgos de precios y los incentivos a la comercialización, proveniente de sus actividades económicas.</t>
    </r>
    <r>
      <rPr>
        <i/>
        <sz val="10"/>
        <color indexed="30"/>
        <rFont val="Soberana Sans"/>
      </rPr>
      <t xml:space="preserve">
</t>
    </r>
  </si>
  <si>
    <t>((Ingreso bruto de los productores agropecuarios con incentivos a la administración de riesgos de precios e incentivos a la comercialización / Ingreso bruto de los productores agropecuarios sin incentivos)-1) *100</t>
  </si>
  <si>
    <r>
      <t>Variación de ventas a través de Promoción Comercial y de Eventos Comerciales Nacionales e Internacionales.</t>
    </r>
    <r>
      <rPr>
        <i/>
        <sz val="10"/>
        <color indexed="30"/>
        <rFont val="Soberana Sans"/>
      </rPr>
      <t xml:space="preserve">
</t>
    </r>
  </si>
  <si>
    <t xml:space="preserve">(monto promedio de ventas y/o contratos generados por participante derivados de la participación en proyectos de promoción comercial y de eventos comerciales nacionales e internacionales en el año tn /monto promedio de ventas y/o contratos generados por participante derivados de la participación en proyectos de promoción comercial y de eventos comerciales nacionales e internacionales en el año tn-1) *100 </t>
  </si>
  <si>
    <r>
      <t>Volumen de producción con cobertura de riesgos de mercado del total de la producción comercializable elegible</t>
    </r>
    <r>
      <rPr>
        <i/>
        <sz val="10"/>
        <color indexed="30"/>
        <rFont val="Soberana Sans"/>
      </rPr>
      <t xml:space="preserve">
Indicador Seleccionado</t>
    </r>
  </si>
  <si>
    <t>producción con cobertura/producción comercializable elegible total  La producción elegible se refiere a los siguientes cultivos: maíz, sorgo, trigo, algodón y soya, sujeta de ser comercializada</t>
  </si>
  <si>
    <r>
      <t>Volumen de Producción con Incentivos a la Comercialización con respecto al total de la producción total elegible.</t>
    </r>
    <r>
      <rPr>
        <i/>
        <sz val="10"/>
        <color indexed="30"/>
        <rFont val="Soberana Sans"/>
      </rPr>
      <t xml:space="preserve">
</t>
    </r>
  </si>
  <si>
    <t>(Sumatoria total del volumen de productos elegibles con Incentivos a la Comercialización / Total de volumen producido de cultivos elegibles)*100</t>
  </si>
  <si>
    <t>Productores agropecuarios, acuícolas y pesqueros utilizan algún esquema de comercialización, administración de riesgos de mercado, promoción comercial y/o enlaces comerciales</t>
  </si>
  <si>
    <r>
      <t>Porcentaje de Productores y Organizaciones del Sector Agroalimentario con necesidades de incentivos a la Promoción Comercial y Fomento a las Exportaciones que logran tener acceso al incentivo con respecto a la población objetivo.</t>
    </r>
    <r>
      <rPr>
        <i/>
        <sz val="10"/>
        <color indexed="30"/>
        <rFont val="Soberana Sans"/>
      </rPr>
      <t xml:space="preserve">
</t>
    </r>
  </si>
  <si>
    <t>(Número de Productores y Organizaciones del Sector Agroalimentario con necesidades de incentivos a la Promoción Comercial y Fomento a las Exportaciones que logran ser apoyados/población objetivo del incentivo )*100</t>
  </si>
  <si>
    <r>
      <t>Porcentaje de productores agropecuarios que utilizan esquemas de comercialización y administración de riesgos de precios con respecto de la población objetivo</t>
    </r>
    <r>
      <rPr>
        <i/>
        <sz val="10"/>
        <color indexed="30"/>
        <rFont val="Soberana Sans"/>
      </rPr>
      <t xml:space="preserve">
</t>
    </r>
  </si>
  <si>
    <t>(Número de productores agropecuarios con incentivos a la comercialización y administración de riesgos de precios / población objetivo)*100</t>
  </si>
  <si>
    <t>A Incentivos otorgados a productores del sector agroalimentario y pesquero para proyectos de promoción comercial; eventos y misiones comerciales, desarrollo de capacidades y vinculaciones de comercio directo</t>
  </si>
  <si>
    <r>
      <t>Porcentaje de proyectos dictaminados favorablemente</t>
    </r>
    <r>
      <rPr>
        <i/>
        <sz val="10"/>
        <color indexed="30"/>
        <rFont val="Soberana Sans"/>
      </rPr>
      <t xml:space="preserve">
</t>
    </r>
  </si>
  <si>
    <t>(Número de proyectos dictaminadas favorablemente / Número total de proyectos ingresados) * 100</t>
  </si>
  <si>
    <r>
      <t>Porcentaje de solicitudes apoyadas en eventos comerciales</t>
    </r>
    <r>
      <rPr>
        <i/>
        <sz val="10"/>
        <color indexed="30"/>
        <rFont val="Soberana Sans"/>
      </rPr>
      <t xml:space="preserve">
</t>
    </r>
  </si>
  <si>
    <t xml:space="preserve">(Número de solicitudes apoyadas en eventos comerciales / Número de solicitudes recibidas para participar en eventos comerciales)*100 </t>
  </si>
  <si>
    <t>B Incentivos a la Comercialización, entregados a los productores y/o compradores de productos agropecuarios.</t>
  </si>
  <si>
    <r>
      <t xml:space="preserve">Porcentaje del volumen comercializado de productos elegibles con Incentivos al Proceso de Certificación  a la Calidad (por ciclo agrícola y producto) con respecto al total producido. </t>
    </r>
    <r>
      <rPr>
        <i/>
        <sz val="10"/>
        <color indexed="30"/>
        <rFont val="Soberana Sans"/>
      </rPr>
      <t xml:space="preserve">
</t>
    </r>
  </si>
  <si>
    <t xml:space="preserve">(Sumatoria del volumen de productos elegibles con Incentivos al Proceso de Certificación a la Calidad por ciclo agrícola y cultivo / Total de volumen producido de productos elegibles por ciclo agrícola y cultivo)*100.  </t>
  </si>
  <si>
    <r>
      <t>Porcentaje del volumen comercializado de productos elegibles apoyado con Incentivos Emergentes a la Comercialización (por ciclo agrícola y producto) con respecto al total producido.</t>
    </r>
    <r>
      <rPr>
        <i/>
        <sz val="10"/>
        <color indexed="30"/>
        <rFont val="Soberana Sans"/>
      </rPr>
      <t xml:space="preserve">
</t>
    </r>
  </si>
  <si>
    <t>(Sumatoria del volumen de productos elegibles apoyado con Incentivos Emergentes a la Comercialización por ciclo agrícola y cultivo / Total de volumen producido de productos elegibles por ciclo agrícola y cultivo)*100</t>
  </si>
  <si>
    <r>
      <t xml:space="preserve">Porcentaje del volumen comercializado de productos elegibles con Incentivos a la agricultura por contrato con ajuste e integración sobre base  (por ciclo agrícola y cultivo) con respecto al total producido.  </t>
    </r>
    <r>
      <rPr>
        <i/>
        <sz val="10"/>
        <color indexed="30"/>
        <rFont val="Soberana Sans"/>
      </rPr>
      <t xml:space="preserve">
</t>
    </r>
  </si>
  <si>
    <t>(Sumatoria del volumen de cultivos agropecuarios elegibles con Incentivos a la agricultura por contrato con ajuste e integración sobre base por ciclo agrícola y producto / Total de volumen producido de cultivos elegibles por ciclo agrícola y cultivo)*100</t>
  </si>
  <si>
    <r>
      <t>Porcentaje del volumen comercializado de productos elegibles apoyado con incentivos complementarios al ingreso objetivo por ciclo agrícola y producto con respecto al total producido.</t>
    </r>
    <r>
      <rPr>
        <i/>
        <sz val="10"/>
        <color indexed="30"/>
        <rFont val="Soberana Sans"/>
      </rPr>
      <t xml:space="preserve">
</t>
    </r>
  </si>
  <si>
    <t>(sumatoria de productos elegibles apoyados con incentivos complementarios al ingreso objetivo por ciclo agrícola y cultivo/total de volumen producido de productos elegibles por ciclo agrícola y cultivo)*100</t>
  </si>
  <si>
    <r>
      <t xml:space="preserve">Porcentaje del volumen comercializado de productos elegibles con incentivos para administración de riesgos de precios sin agricultura por contrato con respecto al total producido.  </t>
    </r>
    <r>
      <rPr>
        <i/>
        <sz val="10"/>
        <color indexed="30"/>
        <rFont val="Soberana Sans"/>
      </rPr>
      <t xml:space="preserve">
</t>
    </r>
  </si>
  <si>
    <t>(Sumatoria del volumen de productos  elegibles con incentivos para administración de riesgos de precios sin agricultura por contrato / Total de volumen producido de productos elegibles)*100</t>
  </si>
  <si>
    <r>
      <t xml:space="preserve">Porcentaje del volumen comercializado de productos elegibles con incentivos para administración de riesgos de precios con agricultura por contrato con respecto al total producido.  </t>
    </r>
    <r>
      <rPr>
        <i/>
        <sz val="10"/>
        <color indexed="30"/>
        <rFont val="Soberana Sans"/>
      </rPr>
      <t xml:space="preserve">
</t>
    </r>
  </si>
  <si>
    <t>(Sumatoria del volumen de productos elegibles con incentivos para administración de riesgos de precios con agricultura por contrato / Total de volumen producido de productos elegibles)*100</t>
  </si>
  <si>
    <t>A 1 Dictaminación favorable efectuada a las solicitudes de proyectos de promoción comercial para el acceso a los incentivos</t>
  </si>
  <si>
    <r>
      <t>Porcentaje de unidades productivas que acceden a certificación o recertificación.</t>
    </r>
    <r>
      <rPr>
        <i/>
        <sz val="10"/>
        <color indexed="30"/>
        <rFont val="Soberana Sans"/>
      </rPr>
      <t xml:space="preserve">
</t>
    </r>
  </si>
  <si>
    <t>(Número de unidades productivas que acceden a certificación o recertificación /Número total de unidades productivas solicitantes para la certificación o recertificación  a través de proyectos de promoción comercial) * 100</t>
  </si>
  <si>
    <t>A 2 Capacitación a través de proyectos de promoción comercial</t>
  </si>
  <si>
    <r>
      <t xml:space="preserve">Porcentaje de participantes del sector agroalimentario que reciben capacitación.  </t>
    </r>
    <r>
      <rPr>
        <i/>
        <sz val="10"/>
        <color indexed="30"/>
        <rFont val="Soberana Sans"/>
      </rPr>
      <t xml:space="preserve">
</t>
    </r>
  </si>
  <si>
    <t>(Número de participantes del sector agroalimentario que reciben capacitación  / población objetivo) * 100</t>
  </si>
  <si>
    <t>A 3 Registro de empresas participantes que logran enlaces comerciales</t>
  </si>
  <si>
    <r>
      <t>Porcentaje de las empresas participantes del sector agroalimentario y pesquero que logran establecer enlaces comerciales.</t>
    </r>
    <r>
      <rPr>
        <i/>
        <sz val="10"/>
        <color indexed="30"/>
        <rFont val="Soberana Sans"/>
      </rPr>
      <t xml:space="preserve">
</t>
    </r>
  </si>
  <si>
    <t>(Número total de empresas participantes del sector agroalimentario y pesquero que establecen enlaces comerciales / Número total de empresas participantes del sector agroalimentario y pesquero en Eventos Comerciales) * 100</t>
  </si>
  <si>
    <t>B 4 Registro de beneficiarios que recibieron el pago de Incentivos a la Comercialización en el plazo establecido en la normatividad.</t>
  </si>
  <si>
    <r>
      <t>Porcentaje de beneficiarios que recibieron el pago en el plazo establecido en la normatividad por ciclo y cultivo con respecto al total de productores que solicitaron el incentivo.</t>
    </r>
    <r>
      <rPr>
        <i/>
        <sz val="10"/>
        <color indexed="30"/>
        <rFont val="Soberana Sans"/>
      </rPr>
      <t xml:space="preserve">
</t>
    </r>
  </si>
  <si>
    <t xml:space="preserve">(Numero de beneficiarios con el pago recibido en el plazo establecido en la normatividad por ciclo y cultivo/numero total de solicitantes)*100 </t>
  </si>
  <si>
    <t>B 5 Dictaminación favorable efectuada a las solicitudes para acceder a los incentivos a la Comercialización.</t>
  </si>
  <si>
    <r>
      <t>Porcentaje de las solicitudes dictaminadas favorablemente para acceder a los incentivos a la comercialización con respecto al total recibidas.</t>
    </r>
    <r>
      <rPr>
        <i/>
        <sz val="10"/>
        <color indexed="30"/>
        <rFont val="Soberana Sans"/>
      </rPr>
      <t xml:space="preserve">
</t>
    </r>
  </si>
  <si>
    <t>(Número total de solicitudes dictaminadas favorablemente / número total de solicitudes recibidas)*100</t>
  </si>
  <si>
    <t>B 6 Registro del volumen de productos agropecuarios en Agricultura por Contrato</t>
  </si>
  <si>
    <r>
      <t>Porcentaje del volumen registrado en agricultura por contrato (por ciclo agrícola y producto) con respecto al total producido.</t>
    </r>
    <r>
      <rPr>
        <i/>
        <sz val="10"/>
        <color indexed="30"/>
        <rFont val="Soberana Sans"/>
      </rPr>
      <t xml:space="preserve">
</t>
    </r>
  </si>
  <si>
    <t>(Sumatoria del volumen registrado en agricultura por contrato por ciclo agrícola y cultivo / Total de volumen producido de productos elegibles por ciclo agrícola y cultivo)*100</t>
  </si>
  <si>
    <t>B 7 Este indicador mide el resultado alcanzado en ASERCA respecto al total de solicitudes de compra de contratos de coberturas de precios sin agricultura por contrato que compra en los mercados de commodities, como parte del volumen cubierto de los participantes del Incentivo de Administración de Riesgos de Precios, dentro del marco del Programa de Prevención y Manejo de Riesgos</t>
  </si>
  <si>
    <r>
      <t>Porcentaje de las solicitudes dictaminadas favorablemente para acceder a los incentivos para administración de riesgos de precios sin agricultura por contrato con respecto al total de solicitudes recibidas.</t>
    </r>
    <r>
      <rPr>
        <i/>
        <sz val="10"/>
        <color indexed="30"/>
        <rFont val="Soberana Sans"/>
      </rPr>
      <t xml:space="preserve">
</t>
    </r>
  </si>
  <si>
    <t>(Número total de  solicitudes dictaminadas favorablemente para acceder a los incentivos para administración de riesgos de precios sin agricultura por contrato  / número total de solicitudes recibidas)*100</t>
  </si>
  <si>
    <t>B 8 Este indicador mide el resultado alcanzado en ASERCA respecto al total de solicitudes de compra de contratos de coberturas de precios con agricultura por contrato que compra en los mercados de commodities, como parte del volumen cubierto de los participantes del Incentivo de Administración de Riesgos de Precios, dentro del marco del Programa de Prevención y Manejo de Riesgos.</t>
  </si>
  <si>
    <r>
      <t>Porcentaje de las solicitudes dictaminadas favorablemente para acceder a los incentivos para administración de riesgos de precios con agricultura por contrato con respecto al total de solicitudes  recibidas.</t>
    </r>
    <r>
      <rPr>
        <i/>
        <sz val="10"/>
        <color indexed="30"/>
        <rFont val="Soberana Sans"/>
      </rPr>
      <t xml:space="preserve">
</t>
    </r>
  </si>
  <si>
    <t>(Número total de solicitudes dictaminadas favorablemente para acceder a los incentivos para administración de riesgos de precios con agricultura por contrato / número total de solicitudes recibidas)*100</t>
  </si>
  <si>
    <r>
      <t xml:space="preserve">Variación del ingreso bruto de los productores agropecuarios con incentivos para la administración de riesgos de precios y los incentivos a la comercialización, proveniente de sus actividades económicas.
</t>
    </r>
    <r>
      <rPr>
        <sz val="10"/>
        <rFont val="Soberana Sans"/>
        <family val="2"/>
      </rPr>
      <t xml:space="preserve"> Causa : Al día de hoy se ha alcanzado un 78.38% de la meta establecida.   Lo anterior ha sido influenciado en parte por el recorte presupuestario del orden del 30.98% del presupuesto original asignado y el aumento en precios. Sin embargo se pueden dar ajustes debido a que el ciclo OI 15/16 se mantiene vigente. Efecto: Derivado del recorte presupuestario se continuará apoyando el ciclo agrícola O.I. 2015/2016 correspondiente al aviso publicado con fecha 7 de noviembre de 2016. Con la implementación de los Incentivos a la Comercialización, se logró incrementar el ingreso del productor en un 6.81% en relación con el precio de mercado. Otros Motivos:</t>
    </r>
  </si>
  <si>
    <r>
      <t xml:space="preserve">Variación de ventas a través de Promoción Comercial y de Eventos Comerciales Nacionales e Internacionales.
</t>
    </r>
    <r>
      <rPr>
        <sz val="10"/>
        <rFont val="Soberana Sans"/>
        <family val="2"/>
      </rPr>
      <t xml:space="preserve"> Causa : La información es previa, derivado de los datos del contrato establecido en las encuestas anuales aplicadas a los beneficiarios de eventos comerciales nacionales e internacionales, que al momento solo se reporta un avance del 51% recibidas y capturadas. Efecto: El efecto es positivo, derivado del evento "Expo México Alimentaria 2016 Food Show" la meta establecida fue superada, por las cifras de ventas que reportan las 772 organizaciones y empresas participantes de Fomento a las Exportaciones llevándose a cabo un total de 2,576 reuniones con empresas internacionales y 645 con las empresas nacionales. Otros Motivos:En la captura de la meta programada se tuvo un error al capturar la cantidad, ya que era 100 en lugar de 10. Debido a esto, la variación real entre la meta programada y la meta alcanzada es del 28.05%.</t>
    </r>
  </si>
  <si>
    <r>
      <t xml:space="preserve">Volumen de producción con cobertura de riesgos de mercado del total de la producción comercializable elegible
</t>
    </r>
    <r>
      <rPr>
        <sz val="10"/>
        <rFont val="Soberana Sans"/>
        <family val="2"/>
      </rPr>
      <t>Sin Información,Sin Justificación</t>
    </r>
  </si>
  <si>
    <r>
      <t xml:space="preserve">Volumen de Producción con Incentivos a la Comercialización con respecto al total de la producción total elegible.
</t>
    </r>
    <r>
      <rPr>
        <sz val="10"/>
        <rFont val="Soberana Sans"/>
        <family val="2"/>
      </rPr>
      <t xml:space="preserve"> Causa : Se cumplió con un 88.4% de la meta comparado la producción de los ciclos correspondientes al PV 15 y al OI 15/16, derivado del recorte presupuestario del orden del 30.98% del presupuesto original asignado. Asimismo,  estas son cifras preliminares y el volumen apoyado podrá ajustarse derivado de que los tiempos del ciclo agrícola siguen estando vigentes a la presentación de este informe. Efecto: Derivado del recorte presupuestario se continuará apoyando el ciclo agrícola O.I. 2015/2016 correspondiente al aviso publicado con fecha 7 de noviembre de 2016, mismo que se encuentra activo, no obstante, se logró beneficiar 277,728 participantes (personas físicas y morales) en 30 entidades federativas y la región lagunera. Adicionalmente se apoyaron 11.8 millones de toneladas de otros ciclos agrícolas alcanzando un toral de 30.1 Millones de toneladas. Otros Motivos:</t>
    </r>
  </si>
  <si>
    <r>
      <t xml:space="preserve">Porcentaje de Productores y Organizaciones del Sector Agroalimentario con necesidades de incentivos a la Promoción Comercial y Fomento a las Exportaciones que logran tener acceso al incentivo con respecto a la población objetivo.
</t>
    </r>
    <r>
      <rPr>
        <sz val="10"/>
        <rFont val="Soberana Sans"/>
        <family val="2"/>
      </rPr>
      <t xml:space="preserve"> Causa : La meta no fue alcanzada derivado de la modificación a la baja de los eventos autorizados en el programa anual 2016, no se logro concretar Desarrollo de Capacidades y Valor Agregado, Expo CNC, Expoalimentaria Perú, por causas ajenas a esta Coordinación y se lleva a cabo la Agroalimentaria México 2016 sumado para intentar llegar a la meta. Efecto: El efecto es negativo, al no concretarse y definir fechas de eventos, por lo que la reducción de la Oferta de productos a nivel Nacional e Internacional no permitió lograr enlaces comerciales y diversificar mercados, en beneficio de los diversos agentes económicos que integran la cadena productiva agroalimentaria. Otros Motivos:</t>
    </r>
  </si>
  <si>
    <r>
      <t xml:space="preserve">Porcentaje de productores agropecuarios que utilizan esquemas de comercialización y administración de riesgos de precios con respecto de la población objetivo
</t>
    </r>
    <r>
      <rPr>
        <sz val="10"/>
        <rFont val="Soberana Sans"/>
        <family val="2"/>
      </rPr>
      <t xml:space="preserve"> Causa : Se cumplió con la meta establecida, resultando una diferencia a la alza de tan sólo un 5.73% derivado de la alta participación de productores en los esquemas de comercialización y la volatilidad de los precios de los cultivos indexados.   Efecto: Lo anterior permitió incentivar la comercialización de granos y oleaginosas, en 30 estados de la Republica Mexicana y la Región Lagunera, contribuyendo a mantener o mejorar el ingreso de los productores agropecuarios e incentivandolos a comercializar su producción con certidumbre en los mercados. Otros Motivos:</t>
    </r>
  </si>
  <si>
    <r>
      <t xml:space="preserve">Porcentaje de proyectos dictaminados favorablemente
</t>
    </r>
    <r>
      <rPr>
        <sz val="10"/>
        <rFont val="Soberana Sans"/>
        <family val="2"/>
      </rPr>
      <t xml:space="preserve"> Causa : Al cierre del ejercicio fiscal 2016, se concluyó con los procesos de los proyectos que se encontraban en evaluación siendo autorizados, así mismo, en el ultimo trimestre del año se tuvo una gran participación de organizaciones que buscaban ser beneficiarias del Incentivo, por lo cual, dicho factor influyó en que se superara la meta. Efecto: El efecto es positivo, la meta planeada fue superada por lo que se tuvo una mayor participación de proyectos del Incentivo de Promoción Comercial, logrando con ello el beneficio de los diversos agentes económicos que integran la cadena productiva agroalimentaria. Otros Motivos:</t>
    </r>
  </si>
  <si>
    <r>
      <t xml:space="preserve">Porcentaje de solicitudes apoyadas en eventos comerciales
</t>
    </r>
    <r>
      <rPr>
        <sz val="10"/>
        <rFont val="Soberana Sans"/>
        <family val="2"/>
      </rPr>
      <t xml:space="preserve"> Causa : La meta no fue alcanzada derivado de la modificación a la baja de los eventos autorizados en el programa anual 2016, no se logro concretar Desarrollo de Capacidades y Valor Agregado, Expo CNC, Expoalimentaria Perú, por causas ajenas a esta Coordinación y se lleva a cabo la Agroalimentaria México 2016 sumado para intentar llegar a la meta. Efecto: El efecto es negativo, al no concretarse y definir fechas de eventos, por lo que la reducción de la Oferta de productos a nivel Nacional e Internacional no permitió lograr enlaces comerciales y diversificar mercados, en beneficio de los diversos agentes económicos que integran la cadena productiva agroalimentaria. Otros Motivos:</t>
    </r>
  </si>
  <si>
    <r>
      <t xml:space="preserve">Porcentaje del volumen comercializado de productos elegibles con Incentivos al Proceso de Certificación  a la Calidad (por ciclo agrícola y producto) con respecto al total producido. 
</t>
    </r>
    <r>
      <rPr>
        <sz val="10"/>
        <rFont val="Soberana Sans"/>
        <family val="2"/>
      </rPr>
      <t xml:space="preserve"> Causa : Se cumplió con la meta establecida, resultando una diferencia a la alza en un 2.51% en el volumen estimado (numerador) derivado de la alta participación de productores (solicitantes) en el proceso de certificación a la calidad. Efecto: Se logró mejorar las condiciones en materia de calidad en el mercado del frijol, siendo este el único cultivo beneficiado por este componente.  Otros Motivos:</t>
    </r>
  </si>
  <si>
    <r>
      <t xml:space="preserve">Porcentaje del volumen comercializado de productos elegibles apoyado con Incentivos Emergentes a la Comercialización (por ciclo agrícola y producto) con respecto al total producido.
</t>
    </r>
    <r>
      <rPr>
        <sz val="10"/>
        <rFont val="Soberana Sans"/>
        <family val="2"/>
      </rPr>
      <t xml:space="preserve"> Causa : Se cumplió con la meta planeada en un 33.12%, derivado de no existir mayores contingencias eventuales de mercado que afectaran la comercialización de los productos elegibles. Con ello se refrenda la naturaleza "Emergente" de dicho componente. Efecto: Se logró beneficiar 26,721 participantes (personas físicas y morales) en 14 entidades federativas y la región lagunera, como resultado del comportamiento desfavorable de variables económicas y de mercado. Otros Motivos:</t>
    </r>
  </si>
  <si>
    <r>
      <t xml:space="preserve">Porcentaje del volumen comercializado de productos elegibles con Incentivos a la agricultura por contrato con ajuste e integración sobre base  (por ciclo agrícola y cultivo) con respecto al total producido.  
</t>
    </r>
    <r>
      <rPr>
        <sz val="10"/>
        <rFont val="Soberana Sans"/>
        <family val="2"/>
      </rPr>
      <t xml:space="preserve"> Causa : Se ha cumplido un 73.86% derivado del recorte presupuestario del orden del 30.98% del presupuesto original asignado. Asimismo,  estas son cifras preliminares y el volumen apoyado podrá ajustarse derivado de que los tiempos del ciclo agrícola siguen estando vigentes a la presentación de este informe. Efecto: Derivado del recorte presupuestario se continuará apoyando el ciclo agrícola O.I. 2015/2016 correspondiente al aviso publicado con fecha 7 de noviembre de 2016, mismo que se encuentra activo.   Otros Motivos:</t>
    </r>
  </si>
  <si>
    <r>
      <t xml:space="preserve">Porcentaje del volumen comercializado de productos elegibles apoyado con incentivos complementarios al ingreso objetivo por ciclo agrícola y producto con respecto al total producido.
</t>
    </r>
    <r>
      <rPr>
        <sz val="10"/>
        <rFont val="Soberana Sans"/>
        <family val="2"/>
      </rPr>
      <t xml:space="preserve"> Causa : Se ha cumplido un 69.97% derivado del recorte presupuestario del orden del 30.98% del presupuesto original asignado. Asimismo,  estas son cifras preliminares y el volumen apoyado podrá ajustarse derivado de que los tiempos del ciclo agrícola siguen estando vigentes a la presentación de este informe. Efecto: Derivado del recorte presupuestario se continuará apoyando el ciclo agrícola O.I. 2015/2016 correspondiente al aviso publicado con fecha 7 de noviembre de 2016, mismo que se encuentra activo.   Otros Motivos:</t>
    </r>
  </si>
  <si>
    <r>
      <t xml:space="preserve">Porcentaje del volumen comercializado de productos elegibles con incentivos para administración de riesgos de precios sin agricultura por contrato con respecto al total producido.  
</t>
    </r>
    <r>
      <rPr>
        <sz val="10"/>
        <rFont val="Soberana Sans"/>
        <family val="2"/>
      </rPr>
      <t xml:space="preserve"> Causa : El  volumen comercializado de productos  elegibles con incentivos para administración de riesgos de precios sin agricultura por contrato, presenta un incremento del 64.5%  con respecto a la meta programada, lo que refleja una mayor participación tanto de productores como de compradores de algodón y café, principalmente por  la  ventanilla que abrió el 31 de agosto, la cual tuvo dos ampliaciones Efecto: El incremento del volúmen comercializado  de productos  elegibles con incentivos para administración de riesgos de precios sin agricultura por contrato, se originó principalmente por una mayor participación de productores y compradores logrando tener una mayor cobertura, fomentando una cultura financiera de administración de riesgos comerciales en el sector, y por  la ampliación  de ventanillas. Otros Motivos:</t>
    </r>
  </si>
  <si>
    <r>
      <t xml:space="preserve">Porcentaje del volumen comercializado de productos elegibles con incentivos para administración de riesgos de precios con agricultura por contrato con respecto al total producido.  
</t>
    </r>
    <r>
      <rPr>
        <sz val="10"/>
        <rFont val="Soberana Sans"/>
        <family val="2"/>
      </rPr>
      <t xml:space="preserve"> Causa : El volumen comercializado de productos elegibles con incentivos para administración de riesgos de precios refleja la participación  tanto de productores como de compradores de granos y oleaginosas en agricultura por contrato.   Efecto: El incremento del volúmen comercializado de productos elegibles con incentivos para administración de riesgos de precios con agricultura por contrato, respecto al primer semestre se originó principalmente por que hubo una mayor participación de productores y compradores logrando tener una mayor cobertura, fomentando una cultura financiera de administración de riesgos comerciales en el sector. Otros Motivos:</t>
    </r>
  </si>
  <si>
    <r>
      <t xml:space="preserve">Porcentaje de unidades productivas que acceden a certificación o recertificación.
</t>
    </r>
    <r>
      <rPr>
        <sz val="10"/>
        <rFont val="Soberana Sans"/>
        <family val="2"/>
      </rPr>
      <t xml:space="preserve"> Causa : La meta planeada no fue alcanzada debido a cambios en las legislaciones internacionales y al incremento del cambio peso/dólar, ya que este incentivo apoya a pequeños productores y no a grandes productores. Efecto: El efecto es negativo, sin embargo se atendió de manera prioritaria a los pequeños productores. Otros Motivos:</t>
    </r>
  </si>
  <si>
    <r>
      <t xml:space="preserve">Porcentaje de participantes del sector agroalimentario que reciben capacitación.  
</t>
    </r>
    <r>
      <rPr>
        <sz val="10"/>
        <rFont val="Soberana Sans"/>
        <family val="2"/>
      </rPr>
      <t xml:space="preserve"> Causa : Se logró superar la meta establecida, ya que la organización apoyada mediante los Proyectos de Promoción Comercial para este indicador, México Calidad Suprema, A.C., capacitó a 444 productores del sector agroalimentario.  Efecto: El efecto es positivo, derivado de que la meta establecida fue superada,  por lo que un mayor número de productores cuentan con los elementos necesarios para una mejor presencia de sus productos en los mercados nacional e internacional. Otros Motivos:</t>
    </r>
  </si>
  <si>
    <r>
      <t xml:space="preserve">Porcentaje de las empresas participantes del sector agroalimentario y pesquero que logran establecer enlaces comerciales.
</t>
    </r>
    <r>
      <rPr>
        <sz val="10"/>
        <rFont val="Soberana Sans"/>
        <family val="2"/>
      </rPr>
      <t xml:space="preserve"> Causa : La meta no fue alcanzada derivado de la modificación a la baja de los eventos autorizados en el programa anual 2016, no se logro concretar Desarrollo de Capacidades y Valor Agregado que beneficiaría a 300 enlaces comerciales por causas ajenas a esta Coordinación y se lleva a cabo la Agroalimentaria México 2016 sumado para intentar llegar a la meta. Efecto: El efecto es negativo, al no concretarse y definir fechas de eventos, por lo que la reducción de la Oferta de productos a nivel Nacional e Internacional no permitió lograr enlaces comerciales y diversificar mercados. Otros Motivos:</t>
    </r>
  </si>
  <si>
    <r>
      <t xml:space="preserve">Porcentaje de beneficiarios que recibieron el pago en el plazo establecido en la normatividad por ciclo y cultivo con respecto al total de productores que solicitaron el incentivo.
</t>
    </r>
    <r>
      <rPr>
        <sz val="10"/>
        <rFont val="Soberana Sans"/>
        <family val="2"/>
      </rPr>
      <t xml:space="preserve"> Causa : Se cumplió con la meta establecida, resultando una diferencia a la alza en un 10.41% derivado de la alta participación de productores (solicitantes) en agricultura por contrato, es decir, se rebazó la meta establecida para el cuarto trimestre. Efecto: Todos los pagos se realizaron en los plazos establecidos por la normatividad, permitiendo incentivar la comercialización de 30.2 millones de toneladas de granos y oleaginosas, en 30 estados de la Republica Mexicana y la Región Lagunera. Otros Motivos:</t>
    </r>
  </si>
  <si>
    <r>
      <t xml:space="preserve">Porcentaje de las solicitudes dictaminadas favorablemente para acceder a los incentivos a la comercialización con respecto al total recibidas.
</t>
    </r>
    <r>
      <rPr>
        <sz val="10"/>
        <rFont val="Soberana Sans"/>
        <family val="2"/>
      </rPr>
      <t xml:space="preserve"> Causa : Se rebazó la meta en un 22.08% derivado de la alta participación de los productores en Agricultura por Contrato (Ajuste e Integración de Bases).  El aviso del O.I. 2015/2016 se encuentra activo por lo que el proceso de dictaminación aún continua.   Es decir siguen siendo cifras preliminares hasta finalizar con los plazos del ciclo Agrícola. Efecto: Con la dictaminación de las 106,865 solicitudes, se logró beneficiar 297,273 participantes (personas físicas y morales) en 30 entidades federativas y la región lagunera. Asimismo, la dictaminación favorable de las solicitudes esta sujeta al cumplimiento de la normativa aplicable por parte del beneficiario. Otros Motivos:</t>
    </r>
  </si>
  <si>
    <r>
      <t xml:space="preserve">Porcentaje del volumen registrado en agricultura por contrato (por ciclo agrícola y producto) con respecto al total producido.
</t>
    </r>
    <r>
      <rPr>
        <sz val="10"/>
        <rFont val="Soberana Sans"/>
        <family val="2"/>
      </rPr>
      <t xml:space="preserve"> Causa : Se cumplió con la meta establecida, resultando una diferencia a la alza de tan sólo un 5.42% del volumen registrado en Agricultura por Contrato, garantizando la comercialización de los productos en condiciones competitivas, brindando certidumbre al ingreso de la parte productora y estabilidad en el costo y abasto a la parte compradora. Efecto: Con la instrumentación de la Agricultura por Contrato, se ha promovido una cultura financiera de administración de riesgos, brindando protección contra las fluctuaciones de los precios de los futuros, así como protegiendo el ingreso esperado de los productores y/o el costo de compra a los compradores participantes. Ello, aunado a la alta volatilidad de precios de los cultivos indexados ha generado una mayor demanda del Programa de AxC. Otros Motivos:</t>
    </r>
  </si>
  <si>
    <r>
      <t xml:space="preserve">Porcentaje de las solicitudes dictaminadas favorablemente para acceder a los incentivos para administración de riesgos de precios sin agricultura por contrato con respecto al total de solicitudes recibidas.
</t>
    </r>
    <r>
      <rPr>
        <sz val="10"/>
        <rFont val="Soberana Sans"/>
        <family val="2"/>
      </rPr>
      <t xml:space="preserve"> Causa : Se superó la meta planeada en un 9.48%  derivado una mayor recepción de solicitudes para la adquisición de coberturas, de productos elegibles bajo el esquema de agricultura sin contrato, principalmente por  la  ventanilla que abrió el 31 de agosto, la cual tuvo dos ampliaciones para recibir solicitudes. Efecto: Lo anterior, permitio dictaminar favorablemente un mayor número de solicitudes para acceder al Incentivo para Administación de Riesgos de Precios,  bajo el esquema de Agricultura sin Contrato (sin AXC).   La meta se supero, principalmente por  la ventanilla que abrió el 31 de agosto y tuvo dos ampliaciones, uno de los  motivos fue que conforme a  las Reglas de Operación vigentes para el ejercicio fiscal 2016, prevén en la Mecánica Operativa  del Incentivo de Administración de Riesgos de Precios (Anexo XL VIn, Fracción l, inciso a), subinciso xxix, número 2.), que la Dirección de Mercados Financieros (adscrita a la CGARP), no realizará la colocación de las posiciones en caso de que se presente alguna circunstancia de mercado ajena a ASERCA que no lo permita, por límites a la alza o a la baja, por volatilidad en el  mercado de futuros, etc. Lo que dio como resultado que se hayan beneficiado más de 62,000 participantes bajo el esquema agricultura sin contrato. Otros Motivos:</t>
    </r>
  </si>
  <si>
    <r>
      <t xml:space="preserve">Porcentaje de las solicitudes dictaminadas favorablemente para acceder a los incentivos para administración de riesgos de precios con agricultura por contrato con respecto al total de solicitudes  recibidas.
</t>
    </r>
    <r>
      <rPr>
        <sz val="10"/>
        <rFont val="Soberana Sans"/>
        <family val="2"/>
      </rPr>
      <t xml:space="preserve"> Causa : El incremento de la meta, obedece a la alta participación tanto de productores como de compradores de granos y oleaginosas elegibles, lo que da como resultado el haber recibido un mayor número de solicitudes. Efecto: Lo anterior, permitió dictaminar favorablemente un mayor número de solicitudes para acceder al Incentivo para Administración de Riesgos de Precios bajo el esquema de Agricultura por Contrato (con AXC). Permitiendo atender a los  productores  con un volumen a partir de 20 ha, contribuyendo a proteger el ingreso esperado de los productores, fomentando una cultura financiera de administración de riesgos comerciales en el sector. Otros Motivos:</t>
    </r>
  </si>
  <si>
    <t>S263</t>
  </si>
  <si>
    <t>Programa de Sanidad e Inocuidad Agroalimentaria</t>
  </si>
  <si>
    <t>B00-Servicio Nacional de Sanidad, Inocuidad y Calidad Agroalimentaria</t>
  </si>
  <si>
    <t>Contribuir a promover mayor certidumbre en la actividad agroalimentaria mediante mecanismos de administración de riesgos mediante la conservación y mejora de los estatus sanitarios en los estados, zonas o regiones donde se previenen y combaten plagas y enfermedades que afectan la agricultura, ganadería, acuacultura y pesca</t>
  </si>
  <si>
    <r>
      <t>Porcentaje del territorio nacional conservado libre de la mosca de la fruta</t>
    </r>
    <r>
      <rPr>
        <i/>
        <sz val="10"/>
        <color indexed="30"/>
        <rFont val="Soberana Sans"/>
      </rPr>
      <t xml:space="preserve">
Indicador Seleccionado</t>
    </r>
  </si>
  <si>
    <t>Superficie conservada libre de la mosca de la fruta/territorio nacional</t>
  </si>
  <si>
    <t>El patrimonio fitozoosanitario y la inocuidad agroalimentaria mejoran</t>
  </si>
  <si>
    <r>
      <t>Porcentaje de Estados conservados como libres de Fiebre Porcina Clásica y enfermedad de Newcastle presentación velogénica</t>
    </r>
    <r>
      <rPr>
        <i/>
        <sz val="10"/>
        <color indexed="30"/>
        <rFont val="Soberana Sans"/>
      </rPr>
      <t xml:space="preserve">
</t>
    </r>
  </si>
  <si>
    <t>(Estados conservados como libres de Fiebre Porcina Clásica y enfermedad de Newcastle presentación velogénica en el año t / Estados libres de Fiebre Porcina Clásica y enfermedad de Newcastle presentación velogénica en el  año t-1) *100</t>
  </si>
  <si>
    <r>
      <t>Porcentaje de unidades de producción o procesamiento primario de alimentos de orígen agrícola, pecuario, acuícola y pesquero reconocidas o certificadas por la aplicación de Sistemas de Reducción de Riesgos de Contaminación y Buenas Prácticas que recibieron apoyo del recurso Federal con respecto al total de reconocidas o certificadas.</t>
    </r>
    <r>
      <rPr>
        <i/>
        <sz val="10"/>
        <color indexed="30"/>
        <rFont val="Soberana Sans"/>
      </rPr>
      <t xml:space="preserve">
</t>
    </r>
  </si>
  <si>
    <t>(Número de unidades de producción o procesamiento primario de alimentos de orígen agrícola, pecuario, acuícola y pesquero reconocidas o certificadas por la aplicación de Sistemas de Reducción de Riesgos de Contaminación y Buenas Prácticas que recibieron apoyo del Programa de Sanidad e Inocuidad Agroalimentaria /Número total de unidades de producción o procesamiento primario de alimentos de orígen agrícola, pecuario, acuícola y pesquero reconocidas o certificadas por la aplicación de Sistemas de Reducción de Riesgos de Contaminación y Buenas Prácticas)*100</t>
  </si>
  <si>
    <r>
      <t>Porcentaje de unidades de producción acuícola atendidas con acciones de sanidad</t>
    </r>
    <r>
      <rPr>
        <i/>
        <sz val="10"/>
        <color indexed="30"/>
        <rFont val="Soberana Sans"/>
      </rPr>
      <t xml:space="preserve">
</t>
    </r>
  </si>
  <si>
    <t>(Número de unidades de producción acuícola atendidas con acciones de sanidad / Número de unidades de producción acuícola en operación)*100</t>
  </si>
  <si>
    <r>
      <t xml:space="preserve">Porcentaje de estados o regiones que mejoran su estatus fitozoosanitario y acuícola en plagas y enfermedades </t>
    </r>
    <r>
      <rPr>
        <i/>
        <sz val="10"/>
        <color indexed="30"/>
        <rFont val="Soberana Sans"/>
      </rPr>
      <t xml:space="preserve">
</t>
    </r>
  </si>
  <si>
    <t>(Número de estados o regiones que mejoran su estatus fitozoosanitario en plagas y enfermedades en el año t / Número de estados o regiones que mejorarán su estatus fitozoosanitario en plagas y enfermedades al 2018) * 100</t>
  </si>
  <si>
    <r>
      <t>Porcentaje de carne producida con incentivo en establecimientos Tipo Inspección Federal</t>
    </r>
    <r>
      <rPr>
        <i/>
        <sz val="10"/>
        <color indexed="30"/>
        <rFont val="Soberana Sans"/>
      </rPr>
      <t xml:space="preserve">
</t>
    </r>
  </si>
  <si>
    <t>(Kilogramos de carne producida en establecimientos Tipo Inspección Federal con incentivo/Kilogramos  de carne que se produce en los establecimientos Tipo Inspección Federal)* 100</t>
  </si>
  <si>
    <t>A C2. Inspecciones fitozoosanitarias, acuícolas y pesqueras de embarques que se movilizan dentro del territorio nacional realizadas</t>
  </si>
  <si>
    <r>
      <t>Porcentaje de cargamentos de alto riesgo sanitario que transitan por los Puntos de Verificación e Inspección a los que se les aplica medidas cuarentenarias</t>
    </r>
    <r>
      <rPr>
        <i/>
        <sz val="10"/>
        <color indexed="30"/>
        <rFont val="Soberana Sans"/>
      </rPr>
      <t xml:space="preserve">
</t>
    </r>
  </si>
  <si>
    <t>(Número de cargamentos de alto riesgo sanitario que transitan por los Puntos de Verificación e Inspección a los que se les aplica medidas cuarentenarias / Número de cargamentos de alto riesgo sanitario que transitan por los Puntos de Verificación e Inspección y son detectados ) * 100</t>
  </si>
  <si>
    <r>
      <t>Porcentaje de cargamentos de alto riesgo sanitario retornados</t>
    </r>
    <r>
      <rPr>
        <i/>
        <sz val="10"/>
        <color indexed="30"/>
        <rFont val="Soberana Sans"/>
      </rPr>
      <t xml:space="preserve">
</t>
    </r>
  </si>
  <si>
    <t>(Número de cargamentos de alto riesgo sanitario retornados / Número de cargamentos de alto riesgo sanitario con retorno instruido )*100</t>
  </si>
  <si>
    <r>
      <t>Porcentaje de cargamentos de alto riesgo sanitario destruidos</t>
    </r>
    <r>
      <rPr>
        <i/>
        <sz val="10"/>
        <color indexed="30"/>
        <rFont val="Soberana Sans"/>
      </rPr>
      <t xml:space="preserve">
</t>
    </r>
  </si>
  <si>
    <t>(Número de cargamentos de alto riesgo sanitario destruidos / Número de cargamentos de alto riesgo sanitario con destrucción instruida )*100</t>
  </si>
  <si>
    <t>B C4. Ganado sacrificado en establecimientos Tipo Inspección Federal con incentivo</t>
  </si>
  <si>
    <r>
      <t>Porcentaje de cabezas de ganado apoyadas para ser sacrificadas en establecimientos TIF</t>
    </r>
    <r>
      <rPr>
        <i/>
        <sz val="10"/>
        <color indexed="30"/>
        <rFont val="Soberana Sans"/>
      </rPr>
      <t xml:space="preserve">
</t>
    </r>
  </si>
  <si>
    <t>(Número de cabezas de ganado apoyadas para ser sacrificadas en establecimientos Tipo Inspección Federal / Número total de cabezas que se sacrifican en los establecimientos Tipo Inspección Federal ) * 100</t>
  </si>
  <si>
    <t>C C3.Unidades de producción y procesamiento primario con Sistemas de Reducción de Riesgos de Contaminación y Buenas Prácticas implementadas</t>
  </si>
  <si>
    <r>
      <t>Porcentaje de unidades de producción que alcanzan el  50% de avance en la implementación de los sistemas de reducción de riesgos de contaminación (SRRC) y las buenas prácticas(BP)</t>
    </r>
    <r>
      <rPr>
        <i/>
        <sz val="10"/>
        <color indexed="30"/>
        <rFont val="Soberana Sans"/>
      </rPr>
      <t xml:space="preserve">
</t>
    </r>
  </si>
  <si>
    <t>(Número de unidades de producción que alcanzan el 50% de avance en implementación de SRRC y BP / Número de unidades de producción atendidas para la implementación de SRRC y BP ) *100</t>
  </si>
  <si>
    <r>
      <t>Porcentaje de unidades de producción que alcanzan el  100% de avance en la implementación de los sistemas de reducción de riesgos de contaminación (SRRC) y las buenas prácticas(BP)</t>
    </r>
    <r>
      <rPr>
        <i/>
        <sz val="10"/>
        <color indexed="30"/>
        <rFont val="Soberana Sans"/>
      </rPr>
      <t xml:space="preserve">
</t>
    </r>
  </si>
  <si>
    <t>(Número de unidades de producción que alcanzan el 100% de avance en implementación deSRRC y BP / Número de unidades de producción atendidas para la implementación de SRRC y BP ) *100</t>
  </si>
  <si>
    <t>D C1. Medidas sanitarias, acuícolas y pesqueras implementadas a través de proyectos de sanidad</t>
  </si>
  <si>
    <r>
      <t>Porcentaje de proyectos de sanidad ejecutados conforme al Programa de Trabajo</t>
    </r>
    <r>
      <rPr>
        <i/>
        <sz val="10"/>
        <color indexed="30"/>
        <rFont val="Soberana Sans"/>
      </rPr>
      <t xml:space="preserve">
</t>
    </r>
  </si>
  <si>
    <t>(Número de proyectos  de sanidad ejecutados conforme al programa de trabajo / Número de proyectos de sanidad validados ) * 100</t>
  </si>
  <si>
    <t>A 1 A2. C2 Supervisión a los proyectos de inspección de la movilización nacional fitozoosanitaria</t>
  </si>
  <si>
    <r>
      <t>Porcentaje de proyectos de  inspección de la movilización nacional fitozoosanitaria supervisados</t>
    </r>
    <r>
      <rPr>
        <i/>
        <sz val="10"/>
        <color indexed="30"/>
        <rFont val="Soberana Sans"/>
      </rPr>
      <t xml:space="preserve">
</t>
    </r>
  </si>
  <si>
    <t>(Número de proyectos de inspección de la movilización nacional fitozoosanitaria  supervisados  / Número de proyectos de  inspección de la movilización nacional fitozoosanitaria  validados ) *100</t>
  </si>
  <si>
    <t>A 2 A1. C2 Validación de proyectos de inspección de la movilización nacional fitozoosanitaria</t>
  </si>
  <si>
    <r>
      <t>Porcentaje de proyectos de  inspección de la movilización nacional fitozoosanitaria validados  durante el primer trimestre del ejercicio</t>
    </r>
    <r>
      <rPr>
        <i/>
        <sz val="10"/>
        <color indexed="30"/>
        <rFont val="Soberana Sans"/>
      </rPr>
      <t xml:space="preserve">
</t>
    </r>
  </si>
  <si>
    <t>(Número de proyectos de inspección de la movilización nacional fitozoosanitaria  validados durante el primer trimestre del ejercicio / Número de proyectos de  inspección de la movilización nacional fitozoosanitaria a validar ) *100</t>
  </si>
  <si>
    <t>B 3 A1. C4 Autorización del incentivo a productores para el sacrifico de ganado en establecimientos Tipo Inspección Federal</t>
  </si>
  <si>
    <r>
      <t>Porcentaje de productores  apoyados para el sacrificio de ganado en establecimientos Tipo Inspección Federal</t>
    </r>
    <r>
      <rPr>
        <i/>
        <sz val="10"/>
        <color indexed="30"/>
        <rFont val="Soberana Sans"/>
      </rPr>
      <t xml:space="preserve">
</t>
    </r>
  </si>
  <si>
    <t>(Número de productores apoyados para el sacrificio de ganado en establecimientos  Tipo Inspección Federal / Número de productores que se registran en el Sistema Informático de Gestión) * 100</t>
  </si>
  <si>
    <t>B 4 A2. C4 Supervisión a la operación del proyecto de sacrificio de ganado en establecimientos Tipo Inspección Federal</t>
  </si>
  <si>
    <r>
      <t>Porcentaje de establecimientos Tipo Inspección Federal autorizados como Ventanilla supervisados</t>
    </r>
    <r>
      <rPr>
        <i/>
        <sz val="10"/>
        <color indexed="30"/>
        <rFont val="Soberana Sans"/>
      </rPr>
      <t xml:space="preserve">
</t>
    </r>
  </si>
  <si>
    <t>(Número de Ventanillas Supervisadas / Número de Ventanillas Autorizadas ) *100</t>
  </si>
  <si>
    <t>C 5 A1. C3 Validación de proyectos de inocuidad agroalimentaria, acuícola y pesquera</t>
  </si>
  <si>
    <r>
      <t>Porcentaje de proyectos de inocuidad agroalimentaria validados durante el primer trimestre del ejercicio</t>
    </r>
    <r>
      <rPr>
        <i/>
        <sz val="10"/>
        <color indexed="30"/>
        <rFont val="Soberana Sans"/>
      </rPr>
      <t xml:space="preserve">
</t>
    </r>
  </si>
  <si>
    <t>(Número de proyectos de inocuidad agroalimentaria validados dentro del primer trimestre del ejercicio / Número de proyectos de inocuidad agroalimentaria a validar ) *100</t>
  </si>
  <si>
    <t>C 6 A2. C3 Supervisión a los proyectos de inocuidad agroalimentaria, acuícola y pesquera</t>
  </si>
  <si>
    <r>
      <t>Porcentaje de proyectos de  inocuidad agroalimentaria, acuícola y pesquera supervisados</t>
    </r>
    <r>
      <rPr>
        <i/>
        <sz val="10"/>
        <color indexed="30"/>
        <rFont val="Soberana Sans"/>
      </rPr>
      <t xml:space="preserve">
</t>
    </r>
  </si>
  <si>
    <t>(Número de proyectos de inocuidad agroalimentaria, acuícola y pesquera  supervisados  / Número de proyectos de inocuidad agroalimentaria, acuícola y pesquera validados ) *100</t>
  </si>
  <si>
    <t>D 7 A1. C1 Validación de proyectos de sanidad para prevenir y combatir plagas reglamentadas y enfermedades de importancia económica presentes en el país.</t>
  </si>
  <si>
    <r>
      <t>Porcentaje de proyectos de sanidad validados durante el primer trimestre del ejercicio</t>
    </r>
    <r>
      <rPr>
        <i/>
        <sz val="10"/>
        <color indexed="30"/>
        <rFont val="Soberana Sans"/>
      </rPr>
      <t xml:space="preserve">
</t>
    </r>
  </si>
  <si>
    <t>(Número de proyectos de sanidad validados durante el primer trimestre del ejercicio  / Número de proyectos de sanidad a validar ) *100</t>
  </si>
  <si>
    <t>D 8 A2. C1 Supervisión a los proyectos de sanidad para prevenir y combatir plagas reglamentadas y enfermedades de importancia económica presentes en el país</t>
  </si>
  <si>
    <r>
      <t>Porcentaje de proyectos de sanidad supervisados</t>
    </r>
    <r>
      <rPr>
        <i/>
        <sz val="10"/>
        <color indexed="30"/>
        <rFont val="Soberana Sans"/>
      </rPr>
      <t xml:space="preserve">
</t>
    </r>
  </si>
  <si>
    <t>(Número de proyectos de sanidad supervisados  / Número de proyectos de sanidad validados ) *100</t>
  </si>
  <si>
    <r>
      <t xml:space="preserve">Porcentaje del territorio nacional conservado libre de la mosca de la fruta
</t>
    </r>
    <r>
      <rPr>
        <sz val="10"/>
        <rFont val="Soberana Sans"/>
        <family val="2"/>
      </rPr>
      <t>Sin Información,Sin Justificación</t>
    </r>
  </si>
  <si>
    <r>
      <t xml:space="preserve">Porcentaje de Estados conservados como libres de Fiebre Porcina Clásica y enfermedad de Newcastle presentación velogénica
</t>
    </r>
    <r>
      <rPr>
        <sz val="10"/>
        <rFont val="Soberana Sans"/>
        <family val="2"/>
      </rPr>
      <t xml:space="preserve"> Causa : Se cumple con la meta Efecto: Se cumple con la meta Otros Motivos:</t>
    </r>
  </si>
  <si>
    <r>
      <t xml:space="preserve">Porcentaje de unidades de producción o procesamiento primario de alimentos de orígen agrícola, pecuario, acuícola y pesquero reconocidas o certificadas por la aplicación de Sistemas de Reducción de Riesgos de Contaminación y Buenas Prácticas que recibieron apoyo del recurso Federal con respecto al total de reconocidas o certificadas.
</t>
    </r>
    <r>
      <rPr>
        <sz val="10"/>
        <rFont val="Soberana Sans"/>
        <family val="2"/>
      </rPr>
      <t xml:space="preserve"> Causa : A pesar de que el número total de unidades  certificadas o reconocidas fue mayor al estimado en la programación, la meta no se alcanza. Lo anterior debido a que un mayor número de unidades de producción, principalmente pecuarias, obtuvieron su certificación sin el apoyo del Programa de Sanidad e Inocuidad Agroalimentaria, esto como consecuencia de un mayor interés de los productores para obtener la certificación, así como acceder a otros incentivos  como  apoyo al sacrificio de ganado en establecimientos TIF y comercializar sus productos. Efecto: El efecto es positivo toda vez que los productores están implementando los SRRC y BP con o sin el apoyo del programa contribuyendo a la oferta de alimentos con inocuidad. Otros Motivos:</t>
    </r>
  </si>
  <si>
    <r>
      <t xml:space="preserve">Porcentaje de unidades de producción acuícola atendidas con acciones de sanidad
</t>
    </r>
    <r>
      <rPr>
        <sz val="10"/>
        <rFont val="Soberana Sans"/>
        <family val="2"/>
      </rPr>
      <t xml:space="preserve"> Causa : Los valores de numerador y denominador son mayores a los estimados al momento de la programación, sin embargo, se  atendió el 100% de Unidades de Producción Acuícola activas en 2016. Es importante mencionar que el número de unidades de producción es dinámico de acuerdo a las condiciones ambientales, sociales y económicas. Efecto: El efecto es positivo ya que al atender el 100 % de la unidades de producción activas,  se contribuye a la prevención y control de las enfermedades en peces, crustáceos y moluscos. Otros Motivos:</t>
    </r>
  </si>
  <si>
    <r>
      <t xml:space="preserve">Porcentaje de estados o regiones que mejoran su estatus fitozoosanitario y acuícola en plagas y enfermedades 
</t>
    </r>
    <r>
      <rPr>
        <sz val="10"/>
        <rFont val="Soberana Sans"/>
        <family val="2"/>
      </rPr>
      <t xml:space="preserve"> Causa : La meta esta por debajo de lo programado debido que para el  municipio de Cutzamala de Pinzón del Estado de Guerrero, se han realizado todas las gestiones para el reconocimiento como zona Libre de moscas de la fruta (incluyendo la extensión de MIR), únicamente se está a la espera de la publicación del Acuerdo en el DOF, así mismo, se cuenta con el Dictamen Técnico de cumplimiento de fase de erradicación  del  municipio de Palizada del Estado de Campeche, se está a la espera de la firma del oficio de reconocimiento correspondiente. Efecto: El efecto es positivo mejoró la condición sanitaria al cumplirse con los requisitos técnicos para la mejora de estatus fueron cumplidos al 100%   en las regiones programadas, sin embargo, dos de estas aún no pueden gozar de los beneficios de estos reconocimientos para movilizar libremente sus productos hasta que no se formalicen dichos los reconocimientos. Otros Motivos:</t>
    </r>
  </si>
  <si>
    <r>
      <t xml:space="preserve">Porcentaje de carne producida con incentivo en establecimientos Tipo Inspección Federal
</t>
    </r>
    <r>
      <rPr>
        <sz val="10"/>
        <rFont val="Soberana Sans"/>
        <family val="2"/>
      </rPr>
      <t xml:space="preserve"> Causa : La meta se supera ligeramente debido a que se apoyo el sacrificio de un mayor numero de cabezas de la especie bovina respecto de lo programado, lo que impacta en el volumen de kilogramos de carne, dado que es la especie de mayor peso por canal Efecto: El efecto es positivo ya que se produjo mayor cantidad de carne con inocuidad. Otros Motivos:</t>
    </r>
  </si>
  <si>
    <r>
      <t xml:space="preserve">Porcentaje de cargamentos de alto riesgo sanitario que transitan por los Puntos de Verificación e Inspección a los que se les aplica medidas cuarentenarias
</t>
    </r>
    <r>
      <rPr>
        <sz val="10"/>
        <rFont val="Soberana Sans"/>
        <family val="2"/>
      </rPr>
      <t xml:space="preserve"> Causa : La meta se cumple al 100%, el número de cargamentos con medidas cuarentenarias aplicadas así como los de alto riesgo detectados  fue mayor al estimado en la programación. Es importante mencionar que la aplicación de medidas cuarentenarias que impidan el ingreso a zonas con mejor estatus a cargamentos de alto riesgo sanitario, depende del flujo comercial que transita  por los Puntos de Verificación e Inspección, así como del cumplimiento de los requisitos para ser movilizados, las circunstancias en que se presentan y el  riesgo que representan, por lo que no es una variable que se pueda determinar previamente. Efecto: El efecto es positivo, toda vez que al cumplirse con el 100% de las medidas cuarentenarias instruidas a cargamentos de alto riesgo sanitario detectados, se contribuye a reducir el riesgo de diseminación de plagas y enfermedades así como a mantener los estatus sanitarios. Otros Motivos:</t>
    </r>
  </si>
  <si>
    <r>
      <t xml:space="preserve">Porcentaje de cargamentos de alto riesgo sanitario retornados
</t>
    </r>
    <r>
      <rPr>
        <sz val="10"/>
        <rFont val="Soberana Sans"/>
        <family val="2"/>
      </rPr>
      <t xml:space="preserve"> Causa : La meta se cumple al 100%, el número de cargamentos con retorno instruido fue mayor al estimado en la programación. Es importante recordar que el número de cargamentos de alto riesgo sanitario que deben ser retornados depende de los flujos comerciales de las mercancías agropecuarias, así como del cumplimiento de los requisitos para ser movilizados, la medida cuarentenaria acorde a las circunstancias en que se presentan y el  riesgo que representan, por lo que no es una variable que se pueda determinar previamente.  Efecto: El efecto es positivo, ya que al cumplirse el 100% de los retornos instruidos a cargamentos de alto riesgo sanitario detectados, se contribuye a reducir el riesgo de diseminación de plagas y enfermedades así como a mantener los estatus sanitarios alcanzados. Otros Motivos:</t>
    </r>
  </si>
  <si>
    <r>
      <t xml:space="preserve">Porcentaje de cargamentos de alto riesgo sanitario destruidos
</t>
    </r>
    <r>
      <rPr>
        <sz val="10"/>
        <rFont val="Soberana Sans"/>
        <family val="2"/>
      </rPr>
      <t xml:space="preserve"> Causa : La meta se cumple al 100%, el número de cargamentos con destrucción instruida fue mayor al estimado en la programación. Cabe mencionar que el número de cargamentos de alto riesgo sanitario que deben ser destruidos depende de los flujos comerciales, así como del cumplimiento de los requisitos para ser movilizados y por tanto dictaminar  la medida cuarentenaria que garantice su inmovilización hacia las zonas con estatus que se protegen,  acorde a las circunstancias de cada cargamento, por lo que se  estima una cantidad sin que sea una variable que se pueda determinar previamente.  Efecto: El efecto es positivo, pues al cumplirse el 100% de las destrucciones instruidas a cargamentos de alto riesgo sanitario detectados, se contribuye a reducir el riesgo de diseminación de plagas y enfermedades así como a mantener los estatus sanitarios alcanzados. Otros Motivos:</t>
    </r>
  </si>
  <si>
    <r>
      <t xml:space="preserve">Porcentaje de cabezas de ganado apoyadas para ser sacrificadas en establecimientos TIF
</t>
    </r>
    <r>
      <rPr>
        <sz val="10"/>
        <rFont val="Soberana Sans"/>
        <family val="2"/>
      </rPr>
      <t xml:space="preserve"> Causa : La meta está ligeramente por debajo de lo programado debido a que para el ganado ovino no se recibieron solicitudes de apoyo; y para la especie porcina,  el número de cabezas apoyadas fue menor a lo programado, mientras que  para la especie bovina se superó al número de cabezas apoyadas, lo que repercute en el presupuesto ya que el monto del apoyo por cabeza de bovinos es el mayor en relación al resto de las especies. Efecto: El efecto es positivo ya que existió el interés de los productores de acudir a sacrificar su ganado a Establecimientos Tipo Inspección Federal, contribuyendo al incremento de la oferta de carne producida con inocuidad. Otros Motivos:</t>
    </r>
  </si>
  <si>
    <r>
      <t xml:space="preserve">Porcentaje de unidades de producción que alcanzan el  50% de avance en la implementación de los sistemas de reducción de riesgos de contaminación (SRRC) y las buenas prácticas(BP)
</t>
    </r>
    <r>
      <rPr>
        <sz val="10"/>
        <rFont val="Soberana Sans"/>
        <family val="2"/>
      </rPr>
      <t xml:space="preserve"> Causa : La meta se superó por la incorporación al esquema oficial de SRRC de nuevas unidades de producción mediante la atención el Programa de Inocuidad a consecuencia de la difusión de la Ley de Modernización de los Estados Unidos, que iniciará su aplicación en 2017, para productos agrícolas,  y debido a la auditoría realizada por la Unión Europea para el sector productivo pulpo, para productos acuícolas y pesqueros. Así mismo, el número de unidades atendidas obedece a la estrategia implementada por la DGIAAP ante la ASF la cual inicio en el presente ejercicio. Efecto: El efecto es positivo toda vez que al incrementar el numero de unidades con implementación de SRRC y BP se contribuye al acceso de los productos mexicanos a mercados nacionales e internacionales al cumplir con la normatividad en materia de inocuidad. Otros Motivos:</t>
    </r>
  </si>
  <si>
    <r>
      <t xml:space="preserve">Porcentaje de unidades de producción que alcanzan el  100% de avance en la implementación de los sistemas de reducción de riesgos de contaminación (SRRC) y las buenas prácticas(BP)
</t>
    </r>
    <r>
      <rPr>
        <sz val="10"/>
        <rFont val="Soberana Sans"/>
        <family val="2"/>
      </rPr>
      <t xml:space="preserve"> Causa : La meta se superó por la incorporación al esquema oficial de SRRC de nuevas unidades de producción mediante la atención el Programa de Inocuidad a consecuencia de la difusión de la Ley de Modernización de los Estados Unidos, que iniciará su aplicación en 2017, para productos agrícolas,  y debido a la auditoría realizada por la Unión Europea para el sector productivo pulpo, para productos acuícolas y pesqueros. Así mismo, el número de unidades atendidas obedece a la estrategia implementada por la DGIAAP ante la ASF la cual inicio en el presente ejercicio. Efecto: El efecto es positivo toda vez que al incrementar el numero de unidades con implementación de SRRC y BP se contribuye al acceso de los productos mexicanos a mercados nacionales e internacionales al cumplir con la normatividad en materia de inocuidad. Otros Motivos:</t>
    </r>
  </si>
  <si>
    <r>
      <t xml:space="preserve">Porcentaje de proyectos de sanidad ejecutados conforme al Programa de Trabajo
</t>
    </r>
    <r>
      <rPr>
        <sz val="10"/>
        <rFont val="Soberana Sans"/>
        <family val="2"/>
      </rPr>
      <t xml:space="preserve"> Causa : Se cumple con la meta. Efecto: Se cumple con la meta. Otros Motivos:</t>
    </r>
  </si>
  <si>
    <r>
      <t xml:space="preserve">Porcentaje de proyectos de  inspección de la movilización nacional fitozoosanitaria supervisados
</t>
    </r>
    <r>
      <rPr>
        <sz val="10"/>
        <rFont val="Soberana Sans"/>
        <family val="2"/>
      </rPr>
      <t xml:space="preserve"> Causa : La meta esta por arriba de lo programado debido a que durante la visita de supervisión se revisaron todos los proyectos de inspección de la movilización nacional fitozoosanitarios validados en los Estados comprometidos en el Programa anual de Supervsión de la SAGARPA.  Efecto: Efecto positivo ya que al cumplirse con el total de proyectos supervisados comprometidos se da un mayor seguimiento a la operación de los proyectos. Otros Motivos:</t>
    </r>
  </si>
  <si>
    <r>
      <t xml:space="preserve">Porcentaje de proyectos de  inspección de la movilización nacional fitozoosanitaria validados  durante el primer trimestre del ejercicio
</t>
    </r>
    <r>
      <rPr>
        <sz val="10"/>
        <rFont val="Soberana Sans"/>
        <family val="2"/>
      </rPr>
      <t xml:space="preserve"> Causa : La meta presenta incumplimiento debido al atraso en el envío de información por parte de Estados y los Organismos Auxiliares, para la validación de los proyectos durante el primer trimestre, sin embargo, al cierre del ejercicio se cuenta 79 proyectos de inspección validados lo que representa el 100% de los proyectos a operar.  El número de proyectos es mayor al programado debido a la decisión de algunos estados de dividir algunos proyectos de inspección de la movilización registrados en Anexos Técnicos en materia pecuaria o vegetal y/o designación de estatal y/o federal; o bien, la inclusión de nuevos Proyectos que no estaban contemplados en Anexos Técnicos; además de contar con Programas de trabajo con recurso adicional transferido de otro componente. Efecto: Sin efectos cuantificables ya que se cumple con el total de proyectos comprometidos y se incluyen otros que se consideraron importantes por parte de las Entidades.  Otros Motivos:</t>
    </r>
  </si>
  <si>
    <r>
      <t xml:space="preserve">Porcentaje de productores  apoyados para el sacrificio de ganado en establecimientos Tipo Inspección Federal
</t>
    </r>
    <r>
      <rPr>
        <sz val="10"/>
        <rFont val="Soberana Sans"/>
        <family val="2"/>
      </rPr>
      <t xml:space="preserve"> Causa : Se cumple con la meta programada Efecto: El efecto es positivo toda vez que se logró el interés por parte de los productores para solicitar y  recibir el incentivo por sacrificar su ganado en condiciones de inocuidad al llevarlos a Establecimientos Tipo Inspección Federal. Otros Motivos:</t>
    </r>
  </si>
  <si>
    <r>
      <t xml:space="preserve">Porcentaje de establecimientos Tipo Inspección Federal autorizados como Ventanilla supervisados
</t>
    </r>
    <r>
      <rPr>
        <sz val="10"/>
        <rFont val="Soberana Sans"/>
        <family val="2"/>
      </rPr>
      <t xml:space="preserve"> Causa : Se supervisaron 10 establecimientos Tipo Inspección Federal autorizados como ventanillas cumpliendo con la meta establecida  Efecto: Se cumple con la meta programada. Otros Motivos:</t>
    </r>
  </si>
  <si>
    <r>
      <t xml:space="preserve">Porcentaje de proyectos de inocuidad agroalimentaria validados durante el primer trimestre del ejercicio
</t>
    </r>
    <r>
      <rPr>
        <sz val="10"/>
        <rFont val="Soberana Sans"/>
        <family val="2"/>
      </rPr>
      <t xml:space="preserve"> Causa : Se cumple con la meta. Efecto: Se cumple con la meta. Otros Motivos:</t>
    </r>
  </si>
  <si>
    <r>
      <t xml:space="preserve">Porcentaje de proyectos de  inocuidad agroalimentaria, acuícola y pesquera supervisados
</t>
    </r>
    <r>
      <rPr>
        <sz val="10"/>
        <rFont val="Soberana Sans"/>
        <family val="2"/>
      </rPr>
      <t xml:space="preserve"> Causa : La meta se supero debido a que se supervisaron mas proyectos de los programados para dar seguimiento puntual a la estrategia implementada por la DGIAAP ante la ASF para la implementación de BP y SRRC en las unidades de proiducción, para fortalecer la producción de alimentos inocuos.  Efecto: El efecto es positivo  toda vez que se da un seguimiento mas puntual a las actividades y metas comprometidas en los Programas de Trabajo en materia de Inocuidad Otros Motivos:</t>
    </r>
  </si>
  <si>
    <r>
      <t xml:space="preserve">Porcentaje de proyectos de sanidad validados durante el primer trimestre del ejercicio
</t>
    </r>
    <r>
      <rPr>
        <sz val="10"/>
        <rFont val="Soberana Sans"/>
        <family val="2"/>
      </rPr>
      <t xml:space="preserve"> Causa : Se cumple la meta. Efecto: Se cumple la meta. Otros Motivos:</t>
    </r>
  </si>
  <si>
    <r>
      <t xml:space="preserve">Porcentaje de proyectos de sanidad supervisados
</t>
    </r>
    <r>
      <rPr>
        <sz val="10"/>
        <rFont val="Soberana Sans"/>
        <family val="2"/>
      </rPr>
      <t xml:space="preserve"> Causa : La meta esta por arriba de lo programado debido a que se realizaron más supervisiones  de las programadas para sanidad acuícola y pesquera, así como para vigilancia epidemiológica en salud animal, acuícola y pesquera.  Efecto: El efecto es positivo toda vez que a través de la supervisión se da un a un mayor número de proyectos de sanidad. Otros Motivos:</t>
    </r>
  </si>
  <si>
    <t>S266</t>
  </si>
  <si>
    <t>Programa de Apoyos a Pequeños Productores</t>
  </si>
  <si>
    <t>112-Coordinación General de Enlace Sectorial</t>
  </si>
  <si>
    <t>Las unidades económicas rurales formadas por pequeños productores rurales incrementan su productividad.</t>
  </si>
  <si>
    <r>
      <t>Porcentaje de Pequeños Productores del Sector Rural apoyados por el programa que aumentan su producción agroalimentaria</t>
    </r>
    <r>
      <rPr>
        <i/>
        <sz val="10"/>
        <color indexed="30"/>
        <rFont val="Soberana Sans"/>
      </rPr>
      <t xml:space="preserve">
</t>
    </r>
  </si>
  <si>
    <t>(Número de Pequeños Productores apoyados por el programa que aumentan su producción agroalimentaria / Total de  pequeños productores apoyados)*100</t>
  </si>
  <si>
    <t>A C1. Jóvenes rurales apoyados para arraigarse a sus comunidades de origen</t>
  </si>
  <si>
    <r>
      <t>C1. Porcentaje de jóvenes rurales apoyados para arraigo.</t>
    </r>
    <r>
      <rPr>
        <i/>
        <sz val="10"/>
        <color indexed="30"/>
        <rFont val="Soberana Sans"/>
      </rPr>
      <t xml:space="preserve">
</t>
    </r>
  </si>
  <si>
    <t>(Número total de jóvenes rurales apoyados para arraigo /Número total de jóvenes rurales  programados para arraigo )*100</t>
  </si>
  <si>
    <t>B C2. Pequeños productores de las Unidades Económicas Rurales apoyados con servicios de extensión, innovación y capacitación para incrementar la productividad rural</t>
  </si>
  <si>
    <r>
      <t>C2. Porcentaje de pequeños productores apoyados con servicios de extensión, innovación y capacitación.</t>
    </r>
    <r>
      <rPr>
        <i/>
        <sz val="10"/>
        <color indexed="30"/>
        <rFont val="Soberana Sans"/>
      </rPr>
      <t xml:space="preserve">
</t>
    </r>
  </si>
  <si>
    <t>(Número total de pequeños productores apoyados  con servicios de extensión, innovación y capacitación/Número total de pequeños productores solicitantes con dictamen positivo)*100</t>
  </si>
  <si>
    <t>C C3. Grupos de mujeres y hombres que habitan en núcleos agrarios apoyados con proyectos productivos.</t>
  </si>
  <si>
    <r>
      <t>C3. Porcentaje de grupos de mujeres y hombres en núcleos agrarios apoyados con proyectos productivos</t>
    </r>
    <r>
      <rPr>
        <i/>
        <sz val="10"/>
        <color indexed="30"/>
        <rFont val="Soberana Sans"/>
      </rPr>
      <t xml:space="preserve">
</t>
    </r>
  </si>
  <si>
    <t>(Número total de grupos de mujeres y hombres en núcleos agrarios apoyados con proyectos productivos/Número total de grupos de mujeres y hombres en núcleos agrarios registrados en el SICAPP con proyectos técnicamente validados)*100</t>
  </si>
  <si>
    <t>D C5. Los pequeños productores de café apoyados con incentivos económicos integrales para aumentar su productividad.</t>
  </si>
  <si>
    <r>
      <t>C5. Porcentaje de pequeños productores de café apoyados.</t>
    </r>
    <r>
      <rPr>
        <i/>
        <sz val="10"/>
        <color indexed="30"/>
        <rFont val="Soberana Sans"/>
      </rPr>
      <t xml:space="preserve">
</t>
    </r>
  </si>
  <si>
    <t>(Número total de pequeños productores de café apoyados para aumentar su productividad/ Número total de pequeños productores de café registrados en el padrón nacional cafetalero)*100</t>
  </si>
  <si>
    <t>E C6. Los pequeños productores de maíz y frijol apoyados con incentivos económicos integrales para aumentar su productividad.</t>
  </si>
  <si>
    <r>
      <t>C6. Porcentaje de Pequeños productores de maíz y frijol apoyados con incentivos para la producción</t>
    </r>
    <r>
      <rPr>
        <i/>
        <sz val="10"/>
        <color indexed="30"/>
        <rFont val="Soberana Sans"/>
      </rPr>
      <t xml:space="preserve">
</t>
    </r>
  </si>
  <si>
    <t>[((Número de pequeños productores apoyados con incentivos para la producción) / (Total de pequeños productores solicitantes) *100]</t>
  </si>
  <si>
    <t>F C4. Grupos de mujeres que habitan en núcleos agrarios apoyados con proyectos productivos.</t>
  </si>
  <si>
    <r>
      <t>C4. Porcentaje de grupos de mujeres en núcleos agrarios apoyados con proyectos productivos</t>
    </r>
    <r>
      <rPr>
        <i/>
        <sz val="10"/>
        <color indexed="30"/>
        <rFont val="Soberana Sans"/>
      </rPr>
      <t xml:space="preserve">
</t>
    </r>
  </si>
  <si>
    <t>(Número total de grupos de mujeres en núcleos agrarios apoyados con proyectos productivos/Número total de grupos de mujeres en núcleos agrarios registrados en el SICAPP con proyectos técnicamente validados)*100</t>
  </si>
  <si>
    <t>A 1 A1.C1 Dictaminación de solicitudes</t>
  </si>
  <si>
    <r>
      <t>A1.C1 Porcentaje de solicitudes autorizadas</t>
    </r>
    <r>
      <rPr>
        <i/>
        <sz val="10"/>
        <color indexed="30"/>
        <rFont val="Soberana Sans"/>
      </rPr>
      <t xml:space="preserve">
</t>
    </r>
  </si>
  <si>
    <t>(Número total de solicitudes autorizadas /Número total de solicitudes que cumplen con la normatividad establecida en las reglas de operación)*100</t>
  </si>
  <si>
    <t>A 2 A2.C1 Publicación del catálogo estatal de cursos, seminarios, talleres y asistencia técnica</t>
  </si>
  <si>
    <r>
      <t>A2.C1 Porcentaje de catálogos estatales de cursos, seminarios, talleres, asistencia técnica  estatales publicados en el primer semestre</t>
    </r>
    <r>
      <rPr>
        <i/>
        <sz val="10"/>
        <color indexed="30"/>
        <rFont val="Soberana Sans"/>
      </rPr>
      <t xml:space="preserve">
</t>
    </r>
  </si>
  <si>
    <t>(Número total de catálogos estatales de cursos, seminarios, talleres, asistencia técnica  publicados en el primer semestre/Número total de catálogos a publicar)*100</t>
  </si>
  <si>
    <t>A 3 A3.C1 Convocatorias estatales publicadas en el primer semestre</t>
  </si>
  <si>
    <r>
      <t>A3.C1 Porcentaje de convocatorias estales publicadas durante el primer semestre</t>
    </r>
    <r>
      <rPr>
        <i/>
        <sz val="10"/>
        <color indexed="30"/>
        <rFont val="Soberana Sans"/>
      </rPr>
      <t xml:space="preserve">
</t>
    </r>
  </si>
  <si>
    <t>(Número total de convocatorias estatales publicadas en el primer semestre /Número total de convocatorias estatales programadas)*100</t>
  </si>
  <si>
    <t>B 4 A1.C2 Autorización de solicitudes</t>
  </si>
  <si>
    <r>
      <t>A1.C2 Porcentaje de solicitudes Autorizadas</t>
    </r>
    <r>
      <rPr>
        <i/>
        <sz val="10"/>
        <color indexed="30"/>
        <rFont val="Soberana Sans"/>
      </rPr>
      <t xml:space="preserve">
</t>
    </r>
  </si>
  <si>
    <t>(Número total de solicitudes autorizadas/Número total de solicitudes recibidas)*100.</t>
  </si>
  <si>
    <t>B 5 A2.C2 Extensionistas seleccionados en tiempo y forma en las entidades federativas</t>
  </si>
  <si>
    <r>
      <t xml:space="preserve">A2.C2 Porcentaje de extensionistas seleccionados para su contratación, al mes de abril de 2016 </t>
    </r>
    <r>
      <rPr>
        <i/>
        <sz val="10"/>
        <color indexed="30"/>
        <rFont val="Soberana Sans"/>
      </rPr>
      <t xml:space="preserve">
</t>
    </r>
  </si>
  <si>
    <t>(Número de extensionistas seleccionados para su contratación al mes de abril de 2016 / Número total de extensionistas  seleccionados durante el ejercicio 2016)*100</t>
  </si>
  <si>
    <t>C 6 A1.C3 Dictaminación técnica de proyectos productivos procedentes</t>
  </si>
  <si>
    <r>
      <t>A1.C3. Porcentaje de proyectos productivos procedentes dictaminados técnicamente validados</t>
    </r>
    <r>
      <rPr>
        <i/>
        <sz val="10"/>
        <color indexed="30"/>
        <rFont val="Soberana Sans"/>
      </rPr>
      <t xml:space="preserve">
</t>
    </r>
  </si>
  <si>
    <t>(Número total de proyectos productivos procedentes dictaminados técnicamente validados/Número total de proyectos productivos procedentes registrados en el SICAPP)*100</t>
  </si>
  <si>
    <t>C 7 A2.C3 Inducción informativa a integrantes de los grupos autorizados sobre el Componente.</t>
  </si>
  <si>
    <r>
      <t>A2.C3 Porcentaje de mujeres y hombres de grupos con proyectos productivos autorizados que asisten a la inducción informativa sobre el componente</t>
    </r>
    <r>
      <rPr>
        <i/>
        <sz val="10"/>
        <color indexed="30"/>
        <rFont val="Soberana Sans"/>
      </rPr>
      <t xml:space="preserve">
</t>
    </r>
  </si>
  <si>
    <t>(Número de mujeres y hombres de grupos con proyectos productivos autorizados que asisten a la inducción informativa/ Número de mujeres y hombres de grupos con proyectos productivos autorizados)*100</t>
  </si>
  <si>
    <t>D 8 A1.C5 Dictaminación de solicitudes</t>
  </si>
  <si>
    <r>
      <t>A1. C5 Porcentaje de solicitudes dictaminadas del PIAC</t>
    </r>
    <r>
      <rPr>
        <i/>
        <sz val="10"/>
        <color indexed="30"/>
        <rFont val="Soberana Sans"/>
      </rPr>
      <t xml:space="preserve">
</t>
    </r>
  </si>
  <si>
    <t>(Total de solicitudes dictaminadas del PIAC en el plazo establecido en las Reglas de Operación/Total de solicitudes recibidas de PIAC)*100</t>
  </si>
  <si>
    <t>E 9 A1.C6 Dictaminación de solicitudes</t>
  </si>
  <si>
    <r>
      <t>A1.C6 Porcentaje de solicitudes dictaminadas para la obtención de incentivos para la producción</t>
    </r>
    <r>
      <rPr>
        <i/>
        <sz val="10"/>
        <color indexed="30"/>
        <rFont val="Soberana Sans"/>
      </rPr>
      <t xml:space="preserve">
</t>
    </r>
  </si>
  <si>
    <t>(Número de solicitudes dictaminadas para la obtención de incentivos para la producción / (Total de solicitudes recibidas )*100</t>
  </si>
  <si>
    <t>F 10 A1.C4 Dictaminación técnica de proyectos productivos procedentes</t>
  </si>
  <si>
    <r>
      <t>A1.C4 Porcentaje de proyectos productivos procedentes dictaminados técnicamente validados</t>
    </r>
    <r>
      <rPr>
        <i/>
        <sz val="10"/>
        <color indexed="30"/>
        <rFont val="Soberana Sans"/>
      </rPr>
      <t xml:space="preserve">
</t>
    </r>
  </si>
  <si>
    <t>F 11 A2.C4 Inducción informativa a integrantes de los grupos autorizados sobre el Componente.</t>
  </si>
  <si>
    <r>
      <t>A2.C4 Porcentaje de mujeres de grupos con proyectos productivos autorizados que asisten a la inducción informativa sobre el componente</t>
    </r>
    <r>
      <rPr>
        <i/>
        <sz val="10"/>
        <color indexed="30"/>
        <rFont val="Soberana Sans"/>
      </rPr>
      <t xml:space="preserve">
</t>
    </r>
  </si>
  <si>
    <t>(Número de mujeres de grupos con proyectos productivos autorizados que asisten a la inducción informativa/ Número de mujeres  de grupos con proyectos productivos autorizados)*100</t>
  </si>
  <si>
    <r>
      <t xml:space="preserve">Porcentaje de Pequeños Productores del Sector Rural apoyados por el programa que aumentan su producción agroalimentaria
</t>
    </r>
    <r>
      <rPr>
        <sz val="10"/>
        <rFont val="Soberana Sans"/>
        <family val="2"/>
      </rPr>
      <t xml:space="preserve"> Causa : "El incremento de pequeños productores apoyados, se debe a que en los componente de PIMAF hubo una ampliación de ventanillas en 23 Delegaciones, para la recepción de solicitudes. El componente PROCAFE realizó ajustes de su meta para el segundo semestre incrementado el total de pequeños productores a apoyar en el año 2016. Finalmente el componente Arráigate tuvo adecuaciones presupuestarias, las cuales se ven reflejadas en el incremento de los jóvenes rurales apoyados.    Efecto: Se incremento la cobertura del programa en un 25% apoyando a 160,036 pequeños productores más de los programados.    Otros Motivos:</t>
    </r>
  </si>
  <si>
    <r>
      <t xml:space="preserve">C1. Porcentaje de jóvenes rurales apoyados para arraigo.
</t>
    </r>
    <r>
      <rPr>
        <sz val="10"/>
        <rFont val="Soberana Sans"/>
        <family val="2"/>
      </rPr>
      <t xml:space="preserve"> Causa : La razón por la cual el Componente presenta un retraso en la operación, particularmente en la autorización de solicitudes, obedece a que está en proceso de autorización la implementación de un Proyecto Estratégico que establece nuevas acciones y metas en todo el componente tanto a nivel presupuestal así como en su operación, esto ha retrasado la autorización de solicitudes.  Efecto: Se afectan las metas y se da un retraso operativo en la ejecución del Componente en las Entidades Federativas. Los resultados registrados son preliminares, se espera que para el cierre de cuenta pública la meta alcanzada empate con la programada   Otros Motivos:</t>
    </r>
  </si>
  <si>
    <r>
      <t xml:space="preserve">C2. Porcentaje de pequeños productores apoyados con servicios de extensión, innovación y capacitación.
</t>
    </r>
    <r>
      <rPr>
        <sz val="10"/>
        <rFont val="Soberana Sans"/>
        <family val="2"/>
      </rPr>
      <t xml:space="preserve"> Causa : La cifra reportada es preliminar, sin embargo la variación con la meta es mínima por lo que para el cierre se estará cumpliendo al 100% con lo planeado. Efecto: Sin efectos, ya que la variación con lo planeado es de 1% ello no pone en riesgo el cumplimiento del componente. Otros Motivos:</t>
    </r>
  </si>
  <si>
    <r>
      <t xml:space="preserve">C3. Porcentaje de grupos de mujeres y hombres en núcleos agrarios apoyados con proyectos productivos
</t>
    </r>
    <r>
      <rPr>
        <sz val="10"/>
        <rFont val="Soberana Sans"/>
        <family val="2"/>
      </rPr>
      <t xml:space="preserve"> Causa : Derivado del recorte presupuestal al componente, se redujo la cantidad de grupos de mujeres en núcleos agrarios apoyados con proyectos productivos  respecto a los que se tenían programados. Efecto: Una diferencia de 3.13 puntos porcentuales  entre la registrada en el semestre, respecto a la meta programada, no afecta la consecución de los objetivos y metas del indicador a nivel componente; en virtud de que la variación entre el número de grupos de mujeres apoyados es del 7.37% respecto a los que se tenían programados. Otros Motivos:</t>
    </r>
  </si>
  <si>
    <r>
      <t xml:space="preserve">C5. Porcentaje de pequeños productores de café apoyados.
</t>
    </r>
    <r>
      <rPr>
        <sz val="10"/>
        <rFont val="Soberana Sans"/>
        <family val="2"/>
      </rPr>
      <t xml:space="preserve"> Causa : En el último trimestre, la incorporación del trámite de pagos a través del Sistema Único de Registro de Información (SURI), y la implementación por parte de la SHCP de las disposiciones específicas para el cierre del ejercicio presupuestario 2016, ocasionó retrasos en el trámite de pagos. Los recursos autorizados para más de 30 mil personas físicas y 4 personas morales se encuentran en trámite para pago vía Tesorería de la Federación (TESOFE).   Efecto: No se pudieron liberar los recursos para los apoyos a los productores cafetaleros, en su mayor parte personas físicas. Sin embargo para el cierre del ejercicio se espera cumplir con la meta programada.   Otros Motivos:</t>
    </r>
  </si>
  <si>
    <r>
      <t xml:space="preserve">C6. Porcentaje de Pequeños productores de maíz y frijol apoyados con incentivos para la producción
</t>
    </r>
    <r>
      <rPr>
        <sz val="10"/>
        <rFont val="Soberana Sans"/>
        <family val="2"/>
      </rPr>
      <t xml:space="preserve"> Causa : Derivado de una mayor demanda de solicitudes y la presión de inversión para apoyar a los pequeños productores solicitantes, fue ampliado el presupuesto para el PIMAF. Efecto: Se incrementó el número de apoyos otorgados respecto de lo estimado, beneficiando a un mayor número de pequeños productores de maíz y frijol 33,648 más de lo planeado, con un incremento de la meta en 7.02 puntos porcentuales. Otros Motivos:</t>
    </r>
  </si>
  <si>
    <r>
      <t xml:space="preserve">C4. Porcentaje de grupos de mujeres en núcleos agrarios apoyados con proyectos productivos
</t>
    </r>
    <r>
      <rPr>
        <sz val="10"/>
        <rFont val="Soberana Sans"/>
        <family val="2"/>
      </rPr>
      <t xml:space="preserve"> Causa : Derivado del recorte presupuestal al componente, se redujo la cantidad de grupos de mujeres en núcleos agrarios apoyados con proyectos productivos respecto a los que se tenían programados. Efecto: Una diferencia de 1.43 puntos porcentuales entre la registrada en el semestre, respecto a la meta programada, no afecta la consecución de los objetivos y metas del indicador a nivel componente, en virtud de que la variación entre el número de grupos de mujeres apoyados es del 2.15% respecto a los que se tenían programados. Otros Motivos:</t>
    </r>
  </si>
  <si>
    <r>
      <t xml:space="preserve">A1.C1 Porcentaje de solicitudes autorizadas
</t>
    </r>
    <r>
      <rPr>
        <sz val="10"/>
        <rFont val="Soberana Sans"/>
        <family val="2"/>
      </rPr>
      <t xml:space="preserve"> Causa : La razón por la cual el Componente presenta un retraso en la operación, particularmente en la autorización de solicitudes, obedece a que está en proceso de autorización la implementación de un Proyecto Estratégico que establece nuevas acciones y metas en todo el componente tanto a nivel presupuestal así como en su operación, esto ha retrasado la autorización de solicitudes.    Efecto: Se afectan las metas y se da un retraso operativo en la ejecución del Componente en las Entidades Federativas. Los resultados registrados son preliminares, se espera que para el cierre de cuenta pública la meta alcanzada empate con la programada   Otros Motivos:</t>
    </r>
  </si>
  <si>
    <r>
      <t xml:space="preserve">A2.C1 Porcentaje de catálogos estatales de cursos, seminarios, talleres, asistencia técnica  estatales publicados en el primer semestre
</t>
    </r>
    <r>
      <rPr>
        <sz val="10"/>
        <rFont val="Soberana Sans"/>
        <family val="2"/>
      </rPr>
      <t>Sin Información,Sin Justificación</t>
    </r>
  </si>
  <si>
    <r>
      <t xml:space="preserve">A3.C1 Porcentaje de convocatorias estales publicadas durante el primer semestre
</t>
    </r>
    <r>
      <rPr>
        <sz val="10"/>
        <rFont val="Soberana Sans"/>
        <family val="2"/>
      </rPr>
      <t>Sin Información,Sin Justificación</t>
    </r>
  </si>
  <si>
    <r>
      <t xml:space="preserve">A1.C2 Porcentaje de solicitudes Autorizadas
</t>
    </r>
    <r>
      <rPr>
        <sz val="10"/>
        <rFont val="Soberana Sans"/>
        <family val="2"/>
      </rPr>
      <t xml:space="preserve"> Causa : El valor del número de solicitudes recibidas no cumplió con lo programado ya que se recibieron un 7% menos de solicitudes. Efecto: Aún y cuando el número de solicitudes recibidas fue menor, esto no perjudicó la meta ya que todas las solicitudes fueron autorizadas. Otros Motivos:</t>
    </r>
  </si>
  <si>
    <r>
      <t xml:space="preserve">A2.C2 Porcentaje de extensionistas seleccionados para su contratación, al mes de abril de 2016 
</t>
    </r>
    <r>
      <rPr>
        <sz val="10"/>
        <rFont val="Soberana Sans"/>
        <family val="2"/>
      </rPr>
      <t xml:space="preserve"> Causa : El número de extensionistas creció debido a que la contratación de los mismos fue por menor tiempo, ello dio oportunidad a contratar un mayor número de extensionistas. Efecto: Al contratarse por menor tiempo hay recurso para contratar un mayor número de extensionistas, ello impacta positivamente a los productores al contar con profesionistas que los orienten en su actividad productiva. Otros Motivos:</t>
    </r>
  </si>
  <si>
    <r>
      <t xml:space="preserve">A1.C3. Porcentaje de proyectos productivos procedentes dictaminados técnicamente validados
</t>
    </r>
    <r>
      <rPr>
        <sz val="10"/>
        <rFont val="Soberana Sans"/>
        <family val="2"/>
      </rPr>
      <t xml:space="preserve"> Causa : Derivado del recorte presupuestal al componente, se redujo la cantidad de dictaminadores contratados en comparación con los del ejercicio fiscal anterior; lo cual impidió contar con una mayor cantidad de proyectos productivos procedentes dictaminados técnicamente validados, respecto a los que se tenían programados. Efecto: Una diferencia de  6.75 puntos porcentuales entre la registrada en el trimestre, respecto a la meta programada, no afecta la consecución de los objetivos y metas del indicador a nivel componente, en virtud de que la cantidad de proyectos productivos técnicamente validados rebasa el número de proyectos productivos que con base en la disponibilidad presupuestal se pueden autorizar. Otros Motivos:</t>
    </r>
  </si>
  <si>
    <r>
      <t xml:space="preserve">A2.C3 Porcentaje de mujeres y hombres de grupos con proyectos productivos autorizados que asisten a la inducción informativa sobre el componente
</t>
    </r>
    <r>
      <rPr>
        <sz val="10"/>
        <rFont val="Soberana Sans"/>
        <family val="2"/>
      </rPr>
      <t xml:space="preserve"> Causa : Derivado del recorte presupuestal al componente, se redujo la cantidad de proyectos productivos que se habían estimado apoyar, lo cual ocasionó que se impartiera la inducción informativa sobre el componente a un menor número de personas, respecto a las que se tenían programadas. Efecto: Una diferencia de 12.11 puntos porcentuales entre la registrada en el trimestre, respecto a la meta programada, no afecta la consecución de los objetivos y metas del indicador a nivel componente, en virtud de que al 87% de los integrantes de los proyectos productivos que fueron apoyados se les impartió la inducción informativa sobre el componente. Otros Motivos:</t>
    </r>
  </si>
  <si>
    <r>
      <t xml:space="preserve">A1. C5 Porcentaje de solicitudes dictaminadas del PIAC
</t>
    </r>
    <r>
      <rPr>
        <sz val="10"/>
        <rFont val="Soberana Sans"/>
        <family val="2"/>
      </rPr>
      <t xml:space="preserve"> Causa : Se consideró un mayor número de solicitudes autorizadas para dar una mayor cobertura a la demanda.   Efecto: El indicador fue mayor en aproximadamente cuatro puntos porcentuales. Sin embargo la variación fue positiva al considerar un mayor número de solicitudes aprobadas, impactando a un mayor número de productores.   Otros Motivos:</t>
    </r>
  </si>
  <si>
    <r>
      <t xml:space="preserve">A1.C6 Porcentaje de solicitudes dictaminadas para la obtención de incentivos para la producción
</t>
    </r>
    <r>
      <rPr>
        <sz val="10"/>
        <rFont val="Soberana Sans"/>
        <family val="2"/>
      </rPr>
      <t xml:space="preserve"> Causa : Derivado de la ampliación en el periodo de recepción de solicitudes en ventanillas, se originó una mayor demanda, por lo que el proceso de dictaminación de éstas también fue extendido, derivando en un porcentaje mayor a lo programado en la dictaminación de las mismas, ya que del total de solicitudes recibidas se dictaminaron el 100% tal como lo establecen las ROP. Efecto: El efecto es positivo, ya que al recibir un mayor número de solicitudes de apoyos, también se incrementó el número de productores elegibles conforme a las reglas de operación. Otros Motivos:</t>
    </r>
  </si>
  <si>
    <r>
      <t xml:space="preserve">A1.C4 Porcentaje de proyectos productivos procedentes dictaminados técnicamente validados
</t>
    </r>
    <r>
      <rPr>
        <sz val="10"/>
        <rFont val="Soberana Sans"/>
        <family val="2"/>
      </rPr>
      <t xml:space="preserve"> Causa : Un mayor número de horas invertidas por parte del equipo dictaminador permitió contar un mayor número de  proyectos productivos procedentes dictaminados técnicamente validados, respecto a los que se tenían programados. Efecto: Un incremento de 2.17 puntos porcentuales entre la meta registrada en el trimestre, respecto a la meta programada, permite contar con una mayor cantidad de proyectos productivos para ser sometidos a autorización del Comité Técnico.  Otros Motivos:</t>
    </r>
  </si>
  <si>
    <r>
      <t xml:space="preserve">A2.C4 Porcentaje de mujeres de grupos con proyectos productivos autorizados que asisten a la inducción informativa sobre el componente
</t>
    </r>
    <r>
      <rPr>
        <sz val="10"/>
        <rFont val="Soberana Sans"/>
        <family val="2"/>
      </rPr>
      <t xml:space="preserve"> Causa : Una mayor cantidad de proyectos productivos autorizados, permitió que un mayor número de mujeres de grupos con proyectos productivos autorizados asistieran a la inducción informativa sobre el componente, respecto al que se tenía programado. Efecto: Un incremento de 1.29 puntos porcentuales entre la meta registrada en el trimestre, respecto a la meta programada, permite acortar el plazo de entrega de incentivos para la implementación de proyectos productivos, lo cual contribuye a una mayor probabilidad de sobrevivencia de los mismos. Otros Motivos:</t>
    </r>
  </si>
  <si>
    <t>U002</t>
  </si>
  <si>
    <t>Programa de Acciones Complementarias para Mejorar las Sanidades</t>
  </si>
  <si>
    <t>Contribuir a promover mayor certidumbre en la actividad agroalimentaria mediante mecanismos de administración de riesgos. mediante la conservación y mejora de la condición de sanidad agroalimentaria en el territorio nacional</t>
  </si>
  <si>
    <t>Estados o regiones que mejoran la condición de sanidad agroalimentaria y usuarios que poseen capacidad técnica para controlar la africanización de las abejas</t>
  </si>
  <si>
    <r>
      <t>Porcentaje de estados o regiones que mejoran su estatus fitozoosanitario y acuícola en plagas y enfermedades reglamentadas y de interés económico</t>
    </r>
    <r>
      <rPr>
        <i/>
        <sz val="10"/>
        <color indexed="30"/>
        <rFont val="Soberana Sans"/>
      </rPr>
      <t xml:space="preserve">
</t>
    </r>
  </si>
  <si>
    <t>(Número de estados o regiones que mejoran su estatus sanitario en el año t / Número de estados o regiones que mejorarán su estatus sanitario al 2018) * 100</t>
  </si>
  <si>
    <r>
      <t>Porcentaje de productores y técnicos apícolas que mejoraron capacidades respecto al total de productores y técnicos apícolas</t>
    </r>
    <r>
      <rPr>
        <i/>
        <sz val="10"/>
        <color indexed="30"/>
        <rFont val="Soberana Sans"/>
      </rPr>
      <t xml:space="preserve">
</t>
    </r>
  </si>
  <si>
    <t>(Número de productores y técnicos apícolas que mejoraron sus capacidades técnicas en el año t/ Total de productores y técnicos apícolas en el año t) *100</t>
  </si>
  <si>
    <t>A C.5 Movilización de mercancías agropecuarias, acuícolas y pesqueras en territorio nacional controlada con la aplicación de medidas cuarentenarias</t>
  </si>
  <si>
    <r>
      <t>Porcentaje de cargamentos de alto riesgo sanitario que transitan por los Puntos de Verificación e Inspección con aplicación de medidas cuarentenarias</t>
    </r>
    <r>
      <rPr>
        <i/>
        <sz val="10"/>
        <color indexed="30"/>
        <rFont val="Soberana Sans"/>
      </rPr>
      <t xml:space="preserve">
</t>
    </r>
  </si>
  <si>
    <t>(Número de cargamentos de alto riesgo sanitario a los que se les aplican medidas cuarentenarias en el año t / Número de cargamentos de alto riesgo sanitario detectados en el año t ) x 100</t>
  </si>
  <si>
    <t>B C.3 Sistema de prevención, vigilancia y control de la mosca del Mediterráneo ejecutado</t>
  </si>
  <si>
    <r>
      <t>Porcentaje de brotes y detecciones de mosca del Mediterráneo atendidos</t>
    </r>
    <r>
      <rPr>
        <i/>
        <sz val="10"/>
        <color indexed="30"/>
        <rFont val="Soberana Sans"/>
      </rPr>
      <t xml:space="preserve">
</t>
    </r>
  </si>
  <si>
    <t>(Número de brotes y detecciones de mosca del Mediterráneo atendidos en el año t / Número de brotes y detecciones de mosca del Mediterráneo presentados en el año t) * 100</t>
  </si>
  <si>
    <t>C C.4 Sistema de prevención, vigilancia y control de enfermedades exóticas y emergentes ejecutado</t>
  </si>
  <si>
    <r>
      <t>Porcentaje de análisis de enfermedades exóticas emergentes y reemergentes realizados</t>
    </r>
    <r>
      <rPr>
        <i/>
        <sz val="10"/>
        <color indexed="30"/>
        <rFont val="Soberana Sans"/>
      </rPr>
      <t xml:space="preserve">
</t>
    </r>
  </si>
  <si>
    <t>(Número de análisis de enfermedades exóticas, emergentes y reemergentes realizados en el año t / Número de análisis de enfermedades exóticas, emergentes y reemergentes solicitados en el año t) * 100</t>
  </si>
  <si>
    <t>D C.2 Certificados de Calidad Genética entregados a productores en material biológico apícola</t>
  </si>
  <si>
    <r>
      <t>Porcentaje de certificados entregados a productores en el año t en relación con los certificados entregados en el año base</t>
    </r>
    <r>
      <rPr>
        <i/>
        <sz val="10"/>
        <color indexed="30"/>
        <rFont val="Soberana Sans"/>
      </rPr>
      <t xml:space="preserve">
</t>
    </r>
  </si>
  <si>
    <t>(Número de certificados entregados en el año t / Número de certificados entregados en t0) *100</t>
  </si>
  <si>
    <t>E C.1 Capacitación impartida a productores apícolas y técnicos</t>
  </si>
  <si>
    <r>
      <t>Porcentaje de asistentes que aprobaron la evaluación de la capacitación con 70 o más de calificación respecto al total de asistentes a la capacitación</t>
    </r>
    <r>
      <rPr>
        <i/>
        <sz val="10"/>
        <color indexed="30"/>
        <rFont val="Soberana Sans"/>
      </rPr>
      <t xml:space="preserve">
</t>
    </r>
  </si>
  <si>
    <t>(Número de asistentes que aprobaron la capacitación con 70 o más de calificación en el año t / Número de asistentes a las capacitaciones en el año t) *100</t>
  </si>
  <si>
    <t>A 1 A5.1Instrucción de medidas cuarentenarias de retorno o destrucción a embarques agropecuarios que se movilizan dentro del territorio nacional</t>
  </si>
  <si>
    <t>(Número de cargamentos de alto riesgo sanitario retornados en el año t/ Número de cargamentos de alto riesgo sanitario con retorno instruído en el año t)*100</t>
  </si>
  <si>
    <t>B 2 A3.1 Revisión de trampas de Mosca del Mediterráneo</t>
  </si>
  <si>
    <r>
      <t>Porcentaje de trampas de mosca del Mediterráneo revisadas</t>
    </r>
    <r>
      <rPr>
        <i/>
        <sz val="10"/>
        <color indexed="30"/>
        <rFont val="Soberana Sans"/>
      </rPr>
      <t xml:space="preserve">
</t>
    </r>
  </si>
  <si>
    <t>(Número de trampas de mosca del Mediterráneo revisadas en el año t / Número de trampas de mosca del Mediterráneo programadas a revisar en el año t) * 100</t>
  </si>
  <si>
    <t>C 3 A4.1 Realización de pruebas de laboratorio para el diagóstico de enfermedades exóticas, emergentes o re-emergentes</t>
  </si>
  <si>
    <r>
      <t>Porcentaje de muestras analizadas derivadas de la vigilancia epidemiológica</t>
    </r>
    <r>
      <rPr>
        <i/>
        <sz val="10"/>
        <color indexed="30"/>
        <rFont val="Soberana Sans"/>
      </rPr>
      <t xml:space="preserve">
</t>
    </r>
  </si>
  <si>
    <t>(Número de muestras analizadas en el año t / Número de muestras solicitadas en el año t)* 100</t>
  </si>
  <si>
    <t>D 4 A1.1 Recepción de solicitudes de capacitación</t>
  </si>
  <si>
    <r>
      <t>Porcentaje de capacitaciones impartidas con relación a las programadas</t>
    </r>
    <r>
      <rPr>
        <i/>
        <sz val="10"/>
        <color indexed="30"/>
        <rFont val="Soberana Sans"/>
      </rPr>
      <t xml:space="preserve">
</t>
    </r>
  </si>
  <si>
    <t>(Capacitaciones impartidas en el año t/ Capacitaciones programadas en el año t) * 100</t>
  </si>
  <si>
    <t>E 5 A2.1 Supervisión a las unidades de producción para su certificación</t>
  </si>
  <si>
    <r>
      <t>Porcentaje de unidades de producción atendidas con relación a las solicitantes de certificación</t>
    </r>
    <r>
      <rPr>
        <i/>
        <sz val="10"/>
        <color indexed="30"/>
        <rFont val="Soberana Sans"/>
      </rPr>
      <t xml:space="preserve">
</t>
    </r>
  </si>
  <si>
    <t>(Unidades de producción atendidas en el año t/ Unidades de producción solicitantes de certificación en el año t) * 100</t>
  </si>
  <si>
    <r>
      <t xml:space="preserve">Porcentaje de estados o regiones que mejoran su estatus fitozoosanitario y acuícola en plagas y enfermedades reglamentadas y de interés económico
</t>
    </r>
    <r>
      <rPr>
        <sz val="10"/>
        <rFont val="Soberana Sans"/>
        <family val="2"/>
      </rPr>
      <t xml:space="preserve"> Causa : La meta esta por debajo de lo programado debido que para el  municipio de Cutzamala de Pinzón del Estado de Guerrero, se han realizado todas las gestiones para el reconocimiento como zona Libre de moscas de la fruta (incluyendo la extensión de MIR), únicamente se está a la espera de la publicación del Acuerdo en el DOF, así mismo, se cuenta con el Dictamen Técnico de cumplimiento de fase de erradicación  del  municipio de Palizada del Estado de Campeche, se está a la espera de la firma del oficio de reconocimiento correspondiente. Efecto: El efecto es positivo mejoró la condición sanitaria al cumplirse con los requisitos técnicos para la mejora de estatus fueron cumplidos al 100%   en las regiones programadas, sin embargo, dos de estas aún no pueden gozar de los beneficios de estos reconocimientos para movilizar libremente sus productos hasta que no se formalicen dichos los reconocimientos. Otros Motivos:</t>
    </r>
  </si>
  <si>
    <r>
      <t xml:space="preserve">Porcentaje de productores y técnicos apícolas que mejoraron capacidades respecto al total de productores y técnicos apícolas
</t>
    </r>
    <r>
      <rPr>
        <sz val="10"/>
        <rFont val="Soberana Sans"/>
        <family val="2"/>
      </rPr>
      <t xml:space="preserve"> Causa : No se alcanzó la meta del indicador debido a que los recortes de personal de la Secretaría dejaron sin coordinador del programa a varias Delegaciones. De igual forma no se asignó recurso para la operación del Programa y por consiguiente éste tampoco se radicó a las Delegaciones de la SAGARPA. Cabe señalar que solo algunas de éstas Delegaciones otorgaron apoyo para el cumplimiento de algunas actividades, ante la solicitud de los productores. Efecto: Sin efectos cuantificables ya que la variación fue mínima.  Otros Motivos:</t>
    </r>
  </si>
  <si>
    <r>
      <t xml:space="preserve">Porcentaje de cargamentos de alto riesgo sanitario que transitan por los Puntos de Verificación e Inspección con aplicación de medidas cuarentenarias
</t>
    </r>
    <r>
      <rPr>
        <sz val="10"/>
        <rFont val="Soberana Sans"/>
        <family val="2"/>
      </rPr>
      <t xml:space="preserve"> Causa : Se cumple la meta al 100%. El número de cargamentos con medidas cuarentenarias aplicadas así como los de alto riesgo detectados  fue mayor al estimado en la programación. Cabe mencionar que, la aplicación de medidas cuarentenarias que impidan el ingreso a zonas con mejor estatus a cargamentos de alto riesgo sanitario, depende del flujo comercial que transita por los Puntos de Verificación e Inspección, así como del cumplimiento de los requisitos para ser movilizados, las circunstancias en que se presentan y el  riesgo que representan, por lo que no es una variable que se pueda determinar previamente. Efecto: El efecto es positivo ya que al cumplirse el 100% de las medidas cuarentenarias instruidas a cargamentos de alto riesgo sanitario detectados, se contribuye a reducir el riesgo de diseminación de plagas y enfermedades así como a mantener los estatus sanitarios. Otros Motivos:</t>
    </r>
  </si>
  <si>
    <r>
      <t xml:space="preserve">Porcentaje de brotes y detecciones de mosca del Mediterráneo atendidos
</t>
    </r>
    <r>
      <rPr>
        <sz val="10"/>
        <rFont val="Soberana Sans"/>
        <family val="2"/>
      </rPr>
      <t xml:space="preserve"> Causa : Se cumple con el 100% de la meta al atender la totalidad de los brotes y detecciones que se presentaron. La cantidad de brotes y  detecciones durante el periodo fue mayor al estimado al momento de la programación (con base al histórico de los últimos 5 años), debido a los múltiples factores que condicionan las tasas de reproducción y dispersión de la plaga, de los frentes de infestación en Guatemala, hacia Chiapas, México, por lo que no es posible determinar con precisión el número de eventos en el año .  Efecto: El efecto es positivo  toda vez que se atendieron todos los brotes y detecciones, sin embargo esto requiere mayores recursos financieros para materiales, productos y personal eventual y así poder aplicar los planes de emergencia, de acuerdo al protocolo de erradicación de entradas transitorias en área libre, para su erradicación; lo cual permite seguir manteniendo el estatus fitosanitario de área libre de la mosca del Mediterráneo. Otros Motivos:</t>
    </r>
  </si>
  <si>
    <r>
      <t xml:space="preserve">Porcentaje de análisis de enfermedades exóticas emergentes y reemergentes realizados
</t>
    </r>
    <r>
      <rPr>
        <sz val="10"/>
        <rFont val="Soberana Sans"/>
        <family val="2"/>
      </rPr>
      <t xml:space="preserve"> Causa : Se cumple con el 100% de la meta. Derivado del aumento de la vigilancia epidemiológica para Influenza Aviar H7 N3  en granjas comerciales, rastros, predios de traspatio y para Fiebre Porcina Clásica, se incrementó el número de análisis por investigaciones de seguimiento a partir de aislamientos de las enfermedades. En virtud, de lo anterior, el valor de numerador y denominador son mayores a los estimados en la programación. Efecto: El efecto es positivo toda vez que el incremento en el número de muestras colectadas para su diagnóstico en la Red de laboratorios de la CPA-SENASICA contribuye al diagnóstico oportuna de las enfermedades exóticas, emergentes y reemergentes de los animales. Otros Motivos:</t>
    </r>
  </si>
  <si>
    <r>
      <t xml:space="preserve">Porcentaje de certificados entregados a productores en el año t en relación con los certificados entregados en el año base
</t>
    </r>
    <r>
      <rPr>
        <sz val="10"/>
        <rFont val="Soberana Sans"/>
        <family val="2"/>
      </rPr>
      <t xml:space="preserve"> Causa : No se alcanzó la meta del indicador debido a que los recortes de personal de la Secretaría dejaron sin coordinador del programa a varias Delegaciones. De igual forma no se asignó recurso para la operación del Programa y por consiguiente éste tampoco se radicó a las Delegaciones de la SAGARPA. Cabe señalar que solo algunas de éstas Delegaciones otorgaron apoyo para el cumplimiento de algunas actividades, ante la solicitud de los productores. Efecto: El efecto es negativo ya que se corre el riesgo de no contar con suficiente  material biológico certificado para su distribución a nivel nacional que garantice abejas reinas con características genéticas deseables como mansedumbre, productividad y resistencia a enfermedades lo que pondría en riesgo la productividad y exportación de la miel, así como, a la población debido a la defensividad de las abejas africanizadas.  Otros Motivos:</t>
    </r>
  </si>
  <si>
    <r>
      <t xml:space="preserve">Porcentaje de asistentes que aprobaron la evaluación de la capacitación con 70 o más de calificación respecto al total de asistentes a la capacitación
</t>
    </r>
    <r>
      <rPr>
        <sz val="10"/>
        <rFont val="Soberana Sans"/>
        <family val="2"/>
      </rPr>
      <t xml:space="preserve"> Causa : La meta se logró debido al interés de los productores en los temas selectos de apicultura, así como la correcta impartición de los talleres que estimulan a que el productor implemente el manejo integral de la colmena así como las  Buenas Prácticas de Producción de miel. Efecto: El efecto es positivo debido  a que los productores que pudieron ser capacitados tendrán diferentes herramientas teórico-practicas, lo que fomentará un desarrollo adecuado en sus colonias de abejas, previniendo y controlando las enfermedades así como la obtención de miel y otros productos a través de las buenas practicas pecuarias. Otros Motivos:</t>
    </r>
  </si>
  <si>
    <r>
      <t xml:space="preserve">Porcentaje de cargamentos de alto riesgo sanitario retornados
</t>
    </r>
    <r>
      <rPr>
        <sz val="10"/>
        <rFont val="Soberana Sans"/>
        <family val="2"/>
      </rPr>
      <t xml:space="preserve"> Causa : Se cumple la meta al 100%. El número de cargamentos con retorno instruido fue mayor al estimado en la programación. El número de cargamentos de alto riesgo sanitario que deben ser retornados depende del flujo comercial de las mercancías agropecuarias, así como del cumplimiento de los requisitos para ser movilizados, la medida cuarentenaria acorde a las circunstancias en que se presentan y el  riesgo que representan, por lo que no es una variable que se pueda determinar previamente. Efecto: El efecto es positivo toda vez que al cumplirse el 100% de los retornos instruidos a cargamentos de alto riesgo sanitario detectados, se contribuye a reducir el riesgo de diseminación de plagas y enfermedades así como a mantener los estatus sanitarios alcanzados. Otros Motivos:</t>
    </r>
  </si>
  <si>
    <r>
      <t xml:space="preserve">Porcentaje de cargamentos de alto riesgo sanitario destruidos
</t>
    </r>
    <r>
      <rPr>
        <sz val="10"/>
        <rFont val="Soberana Sans"/>
        <family val="2"/>
      </rPr>
      <t xml:space="preserve"> Causa : Se cumple con el 100% de  la meta , sin embargo, los valores de numerador y denominador son mayores a los estimados al momento de la programación. El número de cargamentos de alto riesgo sanitario depende del flujo comercial que transita  por los Puntos de Verificación e Inspección; y la instrucción de destrucción depende del cumplimiento de los requisitos para ser movilizados, la dictaminación de la medida cuarentenaria de acuerdo a las circunstancias en que se presentan y el  riesgo que representan, por lo que no son variables que se puedan determinar previamente. Efecto: El efecto es positivo ya que al cumplirse el 100% de las destrucciones instruidas a cargamentos de alto riesgo sanitario detectados, se contribuye a reducir el riesgo de diseminación de plagas y enfermedades así como a mantener los estatus sanitarios alcanzados. Otros Motivos:</t>
    </r>
  </si>
  <si>
    <r>
      <t xml:space="preserve">Porcentaje de trampas de mosca del Mediterráneo revisadas
</t>
    </r>
    <r>
      <rPr>
        <sz val="10"/>
        <rFont val="Soberana Sans"/>
        <family val="2"/>
      </rPr>
      <t xml:space="preserve"> Causa : La meta  fue superior a lo programado, debido a que la red de trampeo de mosca del Mediterráneo operada por el Comité Estatal de Sanidad Vegetal de Chiapas, compuesta por 332 trampas, fue transferida al Programa Moscamed cuando ya se  había realizado la programación de las metas del trampeo normal para el 2016. Así mismo derivado del número de entradas que se presentaron en este año, el trampeo normal con función de trampeo de delimitación y dentro de bloques de liberación, fue revisada semanalmente, en vez de revisiones catorcenales. Efecto: El efecto es positivo ya que se tiene mayor área de vigilancia y mayor número de trampas por kilómetro cuadrado, para la detección oportuna de la plaga y, en consecuencia, aplicar los planes de emergencia en tiempo y forma, para la erradicación de la plaga y mantener la condición fitosanitaria de área libre.  Otros Motivos:</t>
    </r>
  </si>
  <si>
    <r>
      <t xml:space="preserve">Porcentaje de muestras analizadas derivadas de la vigilancia epidemiológica
</t>
    </r>
    <r>
      <rPr>
        <sz val="10"/>
        <rFont val="Soberana Sans"/>
        <family val="2"/>
      </rPr>
      <t xml:space="preserve"> Causa : Se cumple con el 100% de la meta. Derivado del aumento de la vigilancia epidemiológica  para Influenza Aviar H7 N3  en granjas comerciales, rastros, predios de traspatio y para Fiebre Porcina Clásica se incrementó el número de muestras analizadas  por investigaciones de seguimiento a partir de aislamientos de las enfermedades. En virtud, de lo anterior, el valor de numerador y denominador son mayores a los estimados en la programación. Efecto: El efecto es positivo ya que al aumentar el número de muestras colectadas para su diagnóstico en la Red de laboratorios de la CPA-SENASICA., se contribuye al diagnóstico oportuno de enfermedades exóticas, emergentes o re- emergentes de los animales. Otros Motivos:</t>
    </r>
  </si>
  <si>
    <r>
      <t xml:space="preserve">Porcentaje de capacitaciones impartidas con relación a las programadas
</t>
    </r>
    <r>
      <rPr>
        <sz val="10"/>
        <rFont val="Soberana Sans"/>
        <family val="2"/>
      </rPr>
      <t xml:space="preserve"> Causa : No se alcanzó la meta del indicador debido a que los recortes de personal de la Secretaría dejaron sin coordinador de este programa a varias Delegaciones. De igual forma no se asignó recurso para la operación del Programa y por consiguiente éste tampoco se radicó a las Delegaciones de la SAGARPA. Cabe señalar que solo algunas de éstas Delegaciones otorgaron apoyo para el cumplimiento de algunas actividades, ante la solicitud de los productores. Efecto: El efecto es negativo ya que se corre el riesgo de no contar con apicultores, técnicos y brigadistas capacitados en el control de enjambres, enfermedades de las abejas y buenas practicas pecuarias lo que impactará en la productividad, exportación y calidad de la miel.  Otros Motivos:</t>
    </r>
  </si>
  <si>
    <r>
      <t xml:space="preserve">Porcentaje de unidades de producción atendidas con relación a las solicitantes de certificación
</t>
    </r>
    <r>
      <rPr>
        <sz val="10"/>
        <rFont val="Soberana Sans"/>
        <family val="2"/>
      </rPr>
      <t xml:space="preserve"> Causa : No se alcanzó la meta del indicador debido a que los recortes de personal de la Secretaría dejaron sin coordinador de este programa a varias Delegaciones. De igual forma no se asignó recurso para la operación del Programa y por consiguiente éste tampoco se radicó a las Delegaciones de la SAGARPA. Cabe señalar que solo algunas de éstas Delegaciones otorgaron apoyo para el cumplimiento de algunas actividades, ante la solicitud de los productores. Efecto: El efecto es negativo ya que se corre el riesgo de no contar con suficiente material biológico certificado para su distribución a nivel nacional que garantice abejas reinas con características genéticas deseables como mansedumbre, productividad y resistencia a enfermedades lo que pondría en riesgo la productividad y exportación de la miel, así como, a la población debido a la defensividad de las abejas africanizadas.  Otros Motivos:</t>
    </r>
  </si>
  <si>
    <t>U004</t>
  </si>
  <si>
    <t>Sistema Nacional de Investigación Agrícola</t>
  </si>
  <si>
    <t>311-Dirección General de Productividad y Desarrollo Tecnológico</t>
  </si>
  <si>
    <t>Contribuir a impulsar la productividad en el sector agroalimentario mediante inversión en capital físico, humano y tecnológico que garantice la seguridad alimentaria mediante tecnologías y/o conocimientos para atender las demandas estratégicas de los productores del sector agropecuario, acuícola y pesquero</t>
  </si>
  <si>
    <r>
      <t>Porcentaje de variación en la inversión que el Fondo Sectorial de Investigación en Materias Agrícola, Pecuaria, Acuícola, Agrobiotecnología y Recursos Fitogenéticos destinada a proyectos de investigación o tecnología que requiere el Sector Agroalimentario y pesquero.</t>
    </r>
    <r>
      <rPr>
        <i/>
        <sz val="10"/>
        <color indexed="30"/>
        <rFont val="Soberana Sans"/>
      </rPr>
      <t xml:space="preserve">
</t>
    </r>
  </si>
  <si>
    <t>[(Inversión en proyectos de investigación aprobados por el Fondo Sectorial de Investigación en Materias Agrícola, Pecuaria, Acuícola, Agrobiotecnología y Recursos Fitogenéticos en el año t / Inversión en proyectos de investigación aprobados por el Fondo Sectorial de Investigación en Materias Agrícola, Pecuaria, Acuícola, Agrobiotecnología y Recursos Fitogenéticos en t-1) *100</t>
  </si>
  <si>
    <t>Productores del Sector agropecuario, acuícola y pesquero cuentan con tecnologías y/o conocimientos generados para atender temas estratágicos demandados.</t>
  </si>
  <si>
    <r>
      <t>Porcentaje de tecnologías y/o conocimientos generados que atendieron las demandas del Sector.</t>
    </r>
    <r>
      <rPr>
        <i/>
        <sz val="10"/>
        <color indexed="30"/>
        <rFont val="Soberana Sans"/>
      </rPr>
      <t xml:space="preserve">
</t>
    </r>
  </si>
  <si>
    <t>(Número de tecnologías y/o conocimientos generados en proyectos que concluyen/Números de tecnologías y/o conocimientos  que fueron demandados)*100</t>
  </si>
  <si>
    <t>A Apoyos para el desarrollo de proyectos de investigación que atienden temas estratégicos  otorgados.</t>
  </si>
  <si>
    <r>
      <t>Porcentaje de apoyos otorgados a Proyectos de investigación mediante Convenio de Asignación de Recursos</t>
    </r>
    <r>
      <rPr>
        <i/>
        <sz val="10"/>
        <color indexed="30"/>
        <rFont val="Soberana Sans"/>
      </rPr>
      <t xml:space="preserve">
</t>
    </r>
  </si>
  <si>
    <t>(Número de apoyos otorgados a Proyectos de investigación con Convenio de Asignación de Recursos formalizado/Número de  proyectos de investigación aprobados para su financiamiento)*100</t>
  </si>
  <si>
    <t>B Eventos organizados para la difusión de tecnologías y/o conocimientos.</t>
  </si>
  <si>
    <r>
      <t>Porcentaje de eventos realizados para la difusión de tecnologías y/o conocimientos.</t>
    </r>
    <r>
      <rPr>
        <i/>
        <sz val="10"/>
        <color indexed="30"/>
        <rFont val="Soberana Sans"/>
      </rPr>
      <t xml:space="preserve">
</t>
    </r>
  </si>
  <si>
    <t>(Número de eventos realizados para difusión de tecnologías y/o conocimientos /  Número de eventos programados para difusión de tecnologías y/o conocimientos)*100</t>
  </si>
  <si>
    <t>A 1 Recepción de informes financieros de proyectos de investigación</t>
  </si>
  <si>
    <r>
      <t>Porcentaje de informes financieros recibidos</t>
    </r>
    <r>
      <rPr>
        <i/>
        <sz val="10"/>
        <color indexed="30"/>
        <rFont val="Soberana Sans"/>
      </rPr>
      <t xml:space="preserve">
</t>
    </r>
  </si>
  <si>
    <t>(Número de informes financieros recibidos / Número total de informes financieros con compromiso de entrega ) *100</t>
  </si>
  <si>
    <t>B 2 Publicación de convocatorias para la atención de temas estratégicos.</t>
  </si>
  <si>
    <r>
      <t>Porcentaje de temas estratégicos que fueron convocados para su atención.</t>
    </r>
    <r>
      <rPr>
        <i/>
        <sz val="10"/>
        <color indexed="30"/>
        <rFont val="Soberana Sans"/>
      </rPr>
      <t xml:space="preserve">
</t>
    </r>
  </si>
  <si>
    <t>(Número de temas estratégicos con convocatoria públicada/Número de temas estratégicos programados para ser atendidos) *100</t>
  </si>
  <si>
    <t>B 3 Priorización de demandas en temas estratégicos.</t>
  </si>
  <si>
    <r>
      <t>Porcentaje de temas estratégicos que alcanzaron consenso para emitir su convocatoria.</t>
    </r>
    <r>
      <rPr>
        <i/>
        <sz val="10"/>
        <color indexed="30"/>
        <rFont val="Soberana Sans"/>
      </rPr>
      <t xml:space="preserve">
</t>
    </r>
  </si>
  <si>
    <t>(Número de temas estratégicos que alcanzan consenso para emitir su convocatoria/Número de temas estratégicos que fueron propuestos para ser atendidas) *100</t>
  </si>
  <si>
    <r>
      <t xml:space="preserve">Porcentaje de variación en la inversión que el Fondo Sectorial de Investigación en Materias Agrícola, Pecuaria, Acuícola, Agrobiotecnología y Recursos Fitogenéticos destinada a proyectos de investigación o tecnología que requiere el Sector Agroalimentario y pesquero.
</t>
    </r>
    <r>
      <rPr>
        <sz val="10"/>
        <rFont val="Soberana Sans"/>
        <family val="2"/>
      </rPr>
      <t xml:space="preserve"> Causa : "En la Tercera Reunión Ordinaria de 2016 del Comité Técnico y de Administración (CTA) del Fondo Sectorial, celebrada el 22 de noviembre de 2016 se aprobaron:    *Propuesta con clave 2016-01-277838 ¿ Café, Aprobado por un monto de $12,468,000.00 pesos.    *Propuesta con clave 2016-01-277609 ¿ Mole Negro, Aprobado por un monto de $1,779,500.00 pesos.    *Propuesta con clave 2016-01-277457 ¿ Cormos de Malanga, Aprobado por un monto de $2,279,950.00 pesos.    *Propuesta con clave 2016-01-277881 ¿ Aguacatero, Aprobado por un monto de $5,639,000.00 pesos.    *Propuesta con clave 2016-01-277781 ¿ Calabaza, Aprobado por un monto de $2,450,000.00 pesos.  "   Efecto: Se incrementa el valor del  numerador contemplado en el Ejercicio 2016 por la cantidad de $24,616,450.00, resultando en un incremento en el valor de la meta de 674.25% a 993% para dicho Ejercicio.   Otros Motivos:</t>
    </r>
  </si>
  <si>
    <r>
      <t xml:space="preserve">Porcentaje de tecnologías y/o conocimientos generados que atendieron las demandas del Sector.
</t>
    </r>
    <r>
      <rPr>
        <sz val="10"/>
        <rFont val="Soberana Sans"/>
        <family val="2"/>
      </rPr>
      <t xml:space="preserve"> Causa : "Se otorgó prórroga a 1 Proyecto: 175519 de moringa  por lo que no se reporta en el Ejercicio 2016.    Se notifica la situación del retraso en la recepción del Informe del Proyecto 146788 de Trigo debido a cambios Administrativos al interior de INIFAP.    Los Proyectos 175509 de Agave Tequilero y 148859 de Arroz de grano largo delgado se encuentran solventando observaciones técnicas, por lo que no han realizado la entrega final de los productos convenidos.  "   Efecto: Los productos convenidos serán recibidos por la Secretaría Administrativa en el  2017, y se verán reflejados en el Ejercicio de 2017, lo que ocasionó una disminución en el  valor del indicador establecido para el Ejercicio 2016 (por la cantidad de 33 productos de esos 4 Proyectos).   Otros Motivos:</t>
    </r>
  </si>
  <si>
    <r>
      <t xml:space="preserve">Porcentaje de apoyos otorgados a Proyectos de investigación mediante Convenio de Asignación de Recursos
</t>
    </r>
    <r>
      <rPr>
        <sz val="10"/>
        <rFont val="Soberana Sans"/>
        <family val="2"/>
      </rPr>
      <t xml:space="preserve"> Causa : En la Tercera Reunión Ordinaria de 2016 del Comité Técnico y de Administración (CTA) del Fondo Sectorial, celebrada el 22 de noviembre de 2016 se autorizaron 5 Proyectos de la Convocatoria 2016-01, de los cuales 2 proyectos (Cormos de Malanga y Mole Negro) se formalizaron mediante Convenio de Asignación de Recursos (CAR) en diciembre 2016, lo anterior como resultado de la rápida coordinación entre el Fondo Sectorial y las Instituciones Apoyadas para la suscripción de dicho Convenio.   Efecto: Se tenía estimado que los 5 Proyectos que fueron aprobados de la Convocatoria 2016-01 se formalizarán mediante Convenio de Asignación de Recursos (CAR) hasta Enero 2017,  pero derivado de los avances en la suscripción de los CAR que se llevó a cabo en diciembre de 2016, la meta anual correspondiente al Ejercicio 2016 se incrementó en un 40%.   Otros Motivos:</t>
    </r>
  </si>
  <si>
    <r>
      <t xml:space="preserve">Porcentaje de eventos realizados para la difusión de tecnologías y/o conocimientos.
</t>
    </r>
    <r>
      <rPr>
        <sz val="10"/>
        <rFont val="Soberana Sans"/>
        <family val="2"/>
      </rPr>
      <t>Sin Información,Sin Justificación</t>
    </r>
  </si>
  <si>
    <r>
      <t xml:space="preserve">Porcentaje de informes financieros recibidos
</t>
    </r>
    <r>
      <rPr>
        <sz val="10"/>
        <rFont val="Soberana Sans"/>
        <family val="2"/>
      </rPr>
      <t xml:space="preserve"> Causa : "Durante el Cuarto Trimestre se otorgaron prórrogas a 2 Proyectos: 175519 de moringa  y 195157 de nopal, por lo que no se reportan en el ejercicio 2016.    Se notifica la situación del retraso en la recepción del Informe del Proyecto 146788 de Trigo debido a cambios Administrativos al interior de INIFAP.    Lo anterior suma los 3 Proyectos que no se recibieron en 2016."   Efecto: Los Informes Financieros pendientes serán recibidos por la Secretaría Administrativa del Fondo Sectorial y se verán reflejados en el Ejercicio 2017, lo que incrementará el valor del indicador en ese periodo.    Otros Motivos:</t>
    </r>
  </si>
  <si>
    <r>
      <t xml:space="preserve">Porcentaje de temas estratégicos que fueron convocados para su atención.
</t>
    </r>
    <r>
      <rPr>
        <sz val="10"/>
        <rFont val="Soberana Sans"/>
        <family val="2"/>
      </rPr>
      <t xml:space="preserve"> Causa : Durante la Tercera Reunión Ordinaria de 2016 del Comité Técnico y de Administración (CTA) del Fondo Sectorial, celebrada el 22 de noviembre de 2016, se mencionó que los temas de demanda de la Convocatoria 2016-02 serían revisados y publicados como Convocatoria 2017-01, debido a que se han realizado nuevas Reuniones con los Sistemas Producto para la identificación de una mayor cantidad de temas prioritarios de atención; asimismo, se mencionó que si se publicaba la Convocatoria a finales del año 2016, el plazo en el que estaría vigente dicha Convocatoria correspondería al periodo vacacional en las Instituciones y Universidades participantes.   Efecto: Contar con una mayor cantidad de propuestas de Proyectos por parte de las diversas Instituciones y Universidades que deseen participar en el 2017, así como una mejor calidad en las propuestas de los Proyectos  que respondan a las necesidades reales del Sector Agroalimentario, como resultado de las Reuniones de los Sistemas Producto y el Sistema Nacional de Investigación y Transferencia de Tecnología para el Desarrollo Rural Sustentable (SNITT).   Otros Motivos:</t>
    </r>
  </si>
  <si>
    <r>
      <t xml:space="preserve">Porcentaje de temas estratégicos que alcanzaron consenso para emitir su convocatoria.
</t>
    </r>
    <r>
      <rPr>
        <sz val="10"/>
        <rFont val="Soberana Sans"/>
        <family val="2"/>
      </rPr>
      <t xml:space="preserve"> Causa : Derivado de la problemática presentada en diversos temas demandados en materia de investigación, innovación, desarrollo tecnológico y transferencia de tecnología demandados por el sector agropecuario y la urgencia de darles solución, para el segundo semestre fue rebasada la meta acumulada propuesta, al alcanzar consenso entre organizaciones de productores, instituciones de investigación, sector público y privado de 3 demandas adicionales.    Efecto: Apoyar un mayor número de proyectos de investigación científica y tecnológica que realmente contribuyan a generar el conocimiento científico necesario para atender los problemas y necesidades actuales del sector. Con los conocimientos científicos adquiridos derivado del apoyo de proyectos se busca elevar la competitividad del sector agropecuario.   Otros Motivos:</t>
    </r>
  </si>
  <si>
    <t>U009</t>
  </si>
  <si>
    <t>Fomento de la Ganadería y Normalización de la Calidad de los Productos Pecuarios</t>
  </si>
  <si>
    <t>Contribuir a impulsar la productividad en el sector agroalimentario mediante inversión en capital físico, humano y tecnológico que garantice la seguridad alimentaria mediante el incremento de la innovación y tecnología aplicadas por los productores en el sector pecuario.</t>
  </si>
  <si>
    <r>
      <t>Productividad laboral en el subsector pecuario.</t>
    </r>
    <r>
      <rPr>
        <i/>
        <sz val="10"/>
        <color indexed="30"/>
        <rFont val="Soberana Sans"/>
      </rPr>
      <t xml:space="preserve">
</t>
    </r>
  </si>
  <si>
    <t>(Índice del PIB ganadero año t / Índice del empleo ganadero remunerado en el año t) * 100</t>
  </si>
  <si>
    <t>Productores pecuarios incrementan la producción de alimentos de origen animal para consumo humano.</t>
  </si>
  <si>
    <r>
      <t>Tasa de variación de la producción de los principales productos de origen animal.</t>
    </r>
    <r>
      <rPr>
        <i/>
        <sz val="10"/>
        <color indexed="30"/>
        <rFont val="Soberana Sans"/>
      </rPr>
      <t xml:space="preserve">
</t>
    </r>
  </si>
  <si>
    <t>(Sumatoria del volumen anual de producción de los principales productos de origen animal en el año tn/sumatoria del volumen anual de producción de los principales productos de origen animal en el año tn-1)*100-100</t>
  </si>
  <si>
    <t>A Incentivos económicos, entregados a las unidades económicas pecuarias para el Fomento de la Ganadería y Normalización de la calidad de los Productos Pecuarios.</t>
  </si>
  <si>
    <r>
      <t>Porcentaje de proyectos apoyados para el  Programa de Fomento de la Ganadería y Normalización de la Calidad de los Productos Pecuarios.</t>
    </r>
    <r>
      <rPr>
        <i/>
        <sz val="10"/>
        <color indexed="30"/>
        <rFont val="Soberana Sans"/>
      </rPr>
      <t xml:space="preserve">
</t>
    </r>
  </si>
  <si>
    <t>(Número de Proyectos apoyados para el Programa de Fomento de la Ganadería y Normalización de la Calidad de los Productos Pecuarios / Número de proyectos dictaminados positivos)*100</t>
  </si>
  <si>
    <t>A 1 Dictamen positivo de Fomento de la Ganadería y Normalización de la Calidad de los Productos Pecuarios.</t>
  </si>
  <si>
    <r>
      <t>Porcentaje de solicitudes de Fomento de la Ganadería y Normalización de la Calidad de los Productos Pecuarios dictaminadas.</t>
    </r>
    <r>
      <rPr>
        <i/>
        <sz val="10"/>
        <color indexed="30"/>
        <rFont val="Soberana Sans"/>
      </rPr>
      <t xml:space="preserve">
</t>
    </r>
  </si>
  <si>
    <t>(Número de solicitudes de Fomento de la Ganadería y Normalización de la Calidad de los Productos Pecuarios dictaminadas positivas/número total de solicitudes recibidas para el componente de Fomento de la Ganadería y Normalización de la Calidad de los Productos Pecuarios)*100</t>
  </si>
  <si>
    <r>
      <t xml:space="preserve">Productividad laboral en el subsector pecuario.
</t>
    </r>
    <r>
      <rPr>
        <sz val="10"/>
        <rFont val="Soberana Sans"/>
        <family val="2"/>
      </rPr>
      <t xml:space="preserve"> Causa : Se hizo una adecuación del índice de productividad del trabajo, realizado por la OCDE. El indicador se calculó con la información disponible de las Cuentas Nacionales del INEGI, se estimaron los datos del PIB. Se espera que para el cierre de cuenta pública en Marzo se cuente con los datos definitivos.    Efecto: En este caso, el índice propuesto es calculado con base en el número de puestos remunerados, asumiendo que este número crece ligeramente a partir de 2013; es decir, aumento el empleo.    Otros Motivos:</t>
    </r>
  </si>
  <si>
    <r>
      <t xml:space="preserve">Tasa de variación de la producción de los principales productos de origen animal.
</t>
    </r>
    <r>
      <rPr>
        <sz val="10"/>
        <rFont val="Soberana Sans"/>
        <family val="2"/>
      </rPr>
      <t xml:space="preserve"> Causa : La programación de la meta se baso en información preliminar aportada por el SIAP,  Pronostico 2016. El valor de la meta alcanzada esta con fecha de datos  al mes de Noviembre del 2016. Se espera que para el cierre de cuenta pública en Marzo se cuente con los datos definitivos. Dado que la producción de los principales productos de origen animal incremento en ambos periodos la proporción de la meta se vio afectada a la baja.   Efecto: El efecto es positivo aumento el volumen de la producción de los principales productos de origen animal. Solo se tiene un dato estimado    Otros Motivos:</t>
    </r>
  </si>
  <si>
    <r>
      <t xml:space="preserve">Porcentaje de proyectos apoyados para el  Programa de Fomento de la Ganadería y Normalización de la Calidad de los Productos Pecuarios.
</t>
    </r>
    <r>
      <rPr>
        <sz val="10"/>
        <rFont val="Soberana Sans"/>
        <family val="2"/>
      </rPr>
      <t xml:space="preserve"> Causa : Debido al recorte presupuestal al programa, no se pudieron apoyar los 26 proyectos programados por los que la meta alcanzada únicamente fue del 69.47%   Efecto: Menor número de productores pecuarios apoyados   Otros Motivos:</t>
    </r>
  </si>
  <si>
    <r>
      <t xml:space="preserve">Porcentaje de solicitudes de Fomento de la Ganadería y Normalización de la Calidad de los Productos Pecuarios dictaminadas.
</t>
    </r>
    <r>
      <rPr>
        <sz val="10"/>
        <rFont val="Soberana Sans"/>
        <family val="2"/>
      </rPr>
      <t xml:space="preserve"> Causa : La diferencia en la meta se debe a que el número de solicitudes recibidas fue menor a la programada y el número de solicitudes dictaminadas positivas fue mayor a lo programado "   Efecto: En el ejercicio 2016, hubo un mayor número de solicitudes dictaminadas con respecto a lo programado   Otros Motivos:</t>
    </r>
  </si>
  <si>
    <t>U013</t>
  </si>
  <si>
    <t>Vinculación Productiva</t>
  </si>
  <si>
    <t>Contribuir a impulsar la productividad en el sector agroalimentario mediante inversión en capital físico, humano y tecnológico que garantice la seguridad alimentaria mediante la integración productiva, comercialización y desarrollo tecnológico del sector pesquero y acuícola.</t>
  </si>
  <si>
    <r>
      <t>Tasa de variación de la producción nacional pesquera y acuícola</t>
    </r>
    <r>
      <rPr>
        <i/>
        <sz val="10"/>
        <color indexed="30"/>
        <rFont val="Soberana Sans"/>
      </rPr>
      <t xml:space="preserve">
</t>
    </r>
  </si>
  <si>
    <t>(((Producción nacional pesquera y acuícola en el año t2/ Producción nacional pesquera y acuícola en el año t0)-1)*1/2)*100</t>
  </si>
  <si>
    <t>Productores acuícolas y pesqueros aplican esquemas de organización, producción y comercialización, así como la implementación de modelos tecnológicos de producción acuícola innovadores.</t>
  </si>
  <si>
    <r>
      <t>Porcentaje de modelos de desarrollo tecnológico aplicados</t>
    </r>
    <r>
      <rPr>
        <i/>
        <sz val="10"/>
        <color indexed="30"/>
        <rFont val="Soberana Sans"/>
      </rPr>
      <t xml:space="preserve">
</t>
    </r>
  </si>
  <si>
    <t>(Número de modelos de desarrollo tecnológico aplicados / Número de modelos de desarrollo tecnológico con viabilidad probada mediante convenio  x 100</t>
  </si>
  <si>
    <r>
      <t>Tasa de variación del número de sistemas producto organizados y articulados</t>
    </r>
    <r>
      <rPr>
        <i/>
        <sz val="10"/>
        <color indexed="30"/>
        <rFont val="Soberana Sans"/>
      </rPr>
      <t xml:space="preserve">
</t>
    </r>
  </si>
  <si>
    <t>((Número de sistemas producto organizados y articulados en el año t/ total de sistemas producto organizados y articulados en el año t0)-1) X 100</t>
  </si>
  <si>
    <t>A Apoyos a productores para el desarrollo de modelos tecnológicos viables generados</t>
  </si>
  <si>
    <r>
      <t>Porcentaje de modelos de desarrollo tecnológico con viabilidad probada mediante convenio</t>
    </r>
    <r>
      <rPr>
        <i/>
        <sz val="10"/>
        <color indexed="30"/>
        <rFont val="Soberana Sans"/>
      </rPr>
      <t xml:space="preserve">
</t>
    </r>
  </si>
  <si>
    <t>(Número de modelos de desarrollo tecnológico con viabilidad probada mediante convenio/ Número de modelos tecnológicos programados) x 100</t>
  </si>
  <si>
    <t>B Apoyos de capacitación y servicios especializados otorgados</t>
  </si>
  <si>
    <r>
      <t>Porcentaje de apoyos otorgados a los comités sistema producto.</t>
    </r>
    <r>
      <rPr>
        <i/>
        <sz val="10"/>
        <color indexed="30"/>
        <rFont val="Soberana Sans"/>
      </rPr>
      <t xml:space="preserve">
</t>
    </r>
  </si>
  <si>
    <t>(Número de apoyos otorgados a los comités sistema producto / Número de apoyos solicitados por los comités sistema producto ) x 100</t>
  </si>
  <si>
    <t>A 1 Validación de terminos de referencia de los modelos tecnológicos.</t>
  </si>
  <si>
    <r>
      <t>Porcentaje de modelos tecnológicos con terminos de referencia valiados</t>
    </r>
    <r>
      <rPr>
        <i/>
        <sz val="10"/>
        <color indexed="30"/>
        <rFont val="Soberana Sans"/>
      </rPr>
      <t xml:space="preserve">
</t>
    </r>
  </si>
  <si>
    <t>(Número de modelos tecnológicos con términos de referencia validados / Numero de modelos técnológicos con terminos de referencia programados) X 100</t>
  </si>
  <si>
    <t>A 2 Celebración de convenios para el desarrollo de modelos tecnológicos</t>
  </si>
  <si>
    <r>
      <t>Porcentaje de convenios celebrados para el desarrollo de modelos tecnológicos</t>
    </r>
    <r>
      <rPr>
        <i/>
        <sz val="10"/>
        <color indexed="30"/>
        <rFont val="Soberana Sans"/>
      </rPr>
      <t xml:space="preserve">
</t>
    </r>
  </si>
  <si>
    <t>(Número de convenios celebrados/Número de convenios programados a celebrarse) x 100</t>
  </si>
  <si>
    <t>B 3 Celebración de convenios con organizaciones pesqueras y acuícolas</t>
  </si>
  <si>
    <r>
      <t xml:space="preserve">Porcentaje de convenios celebrados con organizaciones pesqueras y acuícolas </t>
    </r>
    <r>
      <rPr>
        <i/>
        <sz val="10"/>
        <color indexed="30"/>
        <rFont val="Soberana Sans"/>
      </rPr>
      <t xml:space="preserve">
</t>
    </r>
  </si>
  <si>
    <t>(Número de convenios celebrados / Total de convenios  programados) x 100)</t>
  </si>
  <si>
    <t>B 4 Dictaminación de programas de trabajo fundamentados en los planes estratégicos.</t>
  </si>
  <si>
    <r>
      <t xml:space="preserve">Porcentaje de programas de trabajo que se dictaminan en fecha programada.  </t>
    </r>
    <r>
      <rPr>
        <i/>
        <sz val="10"/>
        <color indexed="30"/>
        <rFont val="Soberana Sans"/>
      </rPr>
      <t xml:space="preserve">
</t>
    </r>
  </si>
  <si>
    <t>(Número de programas de trabajo dictaminados/ Número total de programas de trabajo programados a dictaminar de acuerdo con el calendario de actividades) x 100</t>
  </si>
  <si>
    <t>B 5 Contratación de prestadores de servicios especializados para desarrollar acciones de consultoría y capacitación.</t>
  </si>
  <si>
    <r>
      <t>Tasa de variación del número de prestadores de servicios contratados.</t>
    </r>
    <r>
      <rPr>
        <i/>
        <sz val="10"/>
        <color indexed="30"/>
        <rFont val="Soberana Sans"/>
      </rPr>
      <t xml:space="preserve">
</t>
    </r>
  </si>
  <si>
    <t>[Número de prestadores de servicios contratados en el año t/ Número de prestadores de servicios contratados en el año t0)-1] x 100</t>
  </si>
  <si>
    <r>
      <t xml:space="preserve">Tasa de variación de la producción nacional pesquera y acuícola
</t>
    </r>
    <r>
      <rPr>
        <sz val="10"/>
        <rFont val="Soberana Sans"/>
        <family val="2"/>
      </rPr>
      <t>Sin Información,Sin Justificación</t>
    </r>
  </si>
  <si>
    <r>
      <t xml:space="preserve">Porcentaje de modelos de desarrollo tecnológico aplicados
</t>
    </r>
    <r>
      <rPr>
        <sz val="10"/>
        <rFont val="Soberana Sans"/>
        <family val="2"/>
      </rPr>
      <t>Sin Información,Sin Justificación</t>
    </r>
  </si>
  <si>
    <r>
      <t xml:space="preserve">Tasa de variación del número de sistemas producto organizados y articulados
</t>
    </r>
    <r>
      <rPr>
        <sz val="10"/>
        <rFont val="Soberana Sans"/>
        <family val="2"/>
      </rPr>
      <t xml:space="preserve"> Causa : Se incrementó la demanda del registro de solicitudes por parte de los Comités Sistema Producto. Efecto: Incremento en el registro de comités sistema producto organizados y articulados, para el desarrollo de cadenas de valor en el sector pesquero y acuícola. Otros Motivos:</t>
    </r>
  </si>
  <si>
    <r>
      <t xml:space="preserve">Porcentaje de modelos de desarrollo tecnológico con viabilidad probada mediante convenio
</t>
    </r>
    <r>
      <rPr>
        <sz val="10"/>
        <rFont val="Soberana Sans"/>
        <family val="2"/>
      </rPr>
      <t xml:space="preserve"> Causa : El número de modelos tecnológicos fue mayor a los programados, lo anterior demuestra el interés de los solicitantes en desarrollar modelos tecnológicos. Efecto: El aumento en el avance programado se traduce en un número mayor de unidades económicas apoyadas. Otros Motivos:</t>
    </r>
  </si>
  <si>
    <r>
      <t xml:space="preserve">Porcentaje de apoyos otorgados a los comités sistema producto.
</t>
    </r>
    <r>
      <rPr>
        <sz val="10"/>
        <rFont val="Soberana Sans"/>
        <family val="2"/>
      </rPr>
      <t xml:space="preserve"> Causa : Se redujo el monto de apoyo de cada solicitud, con la finalidad de apoyar a más acciones orientadas a la integración de las cadenas productivas Efecto: Se incrementó el número de apoyos para atender una mayor demanda, incorporando 17 Comités extras, lo cual incrementa la articulación en los integrantes del sector pesquero y acuícola. Otros Motivos:</t>
    </r>
  </si>
  <si>
    <r>
      <t xml:space="preserve">Porcentaje de modelos tecnológicos con terminos de referencia valiados
</t>
    </r>
    <r>
      <rPr>
        <sz val="10"/>
        <rFont val="Soberana Sans"/>
        <family val="2"/>
      </rPr>
      <t xml:space="preserve"> Causa : Se recibieron un mayor número de solicitudes de las cuales se validaron sus términos de referencia, lo que demuestra el interés de los solicitantes para desarrollar sistemas de escalamiento tecnológico en acuacultura. Efecto: Al contar con términos de referencia validados existe una mayor posibilidad  de  celebrar el convenio correspondiente, una vez que el solicitante cumpla con el resto de los requisitos. Otros Motivos:</t>
    </r>
  </si>
  <si>
    <r>
      <t xml:space="preserve">Porcentaje de convenios celebrados para el desarrollo de modelos tecnológicos
</t>
    </r>
    <r>
      <rPr>
        <sz val="10"/>
        <rFont val="Soberana Sans"/>
        <family val="2"/>
      </rPr>
      <t xml:space="preserve"> Causa : El número de convenios celebrados fue mayor a los programados a celebrar, lo anterior demuestra el interés de los solicitantes en desarrollar modelos tecnológicos. Efecto: El aumento en el avance programado se traduce en un número mayor de unidades económicas apoyadas. Otros Motivos:</t>
    </r>
  </si>
  <si>
    <r>
      <t xml:space="preserve">Porcentaje de convenios celebrados con organizaciones pesqueras y acuícolas 
</t>
    </r>
    <r>
      <rPr>
        <sz val="10"/>
        <rFont val="Soberana Sans"/>
        <family val="2"/>
      </rPr>
      <t xml:space="preserve"> Causa : Se redujo el monto de apoyo de cada solicitud, con la finalidad de apoyar a más Comités Sistema Producto Estatales. Efecto: Se  celebraron un total de 69 convenios debido a la incorporación de 17 Comités, lo cual incrementa la articulación en los integrantes del sector pesquero y acuícola. Otros Motivos:</t>
    </r>
  </si>
  <si>
    <r>
      <t xml:space="preserve">Porcentaje de programas de trabajo que se dictaminan en fecha programada.  
</t>
    </r>
    <r>
      <rPr>
        <sz val="10"/>
        <rFont val="Soberana Sans"/>
        <family val="2"/>
      </rPr>
      <t xml:space="preserve"> Causa : Se redujo el monto de apoyo de cada solicitud, con la finalidad de apoyar a más Comités Sistema Producto Estatales, por lo cual se recibieron más programas de trabajo para ser dictaminados. Efecto: Se incrementó el número de apoyos para atender una mayor demanda, incorporando 17 Comités extras, lo cual desarrolla la articulación en los integrantes del sector pesquero y acuícola. Otros Motivos:</t>
    </r>
  </si>
  <si>
    <r>
      <t xml:space="preserve">Tasa de variación del número de prestadores de servicios contratados.
</t>
    </r>
    <r>
      <rPr>
        <sz val="10"/>
        <rFont val="Soberana Sans"/>
        <family val="2"/>
      </rPr>
      <t xml:space="preserve"> Causa : El Incremento de meta para Comités a apoyar por dicho incentivo (De 52 a 69), requiere la contratación de más prestadores de servicios. Efecto: Se  cuenta con los prestadores de servicios profesionales para atender a los 17 Comités extras en la meta establecida. Otros Motivos:</t>
    </r>
  </si>
  <si>
    <t>U017</t>
  </si>
  <si>
    <t>Sistema Nacional de Información para el Desarrollo Rural Sustentable</t>
  </si>
  <si>
    <t>G00-Servicio de Información Agroalimentaria y Pesquera</t>
  </si>
  <si>
    <t>Contribuir a impulsar la productividad en el sector agroalimentario mediante inversión en capital físico, humano y tecnológico que garantice la seguridad alimentaria mediante inversión en capital físico, humano y tecnológico que garantice la seguridad alimentaria mediante el establecimiento de un sistema de recolección, procesamiento, análisis y difusión de información estadística y geoespacial; confiable, oportuna y relevante, para los agentes económicos y tomadores de decisiones del sector agroalimentario y agroindustrial de México</t>
  </si>
  <si>
    <r>
      <t>Participación de la producción nacional en la oferta total de los principales granos y oleaginosas (maíz, trigo, frijol, arroz, sorgo y soya)</t>
    </r>
    <r>
      <rPr>
        <i/>
        <sz val="10"/>
        <color indexed="30"/>
        <rFont val="Soberana Sans"/>
      </rPr>
      <t xml:space="preserve">
Indicador Seleccionado</t>
    </r>
  </si>
  <si>
    <t>El cálculo se hace sumando la producción anual, en toneladas, de estos productos y dividiendo ésta entre la suma de la producción nacional y de las importaciones de estos productos (oferta total)</t>
  </si>
  <si>
    <r>
      <t>Índice de equilibrio óptimo del mercado nacional de azúcar</t>
    </r>
    <r>
      <rPr>
        <i/>
        <sz val="10"/>
        <color indexed="30"/>
        <rFont val="Soberana Sans"/>
      </rPr>
      <t xml:space="preserve">
</t>
    </r>
  </si>
  <si>
    <t>((inventario final observado en [t]) / (2 Meses de consumo nacional aparente promedio [t] + 2 meses de exportaciones IMMEX promedio en [t]))* 100</t>
  </si>
  <si>
    <t>Los agentes económicos del sector agroalimentario y agroindustrial toman decisiones con el uso de información estadística y geoespacial oficial</t>
  </si>
  <si>
    <r>
      <t>P.1 Porcentaje de confiabilidad y oportunidad del avance mensual agropecuario</t>
    </r>
    <r>
      <rPr>
        <i/>
        <sz val="10"/>
        <color indexed="30"/>
        <rFont val="Soberana Sans"/>
      </rPr>
      <t xml:space="preserve">
</t>
    </r>
  </si>
  <si>
    <t>(índice de oportunidad de los reportes agrícolas /2) + (índice de confiabilidad de estimación de la producción /2)</t>
  </si>
  <si>
    <t>Índice</t>
  </si>
  <si>
    <r>
      <t>P.2 Porcentaje de usuarios que consideran útil la información del Sistema Integral para el Desarrollo Sustentable de la caña de azúcar.</t>
    </r>
    <r>
      <rPr>
        <i/>
        <sz val="10"/>
        <color indexed="30"/>
        <rFont val="Soberana Sans"/>
      </rPr>
      <t xml:space="preserve">
</t>
    </r>
  </si>
  <si>
    <t>(Número de usuarios de la información que la consideran útil) / (Número total de los usuarios de la información que emiten opinión) * 100</t>
  </si>
  <si>
    <t>Estratégico-Calidad-Anual</t>
  </si>
  <si>
    <t>A C1. Base de datos disponible con información agropecuaria y cobertura nacional.</t>
  </si>
  <si>
    <r>
      <t>C1. Porcentaje de CADER que contribuyen con el 80% del valor total de la producción agropecuaria nacional en el año anterior que recopilan información agropecuaria conforme a los lineamientos del SIAP</t>
    </r>
    <r>
      <rPr>
        <i/>
        <sz val="10"/>
        <color indexed="30"/>
        <rFont val="Soberana Sans"/>
      </rPr>
      <t xml:space="preserve">
</t>
    </r>
  </si>
  <si>
    <t>(Número de CADER que contribuyen con el 80% del valor total de la producción nacional en el año anterior con información recopilada / Número total de CADER que contribuyen con el 80% del valor total de la producción nacional en el año actual) * 100</t>
  </si>
  <si>
    <t>B C2. Solicitudes de tratamiento y/o distribución de imágenes satelitales realizadas por gestores, atendidas</t>
  </si>
  <si>
    <r>
      <t xml:space="preserve">C2. Porcentaje de solicitudes atendidas que cumplen con las características solicitadas  </t>
    </r>
    <r>
      <rPr>
        <i/>
        <sz val="10"/>
        <color indexed="30"/>
        <rFont val="Soberana Sans"/>
      </rPr>
      <t xml:space="preserve">
</t>
    </r>
  </si>
  <si>
    <t>(Núm. de solicitudes atendidas que cumplen con las características solicitadas/núm. de solicitudes recibidas)*100</t>
  </si>
  <si>
    <t>Gestión-Calidad-Anual</t>
  </si>
  <si>
    <t>C C3. Balanzas disponibilidad-consumo para los 12 productos estratégicos con el fin de conocer la oferta, demanda y necesidades de importación, elaboradas</t>
  </si>
  <si>
    <r>
      <t>C3. Porcentaje de balanzas de disponibilidad-consumo elaboradas</t>
    </r>
    <r>
      <rPr>
        <i/>
        <sz val="10"/>
        <color indexed="30"/>
        <rFont val="Soberana Sans"/>
      </rPr>
      <t xml:space="preserve">
</t>
    </r>
  </si>
  <si>
    <t>(Número de balanzas disponibilidad-consumo elaboradas/ número de balanzas planeadas)*100</t>
  </si>
  <si>
    <t>D C4. Publicaciones realizadas para divulgar información estadística y geográfica del sector agroalimentario, pesquero y agroindustrial azucarero</t>
  </si>
  <si>
    <r>
      <t>C4.1 Porcentaje de publicaciones elaboradas</t>
    </r>
    <r>
      <rPr>
        <i/>
        <sz val="10"/>
        <color indexed="30"/>
        <rFont val="Soberana Sans"/>
      </rPr>
      <t xml:space="preserve">
</t>
    </r>
  </si>
  <si>
    <t>(Número de publicaciones elaboradas/número de publicaciones programadas)*100</t>
  </si>
  <si>
    <r>
      <t>C4.2 Porcentaje de Publicaciones difundidas de la agroindustria azucarera</t>
    </r>
    <r>
      <rPr>
        <i/>
        <sz val="10"/>
        <color indexed="30"/>
        <rFont val="Soberana Sans"/>
      </rPr>
      <t xml:space="preserve">
</t>
    </r>
  </si>
  <si>
    <t>(número de publicaciones difundidas de la agroindustria azucarera) / (número de publicaciones programadas en el año base) * 100</t>
  </si>
  <si>
    <t>E C5. Sistema Integral de la agroindustria de la caña de azúcar actualizado y a disposición de los productores y actores de la agroindustria de la caña de azúcar</t>
  </si>
  <si>
    <r>
      <t>C5. Tasa de variación de visitas realizadas por los actores de la agroindustria de la caña de azúcar, al portal del Comité Nacional para el Desarrollo Sustentable de la Caña de Azúcar</t>
    </r>
    <r>
      <rPr>
        <i/>
        <sz val="10"/>
        <color indexed="30"/>
        <rFont val="Soberana Sans"/>
      </rPr>
      <t xml:space="preserve">
</t>
    </r>
  </si>
  <si>
    <t>((Número de visitas realizadas por los productores y actores del Sector Cañero, al portal del Comité Nacional para el Desarrollo Sustentable de la Caña de Azúcar en el año t )/ (Número de visitas realizadas por los productores y actores del Sector Cañero, al portal del Comité Nacional para el Desarrollo Sustentable de la Caña de Azúcar en el año tb ) -1 )*100</t>
  </si>
  <si>
    <t>A 1 A2.C1 Procesamiento de información agropecuaria con cobertura nacional.</t>
  </si>
  <si>
    <r>
      <t>A2.C1 Procesamiento de los reportes mensuales de información agropecuaria.</t>
    </r>
    <r>
      <rPr>
        <i/>
        <sz val="10"/>
        <color indexed="30"/>
        <rFont val="Soberana Sans"/>
      </rPr>
      <t xml:space="preserve">
</t>
    </r>
  </si>
  <si>
    <t>Número de informes integrados, analizados y validados/ número total de informes integrados, analizados y validados, programados</t>
  </si>
  <si>
    <t>A 2 A1.C1 Padrones de interés nacional actualizados</t>
  </si>
  <si>
    <r>
      <t>A1.C1  Porcentaje de padrones de interés nacional actualizados</t>
    </r>
    <r>
      <rPr>
        <i/>
        <sz val="10"/>
        <color indexed="30"/>
        <rFont val="Soberana Sans"/>
      </rPr>
      <t xml:space="preserve">
</t>
    </r>
  </si>
  <si>
    <t>(padrones actualizados /padrones programados )*100</t>
  </si>
  <si>
    <t>B 3 A1.C2 Ortorrectificación de imágenes</t>
  </si>
  <si>
    <r>
      <t>A1.C2 Porcentaje de imágenes ortorrectificadas</t>
    </r>
    <r>
      <rPr>
        <i/>
        <sz val="10"/>
        <color indexed="30"/>
        <rFont val="Soberana Sans"/>
      </rPr>
      <t xml:space="preserve">
</t>
    </r>
  </si>
  <si>
    <t>(Número de imágenes ortorrectificadas/número de imágenes solicitadas)*100</t>
  </si>
  <si>
    <t>C 4 A1.C3 Elaboración de reportes de avance de variables de estadística básica agropecuaria</t>
  </si>
  <si>
    <r>
      <t>A1.C3  Número de reportes con estadística básica (producción, precios rurales, importaciones y exportaciones)</t>
    </r>
    <r>
      <rPr>
        <i/>
        <sz val="10"/>
        <color indexed="30"/>
        <rFont val="Soberana Sans"/>
      </rPr>
      <t xml:space="preserve">
</t>
    </r>
  </si>
  <si>
    <t>(Número de reportes elaborados/ número de reportes planeados)*100</t>
  </si>
  <si>
    <t>C 5 A2.C3 Actualización de Reportes</t>
  </si>
  <si>
    <r>
      <t>A2.C3 Porcentaje de actualización de reportes</t>
    </r>
    <r>
      <rPr>
        <i/>
        <sz val="10"/>
        <color indexed="30"/>
        <rFont val="Soberana Sans"/>
      </rPr>
      <t xml:space="preserve">
</t>
    </r>
  </si>
  <si>
    <t>(Número de reportes actualizados en el portal/Número total de reportes)*100</t>
  </si>
  <si>
    <t>D 6 A1.C4 Elaboración de publicaciones impresas</t>
  </si>
  <si>
    <r>
      <t>A1.C4 Porcentaje de publicaciones diseñadas, editadas y encuadernadas</t>
    </r>
    <r>
      <rPr>
        <i/>
        <sz val="10"/>
        <color indexed="30"/>
        <rFont val="Soberana Sans"/>
      </rPr>
      <t xml:space="preserve">
</t>
    </r>
  </si>
  <si>
    <t>(Número de publicaciones impresas elaboradas/número de publicaciones impresas programadas)*100</t>
  </si>
  <si>
    <t>D 7 A2.C4 Elaboración de publicaciones electrónicas</t>
  </si>
  <si>
    <r>
      <t>A2.C4 Porcentaje de publicaciones diseñadas, editadas y actualizadas</t>
    </r>
    <r>
      <rPr>
        <i/>
        <sz val="10"/>
        <color indexed="30"/>
        <rFont val="Soberana Sans"/>
      </rPr>
      <t xml:space="preserve">
</t>
    </r>
  </si>
  <si>
    <t>(Número de publicaciones electrónicas elaboradas/número de publicaciones digitales programadas)*100</t>
  </si>
  <si>
    <t>E 8 A1.C5 Integración de información del sector cañero económica-productiva (Integración de corridas de campo, fábrica y reportes de comercio exterior)</t>
  </si>
  <si>
    <r>
      <t>A1.C5 Porcentaje de información económica-productiva integrada</t>
    </r>
    <r>
      <rPr>
        <i/>
        <sz val="10"/>
        <color indexed="30"/>
        <rFont val="Soberana Sans"/>
      </rPr>
      <t xml:space="preserve">
</t>
    </r>
  </si>
  <si>
    <t>(Número de reportes integrados) / (Número de reportes requeridos en el año base) * 100</t>
  </si>
  <si>
    <t>E 9 A2.C5 Actualización de bases de datos del sistema Integral para el Desarrollo Sustentable de la Caña de Azúcar</t>
  </si>
  <si>
    <r>
      <t>A2.C5 Porcentaje de base de datos actualizadas dentro del sistema Integral para el Desarrollo Sustentable de la Caña de Azúcar</t>
    </r>
    <r>
      <rPr>
        <i/>
        <sz val="10"/>
        <color indexed="30"/>
        <rFont val="Soberana Sans"/>
      </rPr>
      <t xml:space="preserve">
</t>
    </r>
  </si>
  <si>
    <t>(número de Bases de datos que componen al sistema Integral para el Desarrollo Sustentable de la Caña de Azúcar actualizadas) / (total de Bases de Datos que componen al Sistema Integral para el Desarrollo Sustentable de la Caña de Azúcar)*100</t>
  </si>
  <si>
    <r>
      <t xml:space="preserve">Participación de la producción nacional en la oferta total de los principales granos y oleaginosas (maíz, trigo, frijol, arroz, sorgo y soya)
</t>
    </r>
    <r>
      <rPr>
        <sz val="10"/>
        <rFont val="Soberana Sans"/>
        <family val="2"/>
      </rPr>
      <t>Sin Información,Sin Justificación</t>
    </r>
  </si>
  <si>
    <r>
      <t xml:space="preserve">Índice de equilibrio óptimo del mercado nacional de azúcar
</t>
    </r>
    <r>
      <rPr>
        <sz val="10"/>
        <rFont val="Soberana Sans"/>
        <family val="2"/>
      </rPr>
      <t xml:space="preserve"> Causa : Por acuerdo del Grupo de Trabajo de Política Comercial de la SE, se modificó el índice de equilibrio óptimo del mercado nacional de azúcar de 2 a 2.5 meses, por lo que el volumen óptimo se incrementó a 977,779 toneladas. Como resultado, el nivel de inventario real del ciclo 2015/2016 quedó únicamente 6% superior al nuevo óptimo. Efecto: El acuerdo del incremento del índice de equilibrio óptimo del mercado nacional de azúcar, se realizó para garantizar el abasto de azúcar para cubrir tanto la demanda del mercado nacional, así como cumplir con los volúmenes requeridos en los primeros meses de ciclo azucarero en el mercado estadounidense. Otros Motivos:</t>
    </r>
  </si>
  <si>
    <r>
      <t xml:space="preserve">P.1 Porcentaje de confiabilidad y oportunidad del avance mensual agropecuario
</t>
    </r>
    <r>
      <rPr>
        <sz val="10"/>
        <rFont val="Soberana Sans"/>
        <family val="2"/>
      </rPr>
      <t>Sin Información,Sin Justificación</t>
    </r>
  </si>
  <si>
    <r>
      <t xml:space="preserve">P.2 Porcentaje de usuarios que consideran útil la información del Sistema Integral para el Desarrollo Sustentable de la caña de azúcar.
</t>
    </r>
    <r>
      <rPr>
        <sz val="10"/>
        <rFont val="Soberana Sans"/>
        <family val="2"/>
      </rPr>
      <t xml:space="preserve"> Causa : En el portal WEB del CONADESUCA se realiza una encuesta para evaluar que tan útil es el contenido y la información que se presenta en dicho portal, para el ejercicio 2016 se contabilizaron 7752 encuestas satisfactorias. Efecto: Se logró incrementar la presencia del CONADESUCA en los ámbitos del sector nacional e internacional, al generar y difundir información confiable, oportuna y verás para la toma de decisiones en el sector, siendo desde 2008 la referencia oficial para la emisión de datos en la agroindustria de la Caña de Azúcar. El contar con información confiable y oportuna, es fundamental en la toma de decisiones en la agroindustria de la caña de azúcar, el buscar mitigar efectos adversos como la sobreproducción, requiere de orientar en tiempo los excedentes alcanzados, así que la meta alcanzada en este Propósito permitió aminorar efectos negativos en los productores de la caña de azúcar, que es la meta programada del indicador FIN. Otros Motivos:</t>
    </r>
  </si>
  <si>
    <r>
      <t xml:space="preserve">C1. Porcentaje de CADER que contribuyen con el 80% del valor total de la producción agropecuaria nacional en el año anterior que recopilan información agropecuaria conforme a los lineamientos del SIAP
</t>
    </r>
    <r>
      <rPr>
        <sz val="10"/>
        <rFont val="Soberana Sans"/>
        <family val="2"/>
      </rPr>
      <t>Sin Información,Sin Justificación</t>
    </r>
  </si>
  <si>
    <r>
      <t xml:space="preserve">C2. Porcentaje de solicitudes atendidas que cumplen con las características solicitadas  
</t>
    </r>
    <r>
      <rPr>
        <sz val="10"/>
        <rFont val="Soberana Sans"/>
        <family val="2"/>
      </rPr>
      <t xml:space="preserve"> Causa : Se registra el avance anual, ya que el sistema no acepto actualizar la meta a principios del año 2016. Efecto: Se cumple la meta anual planeada al 100% Otros Motivos:</t>
    </r>
  </si>
  <si>
    <r>
      <t xml:space="preserve">C3. Porcentaje de balanzas de disponibilidad-consumo elaboradas
</t>
    </r>
    <r>
      <rPr>
        <sz val="10"/>
        <rFont val="Soberana Sans"/>
        <family val="2"/>
      </rPr>
      <t>Sin Información,Sin Justificación</t>
    </r>
  </si>
  <si>
    <r>
      <t xml:space="preserve">C4.1 Porcentaje de publicaciones elaboradas
</t>
    </r>
    <r>
      <rPr>
        <sz val="10"/>
        <rFont val="Soberana Sans"/>
        <family val="2"/>
      </rPr>
      <t>Sin Información,Sin Justificación</t>
    </r>
  </si>
  <si>
    <r>
      <t xml:space="preserve">C4.2 Porcentaje de Publicaciones difundidas de la agroindustria azucarera
</t>
    </r>
    <r>
      <rPr>
        <sz val="10"/>
        <rFont val="Soberana Sans"/>
        <family val="2"/>
      </rPr>
      <t xml:space="preserve"> Causa : El acumulado del segundo semestre supera la meta por 1 punto porcentual al haber realizado una publicación más a lo programado. Efecto: Ante el resultado, no hubo efectos negativos en la meta de las Componentes, Propósito y FIN, ya que se logró tener la precisión y difusión en la información que el Comité generó. Otros Motivos:</t>
    </r>
  </si>
  <si>
    <r>
      <t xml:space="preserve">C5. Tasa de variación de visitas realizadas por los actores de la agroindustria de la caña de azúcar, al portal del Comité Nacional para el Desarrollo Sustentable de la Caña de Azúcar
</t>
    </r>
    <r>
      <rPr>
        <sz val="10"/>
        <rFont val="Soberana Sans"/>
        <family val="2"/>
      </rPr>
      <t xml:space="preserve"> Causa : Para el segundo semestre, bajo considerablemente el total de visitas, debido a la migración del portal WEB y a la integración de la información en apartados nuevos, ahora debemos de estructurar el contenido de acuerdo a las nuevas políticas y comunicar a los principales actores de la agroindustria donde está la información de mayor interés. Dicha migración se implemento en el último trimestre del 2016.. Efecto: No se espera ninguna variación a las metas de Componente,  Propósito y el FIN ya que el ciclo azucarero finalizó en el mes de Septiembre. Otros Motivos:</t>
    </r>
  </si>
  <si>
    <r>
      <t xml:space="preserve">A2.C1 Procesamiento de los reportes mensuales de información agropecuaria.
</t>
    </r>
    <r>
      <rPr>
        <sz val="10"/>
        <rFont val="Soberana Sans"/>
        <family val="2"/>
      </rPr>
      <t>Sin Información,Sin Justificación</t>
    </r>
  </si>
  <si>
    <r>
      <t xml:space="preserve">A1.C1  Porcentaje de padrones de interés nacional actualizados
</t>
    </r>
    <r>
      <rPr>
        <sz val="10"/>
        <rFont val="Soberana Sans"/>
        <family val="2"/>
      </rPr>
      <t>Sin Información,Sin Justificación</t>
    </r>
  </si>
  <si>
    <r>
      <t xml:space="preserve">A1.C2 Porcentaje de imágenes ortorrectificadas
</t>
    </r>
    <r>
      <rPr>
        <sz val="10"/>
        <rFont val="Soberana Sans"/>
        <family val="2"/>
      </rPr>
      <t>Sin Información,Sin Justificación</t>
    </r>
  </si>
  <si>
    <r>
      <t xml:space="preserve">A1.C3  Número de reportes con estadística básica (producción, precios rurales, importaciones y exportaciones)
</t>
    </r>
    <r>
      <rPr>
        <sz val="10"/>
        <rFont val="Soberana Sans"/>
        <family val="2"/>
      </rPr>
      <t xml:space="preserve"> Causa : Se registra el avance anual, ya que el sistema no acepto actualizar la meta a principios del año 2016. Efecto: Se cumple la meta anual planeada al 100% Otros Motivos:</t>
    </r>
  </si>
  <si>
    <r>
      <t xml:space="preserve">A2.C3 Porcentaje de actualización de reportes
</t>
    </r>
    <r>
      <rPr>
        <sz val="10"/>
        <rFont val="Soberana Sans"/>
        <family val="2"/>
      </rPr>
      <t>Sin Información,Sin Justificación</t>
    </r>
  </si>
  <si>
    <r>
      <t xml:space="preserve">A1.C4 Porcentaje de publicaciones diseñadas, editadas y encuadernadas
</t>
    </r>
    <r>
      <rPr>
        <sz val="10"/>
        <rFont val="Soberana Sans"/>
        <family val="2"/>
      </rPr>
      <t>Sin Información,Sin Justificación</t>
    </r>
  </si>
  <si>
    <r>
      <t xml:space="preserve">A2.C4 Porcentaje de publicaciones diseñadas, editadas y actualizadas
</t>
    </r>
    <r>
      <rPr>
        <sz val="10"/>
        <rFont val="Soberana Sans"/>
        <family val="2"/>
      </rPr>
      <t>Sin Información,Sin Justificación</t>
    </r>
  </si>
  <si>
    <r>
      <t xml:space="preserve">A1.C5 Porcentaje de información económica-productiva integrada
</t>
    </r>
    <r>
      <rPr>
        <sz val="10"/>
        <rFont val="Soberana Sans"/>
        <family val="2"/>
      </rPr>
      <t xml:space="preserve"> Causa : Los 8.7 puntos porcentuales para alcanzar la meta, se debieron a que los ingenios El Carmen, Calipam y El Molino, no han proporcionado su formato de corrida de fábrica, aunado a esto, los ingenios no mandan información de manera constante durante la zafra 2016/17. También debemos considerar que el Ingenio  Azuremex no realizó auditorías de inventarios y no envió el primer estimado de producción para dicha  zafra. Efecto: No se esperan efectos adversos en las metas de la Actividad, Componentes, Propósito y Fin, ya que al no contar con la información completa y de forma oportuna por parte de los ingenios, se realizan estimaciones para dar cumplimiento a los requerimientos de información, por ejemplo, para obtener las cifras finales del primer estimado de producción se tomó información del Pronóstico CONADESUCA para la zafra 2016/17 de los ingenios que no enviaron estimado de producción de la zafra 2016/17, a pesar de que no se cuenta con la totalidad de la información. Otros Motivos:</t>
    </r>
  </si>
  <si>
    <r>
      <t xml:space="preserve">A2.C5 Porcentaje de base de datos actualizadas dentro del sistema Integral para el Desarrollo Sustentable de la Caña de Azúcar
</t>
    </r>
    <r>
      <rPr>
        <sz val="10"/>
        <rFont val="Soberana Sans"/>
        <family val="2"/>
      </rPr>
      <t xml:space="preserve"> Causa : Durante el cuarto trimestre del año reportado para el Sistema Integral de Balance Azucarero (SIIBA) de 51 ingenios, solo 46 reportaron información, los ingenios faltantes fueron: Calipam, El Carmen, Azsuremex, La Joya y La Gloria. Efecto: A pesar de que no se cuenta con la totalidad de la información dentro del SIIBA, no se esperan efectos en las metas de la Actividad, los Componentes, Propósito y Fin, debido a que el volumen de azúcar que representan los  ingenios Calípam, El Carmen y Azsuremex fué  estimado por el CONADESUCA. Para los Ingenios La Joya y La Gloria la información fue proporcionada por la Cámara Nacional de las Industrias Azucarera y Alcoholera. Otros Motivos: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</si>
</sst>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8" formatCode="#,##0.0"/>
  </numFmts>
  <fonts count="34">
    <font>
      <sz val="10"/>
      <name val="Soberana Sans"/>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Soberana Sans"/>
      <family val="2"/>
    </font>
    <font>
      <sz val="10"/>
      <name val="Soberana Sans"/>
      <family val="2"/>
    </font>
    <font>
      <b/>
      <sz val="12"/>
      <name val="Soberana Sans"/>
      <family val="2"/>
    </font>
    <font>
      <b/>
      <sz val="14"/>
      <color indexed="23"/>
      <name val="Soberana Sans"/>
      <family val="3"/>
    </font>
    <font>
      <b/>
      <sz val="16"/>
      <color indexed="23"/>
      <name val="Soberana Sans"/>
      <family val="3"/>
    </font>
    <font>
      <b/>
      <sz val="10"/>
      <color indexed="8"/>
      <name val="Soberana Sans"/>
      <family val="2"/>
    </font>
    <font>
      <sz val="10"/>
      <color indexed="8"/>
      <name val="Soberana Sans"/>
      <family val="2"/>
    </font>
    <font>
      <b/>
      <sz val="11"/>
      <name val="Soberana Sans"/>
      <family val="2"/>
    </font>
    <font>
      <b/>
      <sz val="10"/>
      <color indexed="9"/>
      <name val="Soberana Sans"/>
      <family val="2"/>
    </font>
    <font>
      <sz val="10"/>
      <color indexed="9"/>
      <name val="Soberana Sans"/>
      <family val="2"/>
    </font>
    <font>
      <sz val="16"/>
      <color indexed="9"/>
      <name val="Soberana Sans"/>
      <family val="3"/>
    </font>
    <font>
      <sz val="14"/>
      <color indexed="9"/>
      <name val="Soberana Sans"/>
      <family val="3"/>
    </font>
    <font>
      <b/>
      <sz val="11"/>
      <color indexed="8"/>
      <name val="Soberana Sans"/>
      <family val="2"/>
    </font>
    <font>
      <sz val="12"/>
      <name val="Soberana Sans"/>
      <family val="2"/>
    </font>
    <font>
      <b/>
      <sz val="28"/>
      <color indexed="8"/>
      <name val="Soberana Sans"/>
    </font>
    <font>
      <i/>
      <sz val="10"/>
      <color indexed="30"/>
      <name val="Soberana Sans"/>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050"/>
        <bgColor indexed="64"/>
      </patternFill>
    </fill>
    <fill>
      <patternFill patternType="solid">
        <fgColor rgb="FFFFFFFF"/>
        <bgColor indexed="64"/>
      </patternFill>
    </fill>
    <fill>
      <patternFill patternType="solid">
        <fgColor rgb="FFBFBFBF"/>
        <bgColor indexed="64"/>
      </patternFill>
    </fill>
    <fill>
      <patternFill patternType="solid">
        <fgColor rgb="FFD8D8D8"/>
        <bgColor indexed="64"/>
      </patternFill>
    </fill>
  </fills>
  <borders count="6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rgb="FF969696"/>
      </left>
      <right/>
      <top style="thick">
        <color rgb="FF969696"/>
      </top>
      <bottom style="thick">
        <color rgb="FF969696"/>
      </bottom>
      <diagonal/>
    </border>
    <border>
      <left/>
      <right/>
      <top style="thick">
        <color rgb="FF969696"/>
      </top>
      <bottom style="thick">
        <color rgb="FF969696"/>
      </bottom>
      <diagonal/>
    </border>
    <border>
      <left/>
      <right style="thick">
        <color rgb="FF969696"/>
      </right>
      <top style="thick">
        <color rgb="FF969696"/>
      </top>
      <bottom style="thick">
        <color rgb="FF969696"/>
      </bottom>
      <diagonal/>
    </border>
    <border>
      <left style="medium">
        <color rgb="FF000000"/>
      </left>
      <right/>
      <top/>
      <bottom/>
      <diagonal/>
    </border>
    <border>
      <left/>
      <right/>
      <top style="thick">
        <color rgb="FF969696"/>
      </top>
      <bottom/>
      <diagonal/>
    </border>
    <border>
      <left/>
      <right style="medium">
        <color rgb="FF000000"/>
      </right>
      <top/>
      <bottom/>
      <diagonal/>
    </border>
    <border>
      <left style="medium">
        <color rgb="FF000000"/>
      </left>
      <right/>
      <top/>
      <bottom style="thick">
        <color rgb="FF969696"/>
      </bottom>
      <diagonal/>
    </border>
    <border>
      <left/>
      <right/>
      <top/>
      <bottom style="thick">
        <color rgb="FF969696"/>
      </bottom>
      <diagonal/>
    </border>
    <border>
      <left/>
      <right style="medium">
        <color rgb="FF000000"/>
      </right>
      <top/>
      <bottom style="thick">
        <color rgb="FF969696"/>
      </bottom>
      <diagonal/>
    </border>
    <border>
      <left style="medium">
        <color rgb="FF000000"/>
      </left>
      <right style="thin">
        <color rgb="FF000000"/>
      </right>
      <top style="thin">
        <color rgb="FF000000"/>
      </top>
      <bottom/>
      <diagonal/>
    </border>
    <border>
      <left style="medium">
        <color rgb="FF000000"/>
      </left>
      <right style="thin">
        <color rgb="FF000000"/>
      </right>
      <top/>
      <bottom style="thick">
        <color rgb="FF000000"/>
      </bottom>
      <diagonal/>
    </border>
    <border>
      <left style="medium">
        <color rgb="FF000000"/>
      </left>
      <right style="thin">
        <color rgb="FF000000"/>
      </right>
      <top/>
      <bottom/>
      <diagonal/>
    </border>
    <border>
      <left/>
      <right/>
      <top style="thin">
        <color rgb="FF000000"/>
      </top>
      <bottom/>
      <diagonal/>
    </border>
    <border>
      <left/>
      <right style="thin">
        <color rgb="FF000000"/>
      </right>
      <top style="thin">
        <color rgb="FF000000"/>
      </top>
      <bottom/>
      <diagonal/>
    </border>
    <border>
      <left/>
      <right/>
      <top/>
      <bottom style="thick">
        <color rgb="FF000000"/>
      </bottom>
      <diagonal/>
    </border>
    <border>
      <left/>
      <right style="thin">
        <color rgb="FF000000"/>
      </right>
      <top/>
      <bottom style="thick">
        <color rgb="FF000000"/>
      </bottom>
      <diagonal/>
    </border>
    <border>
      <left/>
      <right style="thin">
        <color rgb="FF000000"/>
      </right>
      <top/>
      <bottom/>
      <diagonal/>
    </border>
    <border>
      <left style="thin">
        <color rgb="FF000000"/>
      </left>
      <right style="thin">
        <color rgb="FF000000"/>
      </right>
      <top style="thick">
        <color rgb="FF969696"/>
      </top>
      <bottom style="thin">
        <color rgb="FF000000"/>
      </bottom>
      <diagonal/>
    </border>
    <border>
      <left style="thin">
        <color rgb="FF000000"/>
      </left>
      <right/>
      <top style="thick">
        <color rgb="FF969696"/>
      </top>
      <bottom style="thin">
        <color rgb="FF000000"/>
      </bottom>
      <diagonal/>
    </border>
    <border>
      <left/>
      <right style="thin">
        <color rgb="FF000000"/>
      </right>
      <top style="thick">
        <color rgb="FF969696"/>
      </top>
      <bottom style="thin">
        <color rgb="FF000000"/>
      </bottom>
      <diagonal/>
    </border>
    <border>
      <left/>
      <right/>
      <top style="thick">
        <color rgb="FF969696"/>
      </top>
      <bottom style="thin">
        <color rgb="FF000000"/>
      </bottom>
      <diagonal/>
    </border>
    <border>
      <left/>
      <right style="medium">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ck">
        <color rgb="FF333333"/>
      </bottom>
      <diagonal/>
    </border>
    <border>
      <left/>
      <right/>
      <top/>
      <bottom style="thick">
        <color rgb="FF333333"/>
      </bottom>
      <diagonal/>
    </border>
    <border>
      <left/>
      <right style="medium">
        <color rgb="FF000000"/>
      </right>
      <top style="thin">
        <color rgb="FF000000"/>
      </top>
      <bottom/>
      <diagonal/>
    </border>
    <border>
      <left/>
      <right style="medium">
        <color rgb="FF000000"/>
      </right>
      <top/>
      <bottom style="thick">
        <color rgb="FF333333"/>
      </bottom>
      <diagonal/>
    </border>
    <border>
      <left/>
      <right style="thin">
        <color rgb="FF000000"/>
      </right>
      <top/>
      <bottom style="thick">
        <color rgb="FF333333"/>
      </bottom>
      <diagonal/>
    </border>
    <border>
      <left style="medium">
        <color auto="1"/>
      </left>
      <right/>
      <top style="thick">
        <color rgb="FF969696"/>
      </top>
      <bottom style="thin">
        <color rgb="FFD8D8D8"/>
      </bottom>
      <diagonal/>
    </border>
    <border>
      <left/>
      <right/>
      <top style="thick">
        <color rgb="FF969696"/>
      </top>
      <bottom style="thin">
        <color rgb="FFD8D8D8"/>
      </bottom>
      <diagonal/>
    </border>
    <border>
      <left/>
      <right style="medium">
        <color auto="1"/>
      </right>
      <top style="thick">
        <color rgb="FF969696"/>
      </top>
      <bottom style="thin">
        <color rgb="FFD8D8D8"/>
      </bottom>
      <diagonal/>
    </border>
    <border>
      <left style="medium">
        <color auto="1"/>
      </left>
      <right/>
      <top style="thin">
        <color rgb="FFD8D8D8"/>
      </top>
      <bottom style="thin">
        <color rgb="FFD8D8D8"/>
      </bottom>
      <diagonal/>
    </border>
    <border>
      <left/>
      <right/>
      <top style="thin">
        <color rgb="FFD8D8D8"/>
      </top>
      <bottom style="thin">
        <color rgb="FFD8D8D8"/>
      </bottom>
      <diagonal/>
    </border>
    <border>
      <left/>
      <right style="medium">
        <color auto="1"/>
      </right>
      <top style="thin">
        <color rgb="FFD8D8D8"/>
      </top>
      <bottom style="thin">
        <color rgb="FFD8D8D8"/>
      </bottom>
      <diagonal/>
    </border>
    <border>
      <left style="medium">
        <color rgb="FF000000"/>
      </left>
      <right/>
      <top style="thick">
        <color rgb="FF969696"/>
      </top>
      <bottom/>
      <diagonal/>
    </border>
    <border>
      <left/>
      <right style="thin">
        <color rgb="FF000000"/>
      </right>
      <top style="thick">
        <color rgb="FF969696"/>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top/>
      <bottom style="medium">
        <color rgb="FFD8D8D8"/>
      </bottom>
      <diagonal/>
    </border>
    <border>
      <left/>
      <right/>
      <top/>
      <bottom style="medium">
        <color rgb="FFD8D8D8"/>
      </bottom>
      <diagonal/>
    </border>
    <border>
      <left/>
      <right style="medium">
        <color auto="1"/>
      </right>
      <top style="thin">
        <color rgb="FFD8D8D8"/>
      </top>
      <bottom style="medium">
        <color rgb="FFD8D8D8"/>
      </bottom>
      <diagonal/>
    </border>
    <border>
      <left style="medium">
        <color rgb="FF000000"/>
      </left>
      <right/>
      <top style="medium">
        <color rgb="FFD8D8D8"/>
      </top>
      <bottom style="thin">
        <color rgb="FF000000"/>
      </bottom>
      <diagonal/>
    </border>
    <border>
      <left/>
      <right/>
      <top style="medium">
        <color rgb="FFD8D8D8"/>
      </top>
      <bottom style="thin">
        <color rgb="FF000000"/>
      </bottom>
      <diagonal/>
    </border>
    <border>
      <left style="medium">
        <color rgb="FF000000"/>
      </left>
      <right/>
      <top style="thick">
        <color rgb="FF969696"/>
      </top>
      <bottom style="thin">
        <color rgb="FFD8D8D8"/>
      </bottom>
      <diagonal/>
    </border>
    <border>
      <left/>
      <right style="medium">
        <color rgb="FF000000"/>
      </right>
      <top style="thick">
        <color rgb="FF969696"/>
      </top>
      <bottom style="thin">
        <color rgb="FFD8D8D8"/>
      </bottom>
      <diagonal/>
    </border>
    <border>
      <left style="medium">
        <color auto="1"/>
      </left>
      <right/>
      <top style="thin">
        <color rgb="FFD8D8D8"/>
      </top>
      <bottom style="medium">
        <color auto="1"/>
      </bottom>
      <diagonal/>
    </border>
    <border>
      <left/>
      <right style="medium">
        <color auto="1"/>
      </right>
      <top style="thin">
        <color rgb="FFD8D8D8"/>
      </top>
      <bottom style="medium">
        <color auto="1"/>
      </bottom>
      <diagonal/>
    </border>
    <border>
      <left/>
      <right/>
      <top style="thin">
        <color rgb="FFD8D8D8"/>
      </top>
      <bottom style="medium">
        <color auto="1"/>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5">
    <xf numFmtId="0" fontId="0" fillId="0" borderId="0" xfId="0"/>
    <xf numFmtId="0" fontId="0" fillId="0" borderId="0" xfId="0" applyAlignment="1">
      <alignment vertical="top" wrapText="1"/>
    </xf>
    <xf numFmtId="0" fontId="0" fillId="0" borderId="0" xfId="0" applyNumberFormat="1" applyFont="1" applyFill="1" applyBorder="1" applyAlignment="1" applyProtection="1"/>
    <xf numFmtId="0" fontId="28" fillId="33" borderId="0" xfId="0" applyFont="1" applyFill="1" applyAlignment="1">
      <alignment horizontal="center" vertical="center" wrapText="1"/>
    </xf>
    <xf numFmtId="0" fontId="21" fillId="0" borderId="0" xfId="0" applyFont="1" applyFill="1" applyAlignment="1">
      <alignment vertical="center"/>
    </xf>
    <xf numFmtId="0" fontId="32" fillId="34" borderId="0" xfId="0" applyFont="1" applyFill="1" applyAlignment="1">
      <alignment horizontal="center" vertical="center" wrapText="1"/>
    </xf>
    <xf numFmtId="0" fontId="20" fillId="0" borderId="0" xfId="0" applyFont="1" applyAlignment="1">
      <alignment horizontal="center" vertical="center" wrapText="1"/>
    </xf>
    <xf numFmtId="0" fontId="31" fillId="0" borderId="0" xfId="0" applyFont="1" applyAlignment="1">
      <alignment horizontal="justify" vertical="top" wrapText="1"/>
    </xf>
    <xf numFmtId="0" fontId="29" fillId="33" borderId="0" xfId="0" applyFont="1" applyFill="1" applyAlignment="1">
      <alignment horizontal="center" vertical="center" wrapText="1"/>
    </xf>
    <xf numFmtId="0" fontId="22" fillId="34" borderId="0" xfId="0" applyFont="1" applyFill="1" applyAlignment="1">
      <alignment vertical="center"/>
    </xf>
    <xf numFmtId="0" fontId="0" fillId="0" borderId="0" xfId="0" applyFill="1" applyAlignment="1">
      <alignment horizontal="center"/>
    </xf>
    <xf numFmtId="0" fontId="0" fillId="0" borderId="0" xfId="0" applyAlignment="1">
      <alignment horizontal="center"/>
    </xf>
    <xf numFmtId="0" fontId="0" fillId="0" borderId="0" xfId="0" applyFill="1"/>
    <xf numFmtId="0" fontId="23" fillId="35" borderId="10" xfId="0" applyFont="1" applyFill="1" applyBorder="1" applyAlignment="1">
      <alignment horizontal="centerContinuous" vertical="center"/>
    </xf>
    <xf numFmtId="0" fontId="24" fillId="35" borderId="11" xfId="0" applyFont="1" applyFill="1" applyBorder="1" applyAlignment="1">
      <alignment horizontal="centerContinuous" vertical="center"/>
    </xf>
    <xf numFmtId="0" fontId="24" fillId="35" borderId="11" xfId="0" applyFont="1" applyFill="1" applyBorder="1" applyAlignment="1">
      <alignment horizontal="centerContinuous" vertical="center" wrapText="1"/>
    </xf>
    <xf numFmtId="0" fontId="24" fillId="35" borderId="12" xfId="0" applyFont="1" applyFill="1" applyBorder="1" applyAlignment="1">
      <alignment horizontal="centerContinuous" vertical="center" wrapText="1"/>
    </xf>
    <xf numFmtId="0" fontId="18" fillId="0" borderId="13" xfId="0" applyFont="1" applyBorder="1" applyAlignment="1">
      <alignment vertical="top" wrapText="1"/>
    </xf>
    <xf numFmtId="0" fontId="25" fillId="0" borderId="0" xfId="0" applyFont="1" applyBorder="1" applyAlignment="1">
      <alignment horizontal="center" vertical="top" wrapText="1"/>
    </xf>
    <xf numFmtId="0" fontId="30" fillId="0" borderId="0" xfId="0" applyFont="1" applyBorder="1" applyAlignment="1">
      <alignment horizontal="justify" vertical="top" wrapText="1"/>
    </xf>
    <xf numFmtId="0" fontId="0" fillId="0" borderId="0" xfId="0" applyBorder="1" applyAlignment="1">
      <alignment horizontal="right" vertical="top" wrapText="1"/>
    </xf>
    <xf numFmtId="0" fontId="18" fillId="0" borderId="0" xfId="0" applyFont="1" applyBorder="1" applyAlignment="1">
      <alignment vertical="top" wrapText="1"/>
    </xf>
    <xf numFmtId="0" fontId="19" fillId="0" borderId="0" xfId="0" applyFont="1" applyBorder="1" applyAlignment="1">
      <alignment horizontal="center" vertical="top" wrapText="1"/>
    </xf>
    <xf numFmtId="0" fontId="19" fillId="0" borderId="0" xfId="0" applyFont="1" applyBorder="1" applyAlignment="1">
      <alignment horizontal="justify" vertical="top" wrapText="1"/>
    </xf>
    <xf numFmtId="0" fontId="19" fillId="0" borderId="15" xfId="0" applyFont="1" applyBorder="1" applyAlignment="1">
      <alignment horizontal="justify" vertical="top" wrapText="1"/>
    </xf>
    <xf numFmtId="0" fontId="20" fillId="0" borderId="13" xfId="0" applyFont="1" applyBorder="1" applyAlignment="1">
      <alignment horizontal="center" vertical="top" wrapText="1"/>
    </xf>
    <xf numFmtId="0" fontId="20" fillId="0" borderId="0" xfId="0" applyFont="1" applyBorder="1" applyAlignment="1">
      <alignment horizontal="center" vertical="top" wrapText="1"/>
    </xf>
    <xf numFmtId="0" fontId="20" fillId="0" borderId="15" xfId="0" applyFont="1" applyBorder="1" applyAlignment="1">
      <alignment horizontal="center" vertical="top" wrapText="1"/>
    </xf>
    <xf numFmtId="0" fontId="18" fillId="0" borderId="16" xfId="0" applyFont="1" applyBorder="1" applyAlignment="1">
      <alignment horizontal="justify" vertical="top" wrapText="1"/>
    </xf>
    <xf numFmtId="0" fontId="19" fillId="0" borderId="17" xfId="0" applyFont="1" applyBorder="1" applyAlignment="1">
      <alignment horizontal="justify" vertical="top" wrapText="1"/>
    </xf>
    <xf numFmtId="0" fontId="18" fillId="0" borderId="17" xfId="0" applyFont="1" applyBorder="1" applyAlignment="1">
      <alignment horizontal="right" vertical="top" wrapText="1"/>
    </xf>
    <xf numFmtId="0" fontId="0" fillId="0" borderId="17" xfId="0" applyBorder="1" applyAlignment="1">
      <alignment vertical="top" wrapText="1"/>
    </xf>
    <xf numFmtId="0" fontId="18" fillId="0" borderId="17" xfId="0" applyFont="1" applyBorder="1" applyAlignment="1">
      <alignment vertical="top" wrapText="1"/>
    </xf>
    <xf numFmtId="0" fontId="19" fillId="0" borderId="17" xfId="0" applyFont="1" applyBorder="1" applyAlignment="1">
      <alignment vertical="top" wrapText="1"/>
    </xf>
    <xf numFmtId="0" fontId="19" fillId="0" borderId="18" xfId="0" applyFont="1" applyBorder="1" applyAlignment="1">
      <alignment horizontal="justify" vertical="top" wrapText="1"/>
    </xf>
    <xf numFmtId="0" fontId="18" fillId="36" borderId="0" xfId="0" applyFont="1" applyFill="1" applyBorder="1" applyAlignment="1">
      <alignment horizontal="justify" vertical="center" wrapText="1"/>
    </xf>
    <xf numFmtId="0" fontId="18" fillId="36" borderId="19" xfId="0" applyFont="1" applyFill="1" applyBorder="1" applyAlignment="1">
      <alignment horizontal="justify" vertical="center" wrapText="1"/>
    </xf>
    <xf numFmtId="0" fontId="18" fillId="36" borderId="20" xfId="0" applyFont="1" applyFill="1" applyBorder="1" applyAlignment="1">
      <alignment horizontal="justify" vertical="center" wrapText="1"/>
    </xf>
    <xf numFmtId="0" fontId="18" fillId="36" borderId="21" xfId="0" applyFont="1" applyFill="1" applyBorder="1" applyAlignment="1">
      <alignment horizontal="justify" vertical="center" wrapText="1"/>
    </xf>
    <xf numFmtId="0" fontId="18" fillId="36" borderId="22" xfId="0" applyFont="1" applyFill="1" applyBorder="1" applyAlignment="1">
      <alignment horizontal="justify" vertical="center" wrapText="1"/>
    </xf>
    <xf numFmtId="0" fontId="18" fillId="36" borderId="23" xfId="0" applyFont="1" applyFill="1" applyBorder="1" applyAlignment="1">
      <alignment horizontal="justify" vertical="center" wrapText="1"/>
    </xf>
    <xf numFmtId="0" fontId="18" fillId="36" borderId="24" xfId="0" applyFont="1" applyFill="1" applyBorder="1" applyAlignment="1">
      <alignment horizontal="justify" vertical="center" wrapText="1"/>
    </xf>
    <xf numFmtId="0" fontId="18" fillId="36" borderId="25" xfId="0" applyFont="1" applyFill="1" applyBorder="1" applyAlignment="1">
      <alignment horizontal="justify" vertical="center" wrapText="1"/>
    </xf>
    <xf numFmtId="0" fontId="18" fillId="36" borderId="26" xfId="0" applyFont="1" applyFill="1" applyBorder="1" applyAlignment="1">
      <alignment horizontal="justify" vertical="center" wrapText="1"/>
    </xf>
    <xf numFmtId="0" fontId="18" fillId="36" borderId="27" xfId="0" applyFont="1" applyFill="1" applyBorder="1" applyAlignment="1">
      <alignment horizontal="center" vertical="center" wrapText="1"/>
    </xf>
    <xf numFmtId="0" fontId="18" fillId="36" borderId="28" xfId="0" applyFont="1" applyFill="1" applyBorder="1" applyAlignment="1">
      <alignment horizontal="center" vertical="center" wrapText="1"/>
    </xf>
    <xf numFmtId="0" fontId="18" fillId="36" borderId="29" xfId="0" applyFont="1" applyFill="1" applyBorder="1" applyAlignment="1">
      <alignment horizontal="center" vertical="center" wrapText="1"/>
    </xf>
    <xf numFmtId="0" fontId="18" fillId="36" borderId="30" xfId="0" applyFont="1" applyFill="1" applyBorder="1" applyAlignment="1">
      <alignment horizontal="center" vertical="center" wrapText="1"/>
    </xf>
    <xf numFmtId="0" fontId="18" fillId="36" borderId="31" xfId="0" applyFont="1" applyFill="1" applyBorder="1" applyAlignment="1">
      <alignment horizontal="center" vertical="center" wrapText="1"/>
    </xf>
    <xf numFmtId="0" fontId="18" fillId="36" borderId="32" xfId="0" applyFont="1" applyFill="1" applyBorder="1" applyAlignment="1">
      <alignment horizontal="center" vertical="center" wrapText="1"/>
    </xf>
    <xf numFmtId="0" fontId="18" fillId="36" borderId="33" xfId="0" applyFont="1" applyFill="1" applyBorder="1" applyAlignment="1">
      <alignment horizontal="center" vertical="center" wrapText="1"/>
    </xf>
    <xf numFmtId="0" fontId="18" fillId="36" borderId="22" xfId="0" applyFont="1" applyFill="1" applyBorder="1" applyAlignment="1">
      <alignment horizontal="center" vertical="center" wrapText="1"/>
    </xf>
    <xf numFmtId="0" fontId="18" fillId="36" borderId="34" xfId="0" applyFont="1" applyFill="1" applyBorder="1" applyAlignment="1">
      <alignment horizontal="center" vertical="center" wrapText="1"/>
    </xf>
    <xf numFmtId="0" fontId="18" fillId="36" borderId="35" xfId="0" applyFont="1" applyFill="1" applyBorder="1" applyAlignment="1">
      <alignment horizontal="center" vertical="center" wrapText="1"/>
    </xf>
    <xf numFmtId="0" fontId="18" fillId="36" borderId="26" xfId="0" applyFont="1" applyFill="1" applyBorder="1" applyAlignment="1">
      <alignment horizontal="center" vertical="top" wrapText="1"/>
    </xf>
    <xf numFmtId="0" fontId="18" fillId="36" borderId="0" xfId="0" applyFont="1" applyFill="1" applyBorder="1" applyAlignment="1">
      <alignment horizontal="center" vertical="top" wrapText="1"/>
    </xf>
    <xf numFmtId="0" fontId="18" fillId="36" borderId="36" xfId="0" applyFont="1" applyFill="1" applyBorder="1" applyAlignment="1">
      <alignment horizontal="center" vertical="center" wrapText="1"/>
    </xf>
    <xf numFmtId="0" fontId="18" fillId="36" borderId="37" xfId="0" applyFont="1" applyFill="1" applyBorder="1" applyAlignment="1">
      <alignment horizontal="center" vertical="center" wrapText="1"/>
    </xf>
    <xf numFmtId="0" fontId="18" fillId="36" borderId="35" xfId="0" applyFont="1" applyFill="1" applyBorder="1" applyAlignment="1">
      <alignment horizontal="center" vertical="center" wrapText="1"/>
    </xf>
    <xf numFmtId="0" fontId="18" fillId="36" borderId="38" xfId="0" applyFont="1" applyFill="1" applyBorder="1" applyAlignment="1">
      <alignment horizontal="center" vertical="center" wrapText="1"/>
    </xf>
    <xf numFmtId="0" fontId="19" fillId="0" borderId="0" xfId="0" applyFont="1" applyAlignment="1">
      <alignment vertical="top" wrapText="1"/>
    </xf>
    <xf numFmtId="0" fontId="18" fillId="0" borderId="39" xfId="0" applyFont="1" applyFill="1" applyBorder="1" applyAlignment="1">
      <alignment vertical="top" wrapText="1"/>
    </xf>
    <xf numFmtId="0" fontId="0" fillId="0" borderId="40" xfId="0" applyFill="1" applyBorder="1" applyAlignment="1">
      <alignment horizontal="justify" vertical="top" wrapText="1"/>
    </xf>
    <xf numFmtId="4" fontId="19" fillId="0" borderId="40" xfId="0" applyNumberFormat="1" applyFont="1" applyBorder="1" applyAlignment="1">
      <alignment horizontal="right" vertical="top" wrapText="1"/>
    </xf>
    <xf numFmtId="3" fontId="19" fillId="0" borderId="40" xfId="0" applyNumberFormat="1" applyFont="1" applyBorder="1" applyAlignment="1">
      <alignment horizontal="right" vertical="top" wrapText="1"/>
    </xf>
    <xf numFmtId="168" fontId="0" fillId="0" borderId="41" xfId="0" applyNumberFormat="1" applyBorder="1" applyAlignment="1">
      <alignment horizontal="right" vertical="top" wrapText="1"/>
    </xf>
    <xf numFmtId="0" fontId="18" fillId="0" borderId="42" xfId="0" applyFont="1" applyFill="1" applyBorder="1" applyAlignment="1">
      <alignment vertical="top" wrapText="1"/>
    </xf>
    <xf numFmtId="0" fontId="0" fillId="0" borderId="43" xfId="0" applyFill="1" applyBorder="1" applyAlignment="1">
      <alignment horizontal="justify" vertical="top" wrapText="1"/>
    </xf>
    <xf numFmtId="4" fontId="19" fillId="0" borderId="43" xfId="0" applyNumberFormat="1" applyFont="1" applyBorder="1" applyAlignment="1">
      <alignment horizontal="right" vertical="top" wrapText="1"/>
    </xf>
    <xf numFmtId="4" fontId="0" fillId="0" borderId="44" xfId="0" applyNumberFormat="1" applyBorder="1" applyAlignment="1">
      <alignment horizontal="right" vertical="top" wrapText="1"/>
    </xf>
    <xf numFmtId="3" fontId="0" fillId="0" borderId="0" xfId="0" applyNumberFormat="1" applyAlignment="1">
      <alignment vertical="top" wrapText="1"/>
    </xf>
    <xf numFmtId="0" fontId="26" fillId="36" borderId="45" xfId="0" applyFont="1" applyFill="1" applyBorder="1" applyAlignment="1">
      <alignment horizontal="centerContinuous" vertical="center"/>
    </xf>
    <xf numFmtId="0" fontId="27" fillId="36" borderId="14" xfId="0" applyFont="1" applyFill="1" applyBorder="1" applyAlignment="1">
      <alignment horizontal="centerContinuous" vertical="center"/>
    </xf>
    <xf numFmtId="0" fontId="27" fillId="36" borderId="14" xfId="0" applyFont="1" applyFill="1" applyBorder="1" applyAlignment="1">
      <alignment horizontal="centerContinuous" vertical="center" wrapText="1"/>
    </xf>
    <xf numFmtId="0" fontId="18" fillId="36" borderId="14" xfId="0" applyFont="1" applyFill="1" applyBorder="1" applyAlignment="1">
      <alignment vertical="center" wrapText="1"/>
    </xf>
    <xf numFmtId="0" fontId="18" fillId="36" borderId="46" xfId="0" applyFont="1" applyFill="1" applyBorder="1" applyAlignment="1">
      <alignment vertical="center" wrapText="1"/>
    </xf>
    <xf numFmtId="0" fontId="18" fillId="36" borderId="28" xfId="0" applyFont="1" applyFill="1" applyBorder="1" applyAlignment="1">
      <alignment horizontal="center" vertical="center" wrapText="1"/>
    </xf>
    <xf numFmtId="0" fontId="26" fillId="36" borderId="47" xfId="0" applyFont="1" applyFill="1" applyBorder="1" applyAlignment="1">
      <alignment horizontal="centerContinuous" vertical="center"/>
    </xf>
    <xf numFmtId="0" fontId="27" fillId="36" borderId="48" xfId="0" applyFont="1" applyFill="1" applyBorder="1" applyAlignment="1">
      <alignment horizontal="centerContinuous" vertical="center"/>
    </xf>
    <xf numFmtId="0" fontId="27" fillId="36" borderId="48" xfId="0" applyFont="1" applyFill="1" applyBorder="1" applyAlignment="1">
      <alignment horizontal="centerContinuous" vertical="center" wrapText="1"/>
    </xf>
    <xf numFmtId="0" fontId="18" fillId="36" borderId="48" xfId="0" applyFont="1" applyFill="1" applyBorder="1" applyAlignment="1">
      <alignment vertical="center" wrapText="1"/>
    </xf>
    <xf numFmtId="0" fontId="18" fillId="36" borderId="49" xfId="0" applyFont="1" applyFill="1" applyBorder="1" applyAlignment="1">
      <alignment horizontal="center" vertical="center" wrapText="1"/>
    </xf>
    <xf numFmtId="0" fontId="18" fillId="36" borderId="50" xfId="0" applyFont="1" applyFill="1" applyBorder="1" applyAlignment="1">
      <alignment horizontal="center" vertical="center" wrapText="1"/>
    </xf>
    <xf numFmtId="0" fontId="18" fillId="0" borderId="51" xfId="0" applyFont="1" applyBorder="1" applyAlignment="1">
      <alignment horizontal="justify" vertical="top" wrapText="1"/>
    </xf>
    <xf numFmtId="0" fontId="18" fillId="0" borderId="52" xfId="0" applyFont="1" applyBorder="1" applyAlignment="1">
      <alignment horizontal="justify" vertical="top" wrapText="1"/>
    </xf>
    <xf numFmtId="0" fontId="18" fillId="0" borderId="52" xfId="0" applyFont="1" applyBorder="1" applyAlignment="1">
      <alignment horizontal="justify" vertical="top" wrapText="1"/>
    </xf>
    <xf numFmtId="0" fontId="0" fillId="0" borderId="52" xfId="0" applyBorder="1" applyAlignment="1">
      <alignment vertical="top" wrapText="1"/>
    </xf>
    <xf numFmtId="4" fontId="0" fillId="0" borderId="52" xfId="0" applyNumberFormat="1" applyBorder="1" applyAlignment="1">
      <alignment vertical="top" wrapText="1"/>
    </xf>
    <xf numFmtId="168" fontId="0" fillId="0" borderId="52" xfId="0" applyNumberFormat="1" applyFill="1" applyBorder="1" applyAlignment="1">
      <alignment horizontal="right" vertical="top" wrapText="1"/>
    </xf>
    <xf numFmtId="168" fontId="19" fillId="0" borderId="53" xfId="0" applyNumberFormat="1" applyFont="1" applyFill="1" applyBorder="1" applyAlignment="1">
      <alignment horizontal="right" vertical="top" wrapText="1"/>
    </xf>
    <xf numFmtId="0" fontId="18" fillId="0" borderId="54" xfId="0" applyFont="1" applyBorder="1" applyAlignment="1">
      <alignment horizontal="justify" vertical="top" wrapText="1"/>
    </xf>
    <xf numFmtId="0" fontId="18" fillId="0" borderId="55" xfId="0" applyFont="1" applyBorder="1" applyAlignment="1">
      <alignment horizontal="justify" vertical="top" wrapText="1"/>
    </xf>
    <xf numFmtId="0" fontId="18" fillId="0" borderId="55" xfId="0" applyFont="1" applyBorder="1" applyAlignment="1">
      <alignment horizontal="justify" vertical="top" wrapText="1"/>
    </xf>
    <xf numFmtId="0" fontId="0" fillId="0" borderId="55" xfId="0" applyBorder="1" applyAlignment="1">
      <alignment vertical="top" wrapText="1"/>
    </xf>
    <xf numFmtId="4" fontId="0" fillId="0" borderId="55" xfId="0" applyNumberFormat="1" applyBorder="1" applyAlignment="1">
      <alignment vertical="top" wrapText="1"/>
    </xf>
    <xf numFmtId="0" fontId="18" fillId="0" borderId="56" xfId="0" applyFont="1" applyFill="1" applyBorder="1" applyAlignment="1">
      <alignment horizontal="justify" vertical="top" wrapText="1"/>
    </xf>
    <xf numFmtId="0" fontId="18" fillId="0" borderId="57" xfId="0" applyFont="1" applyFill="1" applyBorder="1" applyAlignment="1">
      <alignment horizontal="justify" vertical="top" wrapText="1"/>
    </xf>
    <xf numFmtId="0" fontId="18" fillId="0" borderId="40" xfId="0" applyFont="1" applyFill="1" applyBorder="1" applyAlignment="1">
      <alignment horizontal="justify" vertical="top" wrapText="1"/>
    </xf>
    <xf numFmtId="0" fontId="18" fillId="0" borderId="42" xfId="0" applyFont="1" applyFill="1" applyBorder="1" applyAlignment="1">
      <alignment horizontal="justify" vertical="top" wrapText="1"/>
    </xf>
    <xf numFmtId="0" fontId="18" fillId="0" borderId="44" xfId="0" applyFont="1" applyFill="1" applyBorder="1" applyAlignment="1">
      <alignment horizontal="justify" vertical="top" wrapText="1"/>
    </xf>
    <xf numFmtId="0" fontId="18" fillId="0" borderId="43" xfId="0" applyFont="1" applyFill="1" applyBorder="1" applyAlignment="1">
      <alignment horizontal="justify" vertical="top" wrapText="1"/>
    </xf>
    <xf numFmtId="0" fontId="18" fillId="0" borderId="58" xfId="0" applyFont="1" applyFill="1" applyBorder="1" applyAlignment="1">
      <alignment horizontal="justify" vertical="top" wrapText="1"/>
    </xf>
    <xf numFmtId="0" fontId="18" fillId="0" borderId="59" xfId="0" applyFont="1" applyFill="1" applyBorder="1" applyAlignment="1">
      <alignment horizontal="justify" vertical="top" wrapText="1"/>
    </xf>
    <xf numFmtId="0" fontId="18" fillId="0" borderId="60" xfId="0" applyFont="1" applyFill="1" applyBorder="1" applyAlignment="1">
      <alignment horizontal="justify" vertical="top" wrapText="1"/>
    </xf>
    <xf numFmtId="3" fontId="19" fillId="0" borderId="43" xfId="0" applyNumberFormat="1" applyFont="1" applyBorder="1" applyAlignment="1">
      <alignment horizontal="right" vertical="top" wrapText="1"/>
    </xf>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B1:AD89"/>
  <sheetViews>
    <sheetView tabSelected="1" view="pageBreakPreview" zoomScale="80" zoomScaleNormal="80" zoomScaleSheetLayoutView="80" workbookViewId="0">
      <selection activeCell="B2" sqref="B2"/>
    </sheetView>
  </sheetViews>
  <sheetFormatPr baseColWidth="10" defaultColWidth="5.7109375" defaultRowHeight="12.75"/>
  <cols>
    <col min="1" max="1" width="4" style="1" customWidth="1"/>
    <col min="2" max="16384" width="5.7109375" style="1"/>
  </cols>
  <sheetData>
    <row r="1" spans="2:30" s="2" customFormat="1" ht="48" customHeight="1">
      <c r="B1" s="3" t="s">
        <v>0</v>
      </c>
      <c r="C1" s="3"/>
      <c r="D1" s="3"/>
      <c r="E1" s="3"/>
      <c r="F1" s="3"/>
      <c r="G1" s="3"/>
      <c r="H1" s="3"/>
      <c r="I1" s="3"/>
      <c r="J1" s="3"/>
      <c r="K1" s="3"/>
      <c r="L1" s="3"/>
      <c r="M1" s="3"/>
      <c r="N1" s="3"/>
      <c r="O1" s="3"/>
      <c r="P1" s="3"/>
      <c r="Q1" s="4" t="s">
        <v>1</v>
      </c>
    </row>
    <row r="2" spans="2:30" ht="13.5" customHeight="1"/>
    <row r="3" spans="2:30" ht="13.5" customHeight="1"/>
    <row r="4" spans="2:30" ht="13.5" customHeight="1"/>
    <row r="5" spans="2:30" ht="13.5" customHeight="1"/>
    <row r="6" spans="2:30" ht="13.5" customHeight="1"/>
    <row r="7" spans="2:30" ht="13.5" customHeight="1"/>
    <row r="8" spans="2:30" ht="13.5" customHeight="1"/>
    <row r="9" spans="2:30" ht="13.5" customHeight="1"/>
    <row r="10" spans="2:30" ht="13.5" customHeight="1"/>
    <row r="11" spans="2:30" ht="13.5" customHeight="1">
      <c r="B11" s="5" t="s">
        <v>2</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row>
    <row r="12" spans="2:30" ht="13.5" customHeight="1">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row>
    <row r="13" spans="2:30" ht="13.5" customHeight="1">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row>
    <row r="14" spans="2:30" ht="13.5" customHeight="1">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row>
    <row r="15" spans="2:30" ht="13.5" customHeight="1">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row>
    <row r="16" spans="2:30" ht="13.5" customHeight="1">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row>
    <row r="17" spans="2:30" ht="13.5" customHeight="1">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row>
    <row r="18" spans="2:30" ht="13.5" customHeight="1">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row>
    <row r="19" spans="2:30" ht="13.5" customHeight="1">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row>
    <row r="20" spans="2:30" ht="13.5" customHeight="1">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row>
    <row r="21" spans="2:30" ht="13.5" customHeight="1">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row>
    <row r="22" spans="2:30" ht="13.5" customHeight="1">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row>
    <row r="23" spans="2:30" ht="13.5" customHeight="1">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row>
    <row r="24" spans="2:30" ht="13.5" customHeight="1">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row>
    <row r="25" spans="2:30" ht="13.5" customHeight="1">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row>
    <row r="26" spans="2:30" ht="13.5" customHeight="1">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row>
    <row r="27" spans="2:30" ht="13.5" customHeight="1">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row>
    <row r="28" spans="2:30" ht="13.5" customHeight="1">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row>
    <row r="29" spans="2:30" ht="13.5" customHeight="1">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row>
    <row r="30" spans="2:30" ht="13.5" customHeight="1">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row>
    <row r="31" spans="2:30" ht="13.5" customHeight="1">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row>
    <row r="32" spans="2:30" ht="13.5" customHeight="1">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row>
    <row r="33" spans="2:30" ht="13.5" customHeight="1">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row>
    <row r="34" spans="2:30" ht="13.5" customHeight="1">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row>
    <row r="35" spans="2:30" ht="13.5" customHeight="1"/>
    <row r="36" spans="2:30" ht="13.5" customHeight="1"/>
    <row r="37" spans="2:30" ht="13.5" customHeight="1"/>
    <row r="38" spans="2:30" ht="13.5" customHeight="1"/>
    <row r="39" spans="2:30" ht="13.5" customHeight="1"/>
    <row r="40" spans="2:30" ht="13.5" customHeight="1"/>
    <row r="41" spans="2:30" ht="13.5" customHeight="1"/>
    <row r="42" spans="2:30" ht="13.5" customHeight="1"/>
    <row r="43" spans="2:30" ht="13.5" customHeight="1"/>
    <row r="44" spans="2:30" ht="13.5" customHeight="1"/>
    <row r="45" spans="2:30" ht="13.5" customHeight="1"/>
    <row r="46" spans="2:30" ht="13.5" customHeight="1"/>
    <row r="47" spans="2:30" ht="13.5" customHeight="1"/>
    <row r="48" spans="2:30" ht="13.5" customHeight="1"/>
    <row r="49" spans="4:28" ht="20.25" customHeight="1">
      <c r="D49" s="6" t="s">
        <v>3</v>
      </c>
      <c r="E49" s="6"/>
      <c r="F49" s="6"/>
      <c r="G49" s="6"/>
      <c r="H49" s="6"/>
      <c r="I49" s="6"/>
      <c r="J49" s="6"/>
      <c r="K49" s="6"/>
      <c r="L49" s="6"/>
      <c r="M49" s="6"/>
      <c r="N49" s="6"/>
      <c r="O49" s="6"/>
      <c r="P49" s="6"/>
      <c r="Q49" s="6"/>
      <c r="R49" s="6"/>
      <c r="S49" s="6"/>
      <c r="T49" s="6"/>
      <c r="U49" s="6"/>
      <c r="V49" s="6"/>
      <c r="W49" s="6"/>
      <c r="X49" s="6"/>
      <c r="Y49" s="6"/>
      <c r="Z49" s="6"/>
      <c r="AA49" s="6"/>
      <c r="AB49" s="6"/>
    </row>
    <row r="50" spans="4:28" ht="13.5" customHeight="1">
      <c r="D50" s="7" t="s">
        <v>4</v>
      </c>
      <c r="E50" s="7"/>
      <c r="F50" s="7"/>
      <c r="G50" s="7"/>
      <c r="H50" s="7"/>
      <c r="I50" s="7"/>
      <c r="J50" s="7"/>
      <c r="K50" s="7"/>
      <c r="L50" s="7"/>
      <c r="M50" s="7"/>
      <c r="N50" s="7"/>
      <c r="O50" s="7"/>
      <c r="P50" s="7"/>
      <c r="Q50" s="7"/>
      <c r="R50" s="7"/>
      <c r="S50" s="7"/>
      <c r="T50" s="7"/>
      <c r="U50" s="7"/>
      <c r="V50" s="7"/>
      <c r="W50" s="7"/>
      <c r="X50" s="7"/>
      <c r="Y50" s="7"/>
      <c r="Z50" s="7"/>
      <c r="AA50" s="7"/>
      <c r="AB50" s="7"/>
    </row>
    <row r="51" spans="4:28" ht="13.5" customHeight="1">
      <c r="D51" s="7"/>
      <c r="E51" s="7"/>
      <c r="F51" s="7"/>
      <c r="G51" s="7"/>
      <c r="H51" s="7"/>
      <c r="I51" s="7"/>
      <c r="J51" s="7"/>
      <c r="K51" s="7"/>
      <c r="L51" s="7"/>
      <c r="M51" s="7"/>
      <c r="N51" s="7"/>
      <c r="O51" s="7"/>
      <c r="P51" s="7"/>
      <c r="Q51" s="7"/>
      <c r="R51" s="7"/>
      <c r="S51" s="7"/>
      <c r="T51" s="7"/>
      <c r="U51" s="7"/>
      <c r="V51" s="7"/>
      <c r="W51" s="7"/>
      <c r="X51" s="7"/>
      <c r="Y51" s="7"/>
      <c r="Z51" s="7"/>
      <c r="AA51" s="7"/>
      <c r="AB51" s="7"/>
    </row>
    <row r="52" spans="4:28" ht="13.5" customHeight="1">
      <c r="D52" s="7"/>
      <c r="E52" s="7"/>
      <c r="F52" s="7"/>
      <c r="G52" s="7"/>
      <c r="H52" s="7"/>
      <c r="I52" s="7"/>
      <c r="J52" s="7"/>
      <c r="K52" s="7"/>
      <c r="L52" s="7"/>
      <c r="M52" s="7"/>
      <c r="N52" s="7"/>
      <c r="O52" s="7"/>
      <c r="P52" s="7"/>
      <c r="Q52" s="7"/>
      <c r="R52" s="7"/>
      <c r="S52" s="7"/>
      <c r="T52" s="7"/>
      <c r="U52" s="7"/>
      <c r="V52" s="7"/>
      <c r="W52" s="7"/>
      <c r="X52" s="7"/>
      <c r="Y52" s="7"/>
      <c r="Z52" s="7"/>
      <c r="AA52" s="7"/>
      <c r="AB52" s="7"/>
    </row>
    <row r="53" spans="4:28" ht="13.5" customHeight="1">
      <c r="D53" s="7"/>
      <c r="E53" s="7"/>
      <c r="F53" s="7"/>
      <c r="G53" s="7"/>
      <c r="H53" s="7"/>
      <c r="I53" s="7"/>
      <c r="J53" s="7"/>
      <c r="K53" s="7"/>
      <c r="L53" s="7"/>
      <c r="M53" s="7"/>
      <c r="N53" s="7"/>
      <c r="O53" s="7"/>
      <c r="P53" s="7"/>
      <c r="Q53" s="7"/>
      <c r="R53" s="7"/>
      <c r="S53" s="7"/>
      <c r="T53" s="7"/>
      <c r="U53" s="7"/>
      <c r="V53" s="7"/>
      <c r="W53" s="7"/>
      <c r="X53" s="7"/>
      <c r="Y53" s="7"/>
      <c r="Z53" s="7"/>
      <c r="AA53" s="7"/>
      <c r="AB53" s="7"/>
    </row>
    <row r="54" spans="4:28" ht="13.5" customHeight="1">
      <c r="D54" s="7"/>
      <c r="E54" s="7"/>
      <c r="F54" s="7"/>
      <c r="G54" s="7"/>
      <c r="H54" s="7"/>
      <c r="I54" s="7"/>
      <c r="J54" s="7"/>
      <c r="K54" s="7"/>
      <c r="L54" s="7"/>
      <c r="M54" s="7"/>
      <c r="N54" s="7"/>
      <c r="O54" s="7"/>
      <c r="P54" s="7"/>
      <c r="Q54" s="7"/>
      <c r="R54" s="7"/>
      <c r="S54" s="7"/>
      <c r="T54" s="7"/>
      <c r="U54" s="7"/>
      <c r="V54" s="7"/>
      <c r="W54" s="7"/>
      <c r="X54" s="7"/>
      <c r="Y54" s="7"/>
      <c r="Z54" s="7"/>
      <c r="AA54" s="7"/>
      <c r="AB54" s="7"/>
    </row>
    <row r="55" spans="4:28" ht="13.5" customHeight="1">
      <c r="D55" s="7"/>
      <c r="E55" s="7"/>
      <c r="F55" s="7"/>
      <c r="G55" s="7"/>
      <c r="H55" s="7"/>
      <c r="I55" s="7"/>
      <c r="J55" s="7"/>
      <c r="K55" s="7"/>
      <c r="L55" s="7"/>
      <c r="M55" s="7"/>
      <c r="N55" s="7"/>
      <c r="O55" s="7"/>
      <c r="P55" s="7"/>
      <c r="Q55" s="7"/>
      <c r="R55" s="7"/>
      <c r="S55" s="7"/>
      <c r="T55" s="7"/>
      <c r="U55" s="7"/>
      <c r="V55" s="7"/>
      <c r="W55" s="7"/>
      <c r="X55" s="7"/>
      <c r="Y55" s="7"/>
      <c r="Z55" s="7"/>
      <c r="AA55" s="7"/>
      <c r="AB55" s="7"/>
    </row>
    <row r="56" spans="4:28" ht="13.5" customHeight="1">
      <c r="D56" s="7"/>
      <c r="E56" s="7"/>
      <c r="F56" s="7"/>
      <c r="G56" s="7"/>
      <c r="H56" s="7"/>
      <c r="I56" s="7"/>
      <c r="J56" s="7"/>
      <c r="K56" s="7"/>
      <c r="L56" s="7"/>
      <c r="M56" s="7"/>
      <c r="N56" s="7"/>
      <c r="O56" s="7"/>
      <c r="P56" s="7"/>
      <c r="Q56" s="7"/>
      <c r="R56" s="7"/>
      <c r="S56" s="7"/>
      <c r="T56" s="7"/>
      <c r="U56" s="7"/>
      <c r="V56" s="7"/>
      <c r="W56" s="7"/>
      <c r="X56" s="7"/>
      <c r="Y56" s="7"/>
      <c r="Z56" s="7"/>
      <c r="AA56" s="7"/>
      <c r="AB56" s="7"/>
    </row>
    <row r="57" spans="4:28" ht="13.5" customHeight="1">
      <c r="D57" s="7"/>
      <c r="E57" s="7"/>
      <c r="F57" s="7"/>
      <c r="G57" s="7"/>
      <c r="H57" s="7"/>
      <c r="I57" s="7"/>
      <c r="J57" s="7"/>
      <c r="K57" s="7"/>
      <c r="L57" s="7"/>
      <c r="M57" s="7"/>
      <c r="N57" s="7"/>
      <c r="O57" s="7"/>
      <c r="P57" s="7"/>
      <c r="Q57" s="7"/>
      <c r="R57" s="7"/>
      <c r="S57" s="7"/>
      <c r="T57" s="7"/>
      <c r="U57" s="7"/>
      <c r="V57" s="7"/>
      <c r="W57" s="7"/>
      <c r="X57" s="7"/>
      <c r="Y57" s="7"/>
      <c r="Z57" s="7"/>
      <c r="AA57" s="7"/>
      <c r="AB57" s="7"/>
    </row>
    <row r="58" spans="4:28" ht="13.5" customHeight="1">
      <c r="D58" s="7"/>
      <c r="E58" s="7"/>
      <c r="F58" s="7"/>
      <c r="G58" s="7"/>
      <c r="H58" s="7"/>
      <c r="I58" s="7"/>
      <c r="J58" s="7"/>
      <c r="K58" s="7"/>
      <c r="L58" s="7"/>
      <c r="M58" s="7"/>
      <c r="N58" s="7"/>
      <c r="O58" s="7"/>
      <c r="P58" s="7"/>
      <c r="Q58" s="7"/>
      <c r="R58" s="7"/>
      <c r="S58" s="7"/>
      <c r="T58" s="7"/>
      <c r="U58" s="7"/>
      <c r="V58" s="7"/>
      <c r="W58" s="7"/>
      <c r="X58" s="7"/>
      <c r="Y58" s="7"/>
      <c r="Z58" s="7"/>
      <c r="AA58" s="7"/>
      <c r="AB58" s="7"/>
    </row>
    <row r="59" spans="4:28" ht="13.5" customHeight="1">
      <c r="D59" s="7"/>
      <c r="E59" s="7"/>
      <c r="F59" s="7"/>
      <c r="G59" s="7"/>
      <c r="H59" s="7"/>
      <c r="I59" s="7"/>
      <c r="J59" s="7"/>
      <c r="K59" s="7"/>
      <c r="L59" s="7"/>
      <c r="M59" s="7"/>
      <c r="N59" s="7"/>
      <c r="O59" s="7"/>
      <c r="P59" s="7"/>
      <c r="Q59" s="7"/>
      <c r="R59" s="7"/>
      <c r="S59" s="7"/>
      <c r="T59" s="7"/>
      <c r="U59" s="7"/>
      <c r="V59" s="7"/>
      <c r="W59" s="7"/>
      <c r="X59" s="7"/>
      <c r="Y59" s="7"/>
      <c r="Z59" s="7"/>
      <c r="AA59" s="7"/>
      <c r="AB59" s="7"/>
    </row>
    <row r="60" spans="4:28" ht="13.5" customHeight="1">
      <c r="D60" s="7"/>
      <c r="E60" s="7"/>
      <c r="F60" s="7"/>
      <c r="G60" s="7"/>
      <c r="H60" s="7"/>
      <c r="I60" s="7"/>
      <c r="J60" s="7"/>
      <c r="K60" s="7"/>
      <c r="L60" s="7"/>
      <c r="M60" s="7"/>
      <c r="N60" s="7"/>
      <c r="O60" s="7"/>
      <c r="P60" s="7"/>
      <c r="Q60" s="7"/>
      <c r="R60" s="7"/>
      <c r="S60" s="7"/>
      <c r="T60" s="7"/>
      <c r="U60" s="7"/>
      <c r="V60" s="7"/>
      <c r="W60" s="7"/>
      <c r="X60" s="7"/>
      <c r="Y60" s="7"/>
      <c r="Z60" s="7"/>
      <c r="AA60" s="7"/>
      <c r="AB60" s="7"/>
    </row>
    <row r="61" spans="4:28" ht="13.5" customHeight="1">
      <c r="D61" s="7"/>
      <c r="E61" s="7"/>
      <c r="F61" s="7"/>
      <c r="G61" s="7"/>
      <c r="H61" s="7"/>
      <c r="I61" s="7"/>
      <c r="J61" s="7"/>
      <c r="K61" s="7"/>
      <c r="L61" s="7"/>
      <c r="M61" s="7"/>
      <c r="N61" s="7"/>
      <c r="O61" s="7"/>
      <c r="P61" s="7"/>
      <c r="Q61" s="7"/>
      <c r="R61" s="7"/>
      <c r="S61" s="7"/>
      <c r="T61" s="7"/>
      <c r="U61" s="7"/>
      <c r="V61" s="7"/>
      <c r="W61" s="7"/>
      <c r="X61" s="7"/>
      <c r="Y61" s="7"/>
      <c r="Z61" s="7"/>
      <c r="AA61" s="7"/>
      <c r="AB61" s="7"/>
    </row>
    <row r="62" spans="4:28" ht="13.5" customHeight="1">
      <c r="D62" s="7"/>
      <c r="E62" s="7"/>
      <c r="F62" s="7"/>
      <c r="G62" s="7"/>
      <c r="H62" s="7"/>
      <c r="I62" s="7"/>
      <c r="J62" s="7"/>
      <c r="K62" s="7"/>
      <c r="L62" s="7"/>
      <c r="M62" s="7"/>
      <c r="N62" s="7"/>
      <c r="O62" s="7"/>
      <c r="P62" s="7"/>
      <c r="Q62" s="7"/>
      <c r="R62" s="7"/>
      <c r="S62" s="7"/>
      <c r="T62" s="7"/>
      <c r="U62" s="7"/>
      <c r="V62" s="7"/>
      <c r="W62" s="7"/>
      <c r="X62" s="7"/>
      <c r="Y62" s="7"/>
      <c r="Z62" s="7"/>
      <c r="AA62" s="7"/>
      <c r="AB62" s="7"/>
    </row>
    <row r="63" spans="4:28" ht="13.5" customHeight="1">
      <c r="D63" s="7"/>
      <c r="E63" s="7"/>
      <c r="F63" s="7"/>
      <c r="G63" s="7"/>
      <c r="H63" s="7"/>
      <c r="I63" s="7"/>
      <c r="J63" s="7"/>
      <c r="K63" s="7"/>
      <c r="L63" s="7"/>
      <c r="M63" s="7"/>
      <c r="N63" s="7"/>
      <c r="O63" s="7"/>
      <c r="P63" s="7"/>
      <c r="Q63" s="7"/>
      <c r="R63" s="7"/>
      <c r="S63" s="7"/>
      <c r="T63" s="7"/>
      <c r="U63" s="7"/>
      <c r="V63" s="7"/>
      <c r="W63" s="7"/>
      <c r="X63" s="7"/>
      <c r="Y63" s="7"/>
      <c r="Z63" s="7"/>
      <c r="AA63" s="7"/>
      <c r="AB63" s="7"/>
    </row>
    <row r="64" spans="4:28" ht="13.5" customHeight="1">
      <c r="D64" s="7"/>
      <c r="E64" s="7"/>
      <c r="F64" s="7"/>
      <c r="G64" s="7"/>
      <c r="H64" s="7"/>
      <c r="I64" s="7"/>
      <c r="J64" s="7"/>
      <c r="K64" s="7"/>
      <c r="L64" s="7"/>
      <c r="M64" s="7"/>
      <c r="N64" s="7"/>
      <c r="O64" s="7"/>
      <c r="P64" s="7"/>
      <c r="Q64" s="7"/>
      <c r="R64" s="7"/>
      <c r="S64" s="7"/>
      <c r="T64" s="7"/>
      <c r="U64" s="7"/>
      <c r="V64" s="7"/>
      <c r="W64" s="7"/>
      <c r="X64" s="7"/>
      <c r="Y64" s="7"/>
      <c r="Z64" s="7"/>
      <c r="AA64" s="7"/>
      <c r="AB64" s="7"/>
    </row>
    <row r="65" spans="4:28" ht="13.5" customHeight="1">
      <c r="D65" s="7"/>
      <c r="E65" s="7"/>
      <c r="F65" s="7"/>
      <c r="G65" s="7"/>
      <c r="H65" s="7"/>
      <c r="I65" s="7"/>
      <c r="J65" s="7"/>
      <c r="K65" s="7"/>
      <c r="L65" s="7"/>
      <c r="M65" s="7"/>
      <c r="N65" s="7"/>
      <c r="O65" s="7"/>
      <c r="P65" s="7"/>
      <c r="Q65" s="7"/>
      <c r="R65" s="7"/>
      <c r="S65" s="7"/>
      <c r="T65" s="7"/>
      <c r="U65" s="7"/>
      <c r="V65" s="7"/>
      <c r="W65" s="7"/>
      <c r="X65" s="7"/>
      <c r="Y65" s="7"/>
      <c r="Z65" s="7"/>
      <c r="AA65" s="7"/>
      <c r="AB65" s="7"/>
    </row>
    <row r="66" spans="4:28" ht="13.5" customHeight="1">
      <c r="D66" s="7"/>
      <c r="E66" s="7"/>
      <c r="F66" s="7"/>
      <c r="G66" s="7"/>
      <c r="H66" s="7"/>
      <c r="I66" s="7"/>
      <c r="J66" s="7"/>
      <c r="K66" s="7"/>
      <c r="L66" s="7"/>
      <c r="M66" s="7"/>
      <c r="N66" s="7"/>
      <c r="O66" s="7"/>
      <c r="P66" s="7"/>
      <c r="Q66" s="7"/>
      <c r="R66" s="7"/>
      <c r="S66" s="7"/>
      <c r="T66" s="7"/>
      <c r="U66" s="7"/>
      <c r="V66" s="7"/>
      <c r="W66" s="7"/>
      <c r="X66" s="7"/>
      <c r="Y66" s="7"/>
      <c r="Z66" s="7"/>
      <c r="AA66" s="7"/>
      <c r="AB66" s="7"/>
    </row>
    <row r="67" spans="4:28" ht="13.5" customHeight="1">
      <c r="D67" s="7"/>
      <c r="E67" s="7"/>
      <c r="F67" s="7"/>
      <c r="G67" s="7"/>
      <c r="H67" s="7"/>
      <c r="I67" s="7"/>
      <c r="J67" s="7"/>
      <c r="K67" s="7"/>
      <c r="L67" s="7"/>
      <c r="M67" s="7"/>
      <c r="N67" s="7"/>
      <c r="O67" s="7"/>
      <c r="P67" s="7"/>
      <c r="Q67" s="7"/>
      <c r="R67" s="7"/>
      <c r="S67" s="7"/>
      <c r="T67" s="7"/>
      <c r="U67" s="7"/>
      <c r="V67" s="7"/>
      <c r="W67" s="7"/>
      <c r="X67" s="7"/>
      <c r="Y67" s="7"/>
      <c r="Z67" s="7"/>
      <c r="AA67" s="7"/>
      <c r="AB67" s="7"/>
    </row>
    <row r="68" spans="4:28" ht="13.5" customHeight="1">
      <c r="D68" s="7"/>
      <c r="E68" s="7"/>
      <c r="F68" s="7"/>
      <c r="G68" s="7"/>
      <c r="H68" s="7"/>
      <c r="I68" s="7"/>
      <c r="J68" s="7"/>
      <c r="K68" s="7"/>
      <c r="L68" s="7"/>
      <c r="M68" s="7"/>
      <c r="N68" s="7"/>
      <c r="O68" s="7"/>
      <c r="P68" s="7"/>
      <c r="Q68" s="7"/>
      <c r="R68" s="7"/>
      <c r="S68" s="7"/>
      <c r="T68" s="7"/>
      <c r="U68" s="7"/>
      <c r="V68" s="7"/>
      <c r="W68" s="7"/>
      <c r="X68" s="7"/>
      <c r="Y68" s="7"/>
      <c r="Z68" s="7"/>
      <c r="AA68" s="7"/>
      <c r="AB68" s="7"/>
    </row>
    <row r="69" spans="4:28" ht="13.5" customHeight="1">
      <c r="D69" s="7"/>
      <c r="E69" s="7"/>
      <c r="F69" s="7"/>
      <c r="G69" s="7"/>
      <c r="H69" s="7"/>
      <c r="I69" s="7"/>
      <c r="J69" s="7"/>
      <c r="K69" s="7"/>
      <c r="L69" s="7"/>
      <c r="M69" s="7"/>
      <c r="N69" s="7"/>
      <c r="O69" s="7"/>
      <c r="P69" s="7"/>
      <c r="Q69" s="7"/>
      <c r="R69" s="7"/>
      <c r="S69" s="7"/>
      <c r="T69" s="7"/>
      <c r="U69" s="7"/>
      <c r="V69" s="7"/>
      <c r="W69" s="7"/>
      <c r="X69" s="7"/>
      <c r="Y69" s="7"/>
      <c r="Z69" s="7"/>
      <c r="AA69" s="7"/>
      <c r="AB69" s="7"/>
    </row>
    <row r="70" spans="4:28" ht="13.5" customHeight="1">
      <c r="D70" s="7"/>
      <c r="E70" s="7"/>
      <c r="F70" s="7"/>
      <c r="G70" s="7"/>
      <c r="H70" s="7"/>
      <c r="I70" s="7"/>
      <c r="J70" s="7"/>
      <c r="K70" s="7"/>
      <c r="L70" s="7"/>
      <c r="M70" s="7"/>
      <c r="N70" s="7"/>
      <c r="O70" s="7"/>
      <c r="P70" s="7"/>
      <c r="Q70" s="7"/>
      <c r="R70" s="7"/>
      <c r="S70" s="7"/>
      <c r="T70" s="7"/>
      <c r="U70" s="7"/>
      <c r="V70" s="7"/>
      <c r="W70" s="7"/>
      <c r="X70" s="7"/>
      <c r="Y70" s="7"/>
      <c r="Z70" s="7"/>
      <c r="AA70" s="7"/>
      <c r="AB70" s="7"/>
    </row>
    <row r="71" spans="4:28" ht="13.5" customHeight="1">
      <c r="D71" s="7"/>
      <c r="E71" s="7"/>
      <c r="F71" s="7"/>
      <c r="G71" s="7"/>
      <c r="H71" s="7"/>
      <c r="I71" s="7"/>
      <c r="J71" s="7"/>
      <c r="K71" s="7"/>
      <c r="L71" s="7"/>
      <c r="M71" s="7"/>
      <c r="N71" s="7"/>
      <c r="O71" s="7"/>
      <c r="P71" s="7"/>
      <c r="Q71" s="7"/>
      <c r="R71" s="7"/>
      <c r="S71" s="7"/>
      <c r="T71" s="7"/>
      <c r="U71" s="7"/>
      <c r="V71" s="7"/>
      <c r="W71" s="7"/>
      <c r="X71" s="7"/>
      <c r="Y71" s="7"/>
      <c r="Z71" s="7"/>
      <c r="AA71" s="7"/>
      <c r="AB71" s="7"/>
    </row>
    <row r="72" spans="4:28" ht="13.5" customHeight="1">
      <c r="D72" s="7"/>
      <c r="E72" s="7"/>
      <c r="F72" s="7"/>
      <c r="G72" s="7"/>
      <c r="H72" s="7"/>
      <c r="I72" s="7"/>
      <c r="J72" s="7"/>
      <c r="K72" s="7"/>
      <c r="L72" s="7"/>
      <c r="M72" s="7"/>
      <c r="N72" s="7"/>
      <c r="O72" s="7"/>
      <c r="P72" s="7"/>
      <c r="Q72" s="7"/>
      <c r="R72" s="7"/>
      <c r="S72" s="7"/>
      <c r="T72" s="7"/>
      <c r="U72" s="7"/>
      <c r="V72" s="7"/>
      <c r="W72" s="7"/>
      <c r="X72" s="7"/>
      <c r="Y72" s="7"/>
      <c r="Z72" s="7"/>
      <c r="AA72" s="7"/>
      <c r="AB72" s="7"/>
    </row>
    <row r="73" spans="4:28" ht="13.5" customHeight="1">
      <c r="D73" s="7"/>
      <c r="E73" s="7"/>
      <c r="F73" s="7"/>
      <c r="G73" s="7"/>
      <c r="H73" s="7"/>
      <c r="I73" s="7"/>
      <c r="J73" s="7"/>
      <c r="K73" s="7"/>
      <c r="L73" s="7"/>
      <c r="M73" s="7"/>
      <c r="N73" s="7"/>
      <c r="O73" s="7"/>
      <c r="P73" s="7"/>
      <c r="Q73" s="7"/>
      <c r="R73" s="7"/>
      <c r="S73" s="7"/>
      <c r="T73" s="7"/>
      <c r="U73" s="7"/>
      <c r="V73" s="7"/>
      <c r="W73" s="7"/>
      <c r="X73" s="7"/>
      <c r="Y73" s="7"/>
      <c r="Z73" s="7"/>
      <c r="AA73" s="7"/>
      <c r="AB73" s="7"/>
    </row>
    <row r="74" spans="4:28" ht="13.5" customHeight="1">
      <c r="D74" s="7"/>
      <c r="E74" s="7"/>
      <c r="F74" s="7"/>
      <c r="G74" s="7"/>
      <c r="H74" s="7"/>
      <c r="I74" s="7"/>
      <c r="J74" s="7"/>
      <c r="K74" s="7"/>
      <c r="L74" s="7"/>
      <c r="M74" s="7"/>
      <c r="N74" s="7"/>
      <c r="O74" s="7"/>
      <c r="P74" s="7"/>
      <c r="Q74" s="7"/>
      <c r="R74" s="7"/>
      <c r="S74" s="7"/>
      <c r="T74" s="7"/>
      <c r="U74" s="7"/>
      <c r="V74" s="7"/>
      <c r="W74" s="7"/>
      <c r="X74" s="7"/>
      <c r="Y74" s="7"/>
      <c r="Z74" s="7"/>
      <c r="AA74" s="7"/>
      <c r="AB74" s="7"/>
    </row>
    <row r="75" spans="4:28" ht="13.5" customHeight="1">
      <c r="D75" s="7"/>
      <c r="E75" s="7"/>
      <c r="F75" s="7"/>
      <c r="G75" s="7"/>
      <c r="H75" s="7"/>
      <c r="I75" s="7"/>
      <c r="J75" s="7"/>
      <c r="K75" s="7"/>
      <c r="L75" s="7"/>
      <c r="M75" s="7"/>
      <c r="N75" s="7"/>
      <c r="O75" s="7"/>
      <c r="P75" s="7"/>
      <c r="Q75" s="7"/>
      <c r="R75" s="7"/>
      <c r="S75" s="7"/>
      <c r="T75" s="7"/>
      <c r="U75" s="7"/>
      <c r="V75" s="7"/>
      <c r="W75" s="7"/>
      <c r="X75" s="7"/>
      <c r="Y75" s="7"/>
      <c r="Z75" s="7"/>
      <c r="AA75" s="7"/>
      <c r="AB75" s="7"/>
    </row>
    <row r="76" spans="4:28" ht="13.5" customHeight="1">
      <c r="D76" s="7"/>
      <c r="E76" s="7"/>
      <c r="F76" s="7"/>
      <c r="G76" s="7"/>
      <c r="H76" s="7"/>
      <c r="I76" s="7"/>
      <c r="J76" s="7"/>
      <c r="K76" s="7"/>
      <c r="L76" s="7"/>
      <c r="M76" s="7"/>
      <c r="N76" s="7"/>
      <c r="O76" s="7"/>
      <c r="P76" s="7"/>
      <c r="Q76" s="7"/>
      <c r="R76" s="7"/>
      <c r="S76" s="7"/>
      <c r="T76" s="7"/>
      <c r="U76" s="7"/>
      <c r="V76" s="7"/>
      <c r="W76" s="7"/>
      <c r="X76" s="7"/>
      <c r="Y76" s="7"/>
      <c r="Z76" s="7"/>
      <c r="AA76" s="7"/>
      <c r="AB76" s="7"/>
    </row>
    <row r="77" spans="4:28" ht="13.5" customHeight="1">
      <c r="D77" s="7"/>
      <c r="E77" s="7"/>
      <c r="F77" s="7"/>
      <c r="G77" s="7"/>
      <c r="H77" s="7"/>
      <c r="I77" s="7"/>
      <c r="J77" s="7"/>
      <c r="K77" s="7"/>
      <c r="L77" s="7"/>
      <c r="M77" s="7"/>
      <c r="N77" s="7"/>
      <c r="O77" s="7"/>
      <c r="P77" s="7"/>
      <c r="Q77" s="7"/>
      <c r="R77" s="7"/>
      <c r="S77" s="7"/>
      <c r="T77" s="7"/>
      <c r="U77" s="7"/>
      <c r="V77" s="7"/>
      <c r="W77" s="7"/>
      <c r="X77" s="7"/>
      <c r="Y77" s="7"/>
      <c r="Z77" s="7"/>
      <c r="AA77" s="7"/>
      <c r="AB77" s="7"/>
    </row>
    <row r="78" spans="4:28" ht="13.5" customHeight="1">
      <c r="D78" s="7"/>
      <c r="E78" s="7"/>
      <c r="F78" s="7"/>
      <c r="G78" s="7"/>
      <c r="H78" s="7"/>
      <c r="I78" s="7"/>
      <c r="J78" s="7"/>
      <c r="K78" s="7"/>
      <c r="L78" s="7"/>
      <c r="M78" s="7"/>
      <c r="N78" s="7"/>
      <c r="O78" s="7"/>
      <c r="P78" s="7"/>
      <c r="Q78" s="7"/>
      <c r="R78" s="7"/>
      <c r="S78" s="7"/>
      <c r="T78" s="7"/>
      <c r="U78" s="7"/>
      <c r="V78" s="7"/>
      <c r="W78" s="7"/>
      <c r="X78" s="7"/>
      <c r="Y78" s="7"/>
      <c r="Z78" s="7"/>
      <c r="AA78" s="7"/>
      <c r="AB78" s="7"/>
    </row>
    <row r="79" spans="4:28" ht="13.5" customHeight="1">
      <c r="D79" s="7"/>
      <c r="E79" s="7"/>
      <c r="F79" s="7"/>
      <c r="G79" s="7"/>
      <c r="H79" s="7"/>
      <c r="I79" s="7"/>
      <c r="J79" s="7"/>
      <c r="K79" s="7"/>
      <c r="L79" s="7"/>
      <c r="M79" s="7"/>
      <c r="N79" s="7"/>
      <c r="O79" s="7"/>
      <c r="P79" s="7"/>
      <c r="Q79" s="7"/>
      <c r="R79" s="7"/>
      <c r="S79" s="7"/>
      <c r="T79" s="7"/>
      <c r="U79" s="7"/>
      <c r="V79" s="7"/>
      <c r="W79" s="7"/>
      <c r="X79" s="7"/>
      <c r="Y79" s="7"/>
      <c r="Z79" s="7"/>
      <c r="AA79" s="7"/>
      <c r="AB79" s="7"/>
    </row>
    <row r="80" spans="4:28" ht="13.5" customHeight="1">
      <c r="D80" s="7"/>
      <c r="E80" s="7"/>
      <c r="F80" s="7"/>
      <c r="G80" s="7"/>
      <c r="H80" s="7"/>
      <c r="I80" s="7"/>
      <c r="J80" s="7"/>
      <c r="K80" s="7"/>
      <c r="L80" s="7"/>
      <c r="M80" s="7"/>
      <c r="N80" s="7"/>
      <c r="O80" s="7"/>
      <c r="P80" s="7"/>
      <c r="Q80" s="7"/>
      <c r="R80" s="7"/>
      <c r="S80" s="7"/>
      <c r="T80" s="7"/>
      <c r="U80" s="7"/>
      <c r="V80" s="7"/>
      <c r="W80" s="7"/>
      <c r="X80" s="7"/>
      <c r="Y80" s="7"/>
      <c r="Z80" s="7"/>
      <c r="AA80" s="7"/>
      <c r="AB80" s="7"/>
    </row>
    <row r="81" spans="4:28" ht="13.5" customHeight="1">
      <c r="D81" s="7"/>
      <c r="E81" s="7"/>
      <c r="F81" s="7"/>
      <c r="G81" s="7"/>
      <c r="H81" s="7"/>
      <c r="I81" s="7"/>
      <c r="J81" s="7"/>
      <c r="K81" s="7"/>
      <c r="L81" s="7"/>
      <c r="M81" s="7"/>
      <c r="N81" s="7"/>
      <c r="O81" s="7"/>
      <c r="P81" s="7"/>
      <c r="Q81" s="7"/>
      <c r="R81" s="7"/>
      <c r="S81" s="7"/>
      <c r="T81" s="7"/>
      <c r="U81" s="7"/>
      <c r="V81" s="7"/>
      <c r="W81" s="7"/>
      <c r="X81" s="7"/>
      <c r="Y81" s="7"/>
      <c r="Z81" s="7"/>
      <c r="AA81" s="7"/>
      <c r="AB81" s="7"/>
    </row>
    <row r="82" spans="4:28" ht="13.5" customHeight="1">
      <c r="D82" s="7"/>
      <c r="E82" s="7"/>
      <c r="F82" s="7"/>
      <c r="G82" s="7"/>
      <c r="H82" s="7"/>
      <c r="I82" s="7"/>
      <c r="J82" s="7"/>
      <c r="K82" s="7"/>
      <c r="L82" s="7"/>
      <c r="M82" s="7"/>
      <c r="N82" s="7"/>
      <c r="O82" s="7"/>
      <c r="P82" s="7"/>
      <c r="Q82" s="7"/>
      <c r="R82" s="7"/>
      <c r="S82" s="7"/>
      <c r="T82" s="7"/>
      <c r="U82" s="7"/>
      <c r="V82" s="7"/>
      <c r="W82" s="7"/>
      <c r="X82" s="7"/>
      <c r="Y82" s="7"/>
      <c r="Z82" s="7"/>
      <c r="AA82" s="7"/>
      <c r="AB82" s="7"/>
    </row>
    <row r="83" spans="4:28" ht="13.5" customHeight="1">
      <c r="D83" s="7"/>
      <c r="E83" s="7"/>
      <c r="F83" s="7"/>
      <c r="G83" s="7"/>
      <c r="H83" s="7"/>
      <c r="I83" s="7"/>
      <c r="J83" s="7"/>
      <c r="K83" s="7"/>
      <c r="L83" s="7"/>
      <c r="M83" s="7"/>
      <c r="N83" s="7"/>
      <c r="O83" s="7"/>
      <c r="P83" s="7"/>
      <c r="Q83" s="7"/>
      <c r="R83" s="7"/>
      <c r="S83" s="7"/>
      <c r="T83" s="7"/>
      <c r="U83" s="7"/>
      <c r="V83" s="7"/>
      <c r="W83" s="7"/>
      <c r="X83" s="7"/>
      <c r="Y83" s="7"/>
      <c r="Z83" s="7"/>
      <c r="AA83" s="7"/>
      <c r="AB83" s="7"/>
    </row>
    <row r="84" spans="4:28" ht="13.5" customHeight="1">
      <c r="D84" s="7"/>
      <c r="E84" s="7"/>
      <c r="F84" s="7"/>
      <c r="G84" s="7"/>
      <c r="H84" s="7"/>
      <c r="I84" s="7"/>
      <c r="J84" s="7"/>
      <c r="K84" s="7"/>
      <c r="L84" s="7"/>
      <c r="M84" s="7"/>
      <c r="N84" s="7"/>
      <c r="O84" s="7"/>
      <c r="P84" s="7"/>
      <c r="Q84" s="7"/>
      <c r="R84" s="7"/>
      <c r="S84" s="7"/>
      <c r="T84" s="7"/>
      <c r="U84" s="7"/>
      <c r="V84" s="7"/>
      <c r="W84" s="7"/>
      <c r="X84" s="7"/>
      <c r="Y84" s="7"/>
      <c r="Z84" s="7"/>
      <c r="AA84" s="7"/>
      <c r="AB84" s="7"/>
    </row>
    <row r="85" spans="4:28" ht="13.5" customHeight="1"/>
    <row r="86" spans="4:28" ht="13.5" customHeight="1"/>
    <row r="87" spans="4:28" ht="13.5" customHeight="1"/>
    <row r="88" spans="4:28" ht="13.5" customHeight="1"/>
    <row r="89" spans="4:28" ht="13.5" customHeight="1"/>
  </sheetData>
  <mergeCells count="4">
    <mergeCell ref="B1:P1"/>
    <mergeCell ref="B11:AD34"/>
    <mergeCell ref="D49:AB49"/>
    <mergeCell ref="D50:AB84"/>
  </mergeCells>
  <printOptions horizontalCentered="1"/>
  <pageMargins left="0.78740157480314965" right="0.78740157480314965" top="0.98425196850393704" bottom="0.98425196850393704" header="0" footer="0.39370078740157483"/>
  <pageSetup scale="73" fitToHeight="10" orientation="landscape" r:id="rId1"/>
  <headerFooter>
    <oddFooter>&amp;R&amp;P de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57"/>
  <sheetViews>
    <sheetView view="pageBreakPreview" zoomScale="80" zoomScaleNormal="80" zoomScaleSheetLayoutView="80" workbookViewId="0">
      <selection activeCell="B2" sqref="B2"/>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4"/>
      <c r="B1" s="8" t="s">
        <v>0</v>
      </c>
      <c r="C1" s="8"/>
      <c r="D1" s="8"/>
      <c r="E1" s="8"/>
      <c r="F1" s="8"/>
      <c r="G1" s="8"/>
      <c r="H1" s="8"/>
      <c r="I1" s="8"/>
      <c r="J1" s="8"/>
      <c r="K1" s="8"/>
      <c r="L1" s="8"/>
      <c r="M1" s="4" t="s">
        <v>5</v>
      </c>
      <c r="N1" s="4"/>
      <c r="O1" s="4"/>
      <c r="P1" s="9"/>
      <c r="Q1" s="9"/>
      <c r="R1" s="9"/>
      <c r="Y1" s="10"/>
      <c r="Z1" s="10"/>
      <c r="AA1" s="11"/>
      <c r="AH1" s="12"/>
    </row>
    <row r="2" spans="1:34" ht="13.5" customHeight="1" thickBot="1"/>
    <row r="3" spans="1:34" ht="22.5" customHeight="1" thickTop="1" thickBot="1">
      <c r="B3" s="13" t="s">
        <v>6</v>
      </c>
      <c r="C3" s="14"/>
      <c r="D3" s="14"/>
      <c r="E3" s="14"/>
      <c r="F3" s="14"/>
      <c r="G3" s="14"/>
      <c r="H3" s="15"/>
      <c r="I3" s="15"/>
      <c r="J3" s="15"/>
      <c r="K3" s="15"/>
      <c r="L3" s="15"/>
      <c r="M3" s="15"/>
      <c r="N3" s="15"/>
      <c r="O3" s="15"/>
      <c r="P3" s="15"/>
      <c r="Q3" s="15"/>
      <c r="R3" s="15"/>
      <c r="S3" s="15"/>
      <c r="T3" s="15"/>
      <c r="U3" s="16"/>
    </row>
    <row r="4" spans="1:34" ht="51.75" customHeight="1" thickTop="1">
      <c r="B4" s="17" t="s">
        <v>7</v>
      </c>
      <c r="C4" s="18" t="s">
        <v>473</v>
      </c>
      <c r="D4" s="19" t="s">
        <v>474</v>
      </c>
      <c r="E4" s="19"/>
      <c r="F4" s="19"/>
      <c r="G4" s="19"/>
      <c r="H4" s="19"/>
      <c r="I4" s="20"/>
      <c r="J4" s="21" t="s">
        <v>10</v>
      </c>
      <c r="K4" s="22" t="s">
        <v>11</v>
      </c>
      <c r="L4" s="23" t="s">
        <v>12</v>
      </c>
      <c r="M4" s="23"/>
      <c r="N4" s="23"/>
      <c r="O4" s="23"/>
      <c r="P4" s="21" t="s">
        <v>13</v>
      </c>
      <c r="Q4" s="23" t="s">
        <v>475</v>
      </c>
      <c r="R4" s="23"/>
      <c r="S4" s="21" t="s">
        <v>15</v>
      </c>
      <c r="T4" s="23" t="s">
        <v>16</v>
      </c>
      <c r="U4" s="24"/>
    </row>
    <row r="5" spans="1:34" ht="15.75" customHeight="1">
      <c r="B5" s="25" t="s">
        <v>17</v>
      </c>
      <c r="C5" s="26"/>
      <c r="D5" s="26"/>
      <c r="E5" s="26"/>
      <c r="F5" s="26"/>
      <c r="G5" s="26"/>
      <c r="H5" s="26"/>
      <c r="I5" s="26"/>
      <c r="J5" s="26"/>
      <c r="K5" s="26"/>
      <c r="L5" s="26"/>
      <c r="M5" s="26"/>
      <c r="N5" s="26"/>
      <c r="O5" s="26"/>
      <c r="P5" s="26"/>
      <c r="Q5" s="26"/>
      <c r="R5" s="26"/>
      <c r="S5" s="26"/>
      <c r="T5" s="26"/>
      <c r="U5" s="27"/>
    </row>
    <row r="6" spans="1:34" ht="37.5" customHeight="1" thickBot="1">
      <c r="B6" s="28" t="s">
        <v>18</v>
      </c>
      <c r="C6" s="29" t="s">
        <v>19</v>
      </c>
      <c r="D6" s="29"/>
      <c r="E6" s="29"/>
      <c r="F6" s="29"/>
      <c r="G6" s="29"/>
      <c r="H6" s="30"/>
      <c r="I6" s="30"/>
      <c r="J6" s="30" t="s">
        <v>20</v>
      </c>
      <c r="K6" s="29" t="s">
        <v>21</v>
      </c>
      <c r="L6" s="29"/>
      <c r="M6" s="29"/>
      <c r="N6" s="31"/>
      <c r="O6" s="32" t="s">
        <v>22</v>
      </c>
      <c r="P6" s="29" t="s">
        <v>23</v>
      </c>
      <c r="Q6" s="29"/>
      <c r="R6" s="33"/>
      <c r="S6" s="32" t="s">
        <v>24</v>
      </c>
      <c r="T6" s="29" t="s">
        <v>266</v>
      </c>
      <c r="U6" s="34"/>
    </row>
    <row r="7" spans="1:34" ht="22.5" customHeight="1" thickTop="1" thickBot="1">
      <c r="B7" s="13" t="s">
        <v>26</v>
      </c>
      <c r="C7" s="14"/>
      <c r="D7" s="14"/>
      <c r="E7" s="14"/>
      <c r="F7" s="14"/>
      <c r="G7" s="14"/>
      <c r="H7" s="15"/>
      <c r="I7" s="15"/>
      <c r="J7" s="15"/>
      <c r="K7" s="15"/>
      <c r="L7" s="15"/>
      <c r="M7" s="15"/>
      <c r="N7" s="15"/>
      <c r="O7" s="15"/>
      <c r="P7" s="15"/>
      <c r="Q7" s="15"/>
      <c r="R7" s="15"/>
      <c r="S7" s="15"/>
      <c r="T7" s="15"/>
      <c r="U7" s="16"/>
    </row>
    <row r="8" spans="1:34" ht="16.5" customHeight="1" thickTop="1">
      <c r="B8" s="36" t="s">
        <v>27</v>
      </c>
      <c r="C8" s="39" t="s">
        <v>28</v>
      </c>
      <c r="D8" s="39"/>
      <c r="E8" s="39"/>
      <c r="F8" s="39"/>
      <c r="G8" s="39"/>
      <c r="H8" s="40"/>
      <c r="I8" s="45" t="s">
        <v>29</v>
      </c>
      <c r="J8" s="47"/>
      <c r="K8" s="47"/>
      <c r="L8" s="47"/>
      <c r="M8" s="47"/>
      <c r="N8" s="47"/>
      <c r="O8" s="47"/>
      <c r="P8" s="47"/>
      <c r="Q8" s="47"/>
      <c r="R8" s="47"/>
      <c r="S8" s="46"/>
      <c r="T8" s="49" t="s">
        <v>30</v>
      </c>
      <c r="U8" s="48"/>
    </row>
    <row r="9" spans="1:34" ht="19.5" customHeight="1">
      <c r="B9" s="38"/>
      <c r="C9" s="35"/>
      <c r="D9" s="35"/>
      <c r="E9" s="35"/>
      <c r="F9" s="35"/>
      <c r="G9" s="35"/>
      <c r="H9" s="43"/>
      <c r="I9" s="50" t="s">
        <v>31</v>
      </c>
      <c r="J9" s="51"/>
      <c r="K9" s="51"/>
      <c r="L9" s="51" t="s">
        <v>32</v>
      </c>
      <c r="M9" s="51"/>
      <c r="N9" s="51"/>
      <c r="O9" s="51"/>
      <c r="P9" s="51" t="s">
        <v>33</v>
      </c>
      <c r="Q9" s="51" t="s">
        <v>34</v>
      </c>
      <c r="R9" s="55" t="s">
        <v>35</v>
      </c>
      <c r="S9" s="54"/>
      <c r="T9" s="51" t="s">
        <v>36</v>
      </c>
      <c r="U9" s="56" t="s">
        <v>37</v>
      </c>
    </row>
    <row r="10" spans="1:34" ht="26.25" customHeight="1" thickBot="1">
      <c r="B10" s="37"/>
      <c r="C10" s="41"/>
      <c r="D10" s="41"/>
      <c r="E10" s="41"/>
      <c r="F10" s="41"/>
      <c r="G10" s="41"/>
      <c r="H10" s="42"/>
      <c r="I10" s="52"/>
      <c r="J10" s="53"/>
      <c r="K10" s="53"/>
      <c r="L10" s="53"/>
      <c r="M10" s="53"/>
      <c r="N10" s="53"/>
      <c r="O10" s="53"/>
      <c r="P10" s="53"/>
      <c r="Q10" s="53"/>
      <c r="R10" s="58" t="s">
        <v>38</v>
      </c>
      <c r="S10" s="59" t="s">
        <v>39</v>
      </c>
      <c r="T10" s="53"/>
      <c r="U10" s="57"/>
    </row>
    <row r="11" spans="1:34" ht="75" customHeight="1" thickTop="1">
      <c r="A11" s="60"/>
      <c r="B11" s="61" t="s">
        <v>40</v>
      </c>
      <c r="C11" s="62" t="s">
        <v>476</v>
      </c>
      <c r="D11" s="62"/>
      <c r="E11" s="62"/>
      <c r="F11" s="62"/>
      <c r="G11" s="62"/>
      <c r="H11" s="62"/>
      <c r="I11" s="62" t="s">
        <v>42</v>
      </c>
      <c r="J11" s="62"/>
      <c r="K11" s="62"/>
      <c r="L11" s="62" t="s">
        <v>43</v>
      </c>
      <c r="M11" s="62"/>
      <c r="N11" s="62"/>
      <c r="O11" s="62"/>
      <c r="P11" s="63" t="s">
        <v>16</v>
      </c>
      <c r="Q11" s="63" t="s">
        <v>44</v>
      </c>
      <c r="R11" s="64">
        <v>62070</v>
      </c>
      <c r="S11" s="64">
        <v>62070</v>
      </c>
      <c r="T11" s="64">
        <v>67115</v>
      </c>
      <c r="U11" s="65">
        <f t="shared" ref="U11:U30" si="0">IF(ISERR(T11/S11*100),"N/A",T11/S11*100)</f>
        <v>108.12792009022073</v>
      </c>
    </row>
    <row r="12" spans="1:34" ht="75" customHeight="1" thickBot="1">
      <c r="A12" s="60"/>
      <c r="B12" s="66" t="s">
        <v>45</v>
      </c>
      <c r="C12" s="67" t="s">
        <v>45</v>
      </c>
      <c r="D12" s="67"/>
      <c r="E12" s="67"/>
      <c r="F12" s="67"/>
      <c r="G12" s="67"/>
      <c r="H12" s="67"/>
      <c r="I12" s="67" t="s">
        <v>477</v>
      </c>
      <c r="J12" s="67"/>
      <c r="K12" s="67"/>
      <c r="L12" s="67" t="s">
        <v>478</v>
      </c>
      <c r="M12" s="67"/>
      <c r="N12" s="67"/>
      <c r="O12" s="67"/>
      <c r="P12" s="68" t="s">
        <v>327</v>
      </c>
      <c r="Q12" s="68" t="s">
        <v>44</v>
      </c>
      <c r="R12" s="68">
        <v>106.25</v>
      </c>
      <c r="S12" s="68">
        <v>106.25</v>
      </c>
      <c r="T12" s="68">
        <v>100.98</v>
      </c>
      <c r="U12" s="69">
        <f t="shared" si="0"/>
        <v>95.04</v>
      </c>
    </row>
    <row r="13" spans="1:34" ht="75" customHeight="1" thickTop="1" thickBot="1">
      <c r="A13" s="60"/>
      <c r="B13" s="61" t="s">
        <v>50</v>
      </c>
      <c r="C13" s="62" t="s">
        <v>479</v>
      </c>
      <c r="D13" s="62"/>
      <c r="E13" s="62"/>
      <c r="F13" s="62"/>
      <c r="G13" s="62"/>
      <c r="H13" s="62"/>
      <c r="I13" s="62" t="s">
        <v>480</v>
      </c>
      <c r="J13" s="62"/>
      <c r="K13" s="62"/>
      <c r="L13" s="62" t="s">
        <v>481</v>
      </c>
      <c r="M13" s="62"/>
      <c r="N13" s="62"/>
      <c r="O13" s="62"/>
      <c r="P13" s="63" t="s">
        <v>48</v>
      </c>
      <c r="Q13" s="63" t="s">
        <v>44</v>
      </c>
      <c r="R13" s="63">
        <v>0.1</v>
      </c>
      <c r="S13" s="63">
        <v>0.1</v>
      </c>
      <c r="T13" s="63">
        <v>106.05</v>
      </c>
      <c r="U13" s="65">
        <f t="shared" si="0"/>
        <v>106050</v>
      </c>
    </row>
    <row r="14" spans="1:34" ht="75" customHeight="1" thickTop="1">
      <c r="A14" s="60"/>
      <c r="B14" s="61" t="s">
        <v>55</v>
      </c>
      <c r="C14" s="62" t="s">
        <v>482</v>
      </c>
      <c r="D14" s="62"/>
      <c r="E14" s="62"/>
      <c r="F14" s="62"/>
      <c r="G14" s="62"/>
      <c r="H14" s="62"/>
      <c r="I14" s="62" t="s">
        <v>483</v>
      </c>
      <c r="J14" s="62"/>
      <c r="K14" s="62"/>
      <c r="L14" s="62" t="s">
        <v>484</v>
      </c>
      <c r="M14" s="62"/>
      <c r="N14" s="62"/>
      <c r="O14" s="62"/>
      <c r="P14" s="63" t="s">
        <v>48</v>
      </c>
      <c r="Q14" s="63" t="s">
        <v>104</v>
      </c>
      <c r="R14" s="63">
        <v>100</v>
      </c>
      <c r="S14" s="63">
        <v>100</v>
      </c>
      <c r="T14" s="63">
        <v>104.17</v>
      </c>
      <c r="U14" s="65">
        <f t="shared" si="0"/>
        <v>104.17</v>
      </c>
    </row>
    <row r="15" spans="1:34" ht="75" customHeight="1">
      <c r="A15" s="60"/>
      <c r="B15" s="66" t="s">
        <v>45</v>
      </c>
      <c r="C15" s="67" t="s">
        <v>485</v>
      </c>
      <c r="D15" s="67"/>
      <c r="E15" s="67"/>
      <c r="F15" s="67"/>
      <c r="G15" s="67"/>
      <c r="H15" s="67"/>
      <c r="I15" s="67" t="s">
        <v>486</v>
      </c>
      <c r="J15" s="67"/>
      <c r="K15" s="67"/>
      <c r="L15" s="67" t="s">
        <v>487</v>
      </c>
      <c r="M15" s="67"/>
      <c r="N15" s="67"/>
      <c r="O15" s="67"/>
      <c r="P15" s="68" t="s">
        <v>48</v>
      </c>
      <c r="Q15" s="68" t="s">
        <v>44</v>
      </c>
      <c r="R15" s="68">
        <v>8.9</v>
      </c>
      <c r="S15" s="68">
        <v>8.9</v>
      </c>
      <c r="T15" s="68">
        <v>8.56</v>
      </c>
      <c r="U15" s="69">
        <f t="shared" si="0"/>
        <v>96.17977528089888</v>
      </c>
    </row>
    <row r="16" spans="1:34" ht="75" customHeight="1">
      <c r="A16" s="60"/>
      <c r="B16" s="66" t="s">
        <v>45</v>
      </c>
      <c r="C16" s="67" t="s">
        <v>488</v>
      </c>
      <c r="D16" s="67"/>
      <c r="E16" s="67"/>
      <c r="F16" s="67"/>
      <c r="G16" s="67"/>
      <c r="H16" s="67"/>
      <c r="I16" s="67" t="s">
        <v>489</v>
      </c>
      <c r="J16" s="67"/>
      <c r="K16" s="67"/>
      <c r="L16" s="67" t="s">
        <v>490</v>
      </c>
      <c r="M16" s="67"/>
      <c r="N16" s="67"/>
      <c r="O16" s="67"/>
      <c r="P16" s="68" t="s">
        <v>48</v>
      </c>
      <c r="Q16" s="68" t="s">
        <v>104</v>
      </c>
      <c r="R16" s="68">
        <v>13.92</v>
      </c>
      <c r="S16" s="68">
        <v>13.92</v>
      </c>
      <c r="T16" s="68">
        <v>16.47</v>
      </c>
      <c r="U16" s="69">
        <f t="shared" si="0"/>
        <v>118.31896551724137</v>
      </c>
    </row>
    <row r="17" spans="1:22" ht="75" customHeight="1">
      <c r="A17" s="60"/>
      <c r="B17" s="66" t="s">
        <v>45</v>
      </c>
      <c r="C17" s="67" t="s">
        <v>491</v>
      </c>
      <c r="D17" s="67"/>
      <c r="E17" s="67"/>
      <c r="F17" s="67"/>
      <c r="G17" s="67"/>
      <c r="H17" s="67"/>
      <c r="I17" s="67" t="s">
        <v>492</v>
      </c>
      <c r="J17" s="67"/>
      <c r="K17" s="67"/>
      <c r="L17" s="67" t="s">
        <v>493</v>
      </c>
      <c r="M17" s="67"/>
      <c r="N17" s="67"/>
      <c r="O17" s="67"/>
      <c r="P17" s="68" t="s">
        <v>48</v>
      </c>
      <c r="Q17" s="68" t="s">
        <v>44</v>
      </c>
      <c r="R17" s="68">
        <v>18</v>
      </c>
      <c r="S17" s="68">
        <v>18</v>
      </c>
      <c r="T17" s="68">
        <v>15.69</v>
      </c>
      <c r="U17" s="69">
        <f t="shared" si="0"/>
        <v>87.166666666666657</v>
      </c>
    </row>
    <row r="18" spans="1:22" ht="75" customHeight="1">
      <c r="A18" s="60"/>
      <c r="B18" s="66" t="s">
        <v>45</v>
      </c>
      <c r="C18" s="67" t="s">
        <v>494</v>
      </c>
      <c r="D18" s="67"/>
      <c r="E18" s="67"/>
      <c r="F18" s="67"/>
      <c r="G18" s="67"/>
      <c r="H18" s="67"/>
      <c r="I18" s="67" t="s">
        <v>495</v>
      </c>
      <c r="J18" s="67"/>
      <c r="K18" s="67"/>
      <c r="L18" s="67" t="s">
        <v>496</v>
      </c>
      <c r="M18" s="67"/>
      <c r="N18" s="67"/>
      <c r="O18" s="67"/>
      <c r="P18" s="68" t="s">
        <v>48</v>
      </c>
      <c r="Q18" s="68" t="s">
        <v>59</v>
      </c>
      <c r="R18" s="68">
        <v>100</v>
      </c>
      <c r="S18" s="68">
        <v>100</v>
      </c>
      <c r="T18" s="68">
        <v>94.36</v>
      </c>
      <c r="U18" s="69">
        <f t="shared" si="0"/>
        <v>94.36</v>
      </c>
    </row>
    <row r="19" spans="1:22" ht="75" customHeight="1">
      <c r="A19" s="60"/>
      <c r="B19" s="66" t="s">
        <v>45</v>
      </c>
      <c r="C19" s="67" t="s">
        <v>45</v>
      </c>
      <c r="D19" s="67"/>
      <c r="E19" s="67"/>
      <c r="F19" s="67"/>
      <c r="G19" s="67"/>
      <c r="H19" s="67"/>
      <c r="I19" s="67" t="s">
        <v>497</v>
      </c>
      <c r="J19" s="67"/>
      <c r="K19" s="67"/>
      <c r="L19" s="67" t="s">
        <v>498</v>
      </c>
      <c r="M19" s="67"/>
      <c r="N19" s="67"/>
      <c r="O19" s="67"/>
      <c r="P19" s="68" t="s">
        <v>48</v>
      </c>
      <c r="Q19" s="68" t="s">
        <v>499</v>
      </c>
      <c r="R19" s="68">
        <v>94.98</v>
      </c>
      <c r="S19" s="68">
        <v>94.98</v>
      </c>
      <c r="T19" s="68">
        <v>93.42</v>
      </c>
      <c r="U19" s="69">
        <f t="shared" si="0"/>
        <v>98.357548957675306</v>
      </c>
    </row>
    <row r="20" spans="1:22" ht="75" customHeight="1">
      <c r="A20" s="60"/>
      <c r="B20" s="66" t="s">
        <v>45</v>
      </c>
      <c r="C20" s="67" t="s">
        <v>500</v>
      </c>
      <c r="D20" s="67"/>
      <c r="E20" s="67"/>
      <c r="F20" s="67"/>
      <c r="G20" s="67"/>
      <c r="H20" s="67"/>
      <c r="I20" s="67" t="s">
        <v>501</v>
      </c>
      <c r="J20" s="67"/>
      <c r="K20" s="67"/>
      <c r="L20" s="67" t="s">
        <v>502</v>
      </c>
      <c r="M20" s="67"/>
      <c r="N20" s="67"/>
      <c r="O20" s="67"/>
      <c r="P20" s="68" t="s">
        <v>196</v>
      </c>
      <c r="Q20" s="68" t="s">
        <v>44</v>
      </c>
      <c r="R20" s="68">
        <v>84.3</v>
      </c>
      <c r="S20" s="68">
        <v>84.3</v>
      </c>
      <c r="T20" s="68">
        <v>91.74</v>
      </c>
      <c r="U20" s="69">
        <f t="shared" si="0"/>
        <v>108.8256227758007</v>
      </c>
    </row>
    <row r="21" spans="1:22" ht="75" customHeight="1" thickBot="1">
      <c r="A21" s="60"/>
      <c r="B21" s="66" t="s">
        <v>45</v>
      </c>
      <c r="C21" s="67" t="s">
        <v>503</v>
      </c>
      <c r="D21" s="67"/>
      <c r="E21" s="67"/>
      <c r="F21" s="67"/>
      <c r="G21" s="67"/>
      <c r="H21" s="67"/>
      <c r="I21" s="67" t="s">
        <v>504</v>
      </c>
      <c r="J21" s="67"/>
      <c r="K21" s="67"/>
      <c r="L21" s="67" t="s">
        <v>505</v>
      </c>
      <c r="M21" s="67"/>
      <c r="N21" s="67"/>
      <c r="O21" s="67"/>
      <c r="P21" s="68" t="s">
        <v>48</v>
      </c>
      <c r="Q21" s="68" t="s">
        <v>44</v>
      </c>
      <c r="R21" s="68">
        <v>84.28</v>
      </c>
      <c r="S21" s="68">
        <v>84.28</v>
      </c>
      <c r="T21" s="68">
        <v>91.28</v>
      </c>
      <c r="U21" s="69">
        <f t="shared" si="0"/>
        <v>108.30564784053156</v>
      </c>
    </row>
    <row r="22" spans="1:22" ht="75" customHeight="1" thickTop="1">
      <c r="A22" s="60"/>
      <c r="B22" s="61" t="s">
        <v>60</v>
      </c>
      <c r="C22" s="62" t="s">
        <v>506</v>
      </c>
      <c r="D22" s="62"/>
      <c r="E22" s="62"/>
      <c r="F22" s="62"/>
      <c r="G22" s="62"/>
      <c r="H22" s="62"/>
      <c r="I22" s="62" t="s">
        <v>507</v>
      </c>
      <c r="J22" s="62"/>
      <c r="K22" s="62"/>
      <c r="L22" s="62" t="s">
        <v>508</v>
      </c>
      <c r="M22" s="62"/>
      <c r="N22" s="62"/>
      <c r="O22" s="62"/>
      <c r="P22" s="63" t="s">
        <v>48</v>
      </c>
      <c r="Q22" s="63" t="s">
        <v>159</v>
      </c>
      <c r="R22" s="63">
        <v>89.29</v>
      </c>
      <c r="S22" s="63">
        <v>89.29</v>
      </c>
      <c r="T22" s="63">
        <v>90.54</v>
      </c>
      <c r="U22" s="65">
        <f t="shared" si="0"/>
        <v>101.39993280322544</v>
      </c>
    </row>
    <row r="23" spans="1:22" ht="75" customHeight="1">
      <c r="A23" s="60"/>
      <c r="B23" s="66" t="s">
        <v>45</v>
      </c>
      <c r="C23" s="67" t="s">
        <v>509</v>
      </c>
      <c r="D23" s="67"/>
      <c r="E23" s="67"/>
      <c r="F23" s="67"/>
      <c r="G23" s="67"/>
      <c r="H23" s="67"/>
      <c r="I23" s="67" t="s">
        <v>510</v>
      </c>
      <c r="J23" s="67"/>
      <c r="K23" s="67"/>
      <c r="L23" s="67" t="s">
        <v>511</v>
      </c>
      <c r="M23" s="67"/>
      <c r="N23" s="67"/>
      <c r="O23" s="67"/>
      <c r="P23" s="68" t="s">
        <v>48</v>
      </c>
      <c r="Q23" s="68" t="s">
        <v>64</v>
      </c>
      <c r="R23" s="68">
        <v>13.86</v>
      </c>
      <c r="S23" s="68">
        <v>13.86</v>
      </c>
      <c r="T23" s="68">
        <v>14.56</v>
      </c>
      <c r="U23" s="69">
        <f t="shared" si="0"/>
        <v>105.05050505050507</v>
      </c>
    </row>
    <row r="24" spans="1:22" ht="75" customHeight="1">
      <c r="A24" s="60"/>
      <c r="B24" s="66" t="s">
        <v>45</v>
      </c>
      <c r="C24" s="67" t="s">
        <v>512</v>
      </c>
      <c r="D24" s="67"/>
      <c r="E24" s="67"/>
      <c r="F24" s="67"/>
      <c r="G24" s="67"/>
      <c r="H24" s="67"/>
      <c r="I24" s="67" t="s">
        <v>513</v>
      </c>
      <c r="J24" s="67"/>
      <c r="K24" s="67"/>
      <c r="L24" s="67" t="s">
        <v>514</v>
      </c>
      <c r="M24" s="67"/>
      <c r="N24" s="67"/>
      <c r="O24" s="67"/>
      <c r="P24" s="68" t="s">
        <v>48</v>
      </c>
      <c r="Q24" s="68" t="s">
        <v>64</v>
      </c>
      <c r="R24" s="68">
        <v>87.88</v>
      </c>
      <c r="S24" s="68">
        <v>87.88</v>
      </c>
      <c r="T24" s="68">
        <v>90.91</v>
      </c>
      <c r="U24" s="69">
        <f t="shared" si="0"/>
        <v>103.44788347746928</v>
      </c>
    </row>
    <row r="25" spans="1:22" ht="75" customHeight="1">
      <c r="A25" s="60"/>
      <c r="B25" s="66" t="s">
        <v>45</v>
      </c>
      <c r="C25" s="67" t="s">
        <v>515</v>
      </c>
      <c r="D25" s="67"/>
      <c r="E25" s="67"/>
      <c r="F25" s="67"/>
      <c r="G25" s="67"/>
      <c r="H25" s="67"/>
      <c r="I25" s="67" t="s">
        <v>516</v>
      </c>
      <c r="J25" s="67"/>
      <c r="K25" s="67"/>
      <c r="L25" s="67" t="s">
        <v>517</v>
      </c>
      <c r="M25" s="67"/>
      <c r="N25" s="67"/>
      <c r="O25" s="67"/>
      <c r="P25" s="68" t="s">
        <v>48</v>
      </c>
      <c r="Q25" s="68" t="s">
        <v>64</v>
      </c>
      <c r="R25" s="68">
        <v>83.78</v>
      </c>
      <c r="S25" s="68">
        <v>83.78</v>
      </c>
      <c r="T25" s="68">
        <v>100.27</v>
      </c>
      <c r="U25" s="69">
        <f t="shared" si="0"/>
        <v>119.68250179040342</v>
      </c>
    </row>
    <row r="26" spans="1:22" ht="75" customHeight="1">
      <c r="A26" s="60"/>
      <c r="B26" s="66" t="s">
        <v>45</v>
      </c>
      <c r="C26" s="67" t="s">
        <v>518</v>
      </c>
      <c r="D26" s="67"/>
      <c r="E26" s="67"/>
      <c r="F26" s="67"/>
      <c r="G26" s="67"/>
      <c r="H26" s="67"/>
      <c r="I26" s="67" t="s">
        <v>519</v>
      </c>
      <c r="J26" s="67"/>
      <c r="K26" s="67"/>
      <c r="L26" s="67" t="s">
        <v>520</v>
      </c>
      <c r="M26" s="67"/>
      <c r="N26" s="67"/>
      <c r="O26" s="67"/>
      <c r="P26" s="68" t="s">
        <v>48</v>
      </c>
      <c r="Q26" s="68" t="s">
        <v>111</v>
      </c>
      <c r="R26" s="68">
        <v>100</v>
      </c>
      <c r="S26" s="68">
        <v>100</v>
      </c>
      <c r="T26" s="68">
        <v>100</v>
      </c>
      <c r="U26" s="69">
        <f t="shared" si="0"/>
        <v>100</v>
      </c>
    </row>
    <row r="27" spans="1:22" ht="75" customHeight="1">
      <c r="A27" s="60"/>
      <c r="B27" s="66" t="s">
        <v>45</v>
      </c>
      <c r="C27" s="67" t="s">
        <v>521</v>
      </c>
      <c r="D27" s="67"/>
      <c r="E27" s="67"/>
      <c r="F27" s="67"/>
      <c r="G27" s="67"/>
      <c r="H27" s="67"/>
      <c r="I27" s="67" t="s">
        <v>522</v>
      </c>
      <c r="J27" s="67"/>
      <c r="K27" s="67"/>
      <c r="L27" s="67" t="s">
        <v>523</v>
      </c>
      <c r="M27" s="67"/>
      <c r="N27" s="67"/>
      <c r="O27" s="67"/>
      <c r="P27" s="68" t="s">
        <v>48</v>
      </c>
      <c r="Q27" s="68" t="s">
        <v>159</v>
      </c>
      <c r="R27" s="68">
        <v>14.84</v>
      </c>
      <c r="S27" s="68">
        <v>14.84</v>
      </c>
      <c r="T27" s="68">
        <v>16.510000000000002</v>
      </c>
      <c r="U27" s="69">
        <f t="shared" si="0"/>
        <v>111.25336927223721</v>
      </c>
    </row>
    <row r="28" spans="1:22" ht="75" customHeight="1">
      <c r="A28" s="60"/>
      <c r="B28" s="66" t="s">
        <v>45</v>
      </c>
      <c r="C28" s="67" t="s">
        <v>524</v>
      </c>
      <c r="D28" s="67"/>
      <c r="E28" s="67"/>
      <c r="F28" s="67"/>
      <c r="G28" s="67"/>
      <c r="H28" s="67"/>
      <c r="I28" s="67" t="s">
        <v>525</v>
      </c>
      <c r="J28" s="67"/>
      <c r="K28" s="67"/>
      <c r="L28" s="67" t="s">
        <v>526</v>
      </c>
      <c r="M28" s="67"/>
      <c r="N28" s="67"/>
      <c r="O28" s="67"/>
      <c r="P28" s="68" t="s">
        <v>48</v>
      </c>
      <c r="Q28" s="68" t="s">
        <v>159</v>
      </c>
      <c r="R28" s="68">
        <v>89.47</v>
      </c>
      <c r="S28" s="68">
        <v>89.47</v>
      </c>
      <c r="T28" s="68">
        <v>66.42</v>
      </c>
      <c r="U28" s="69">
        <f t="shared" si="0"/>
        <v>74.237174471890029</v>
      </c>
    </row>
    <row r="29" spans="1:22" ht="75" customHeight="1">
      <c r="A29" s="60"/>
      <c r="B29" s="66" t="s">
        <v>45</v>
      </c>
      <c r="C29" s="67" t="s">
        <v>527</v>
      </c>
      <c r="D29" s="67"/>
      <c r="E29" s="67"/>
      <c r="F29" s="67"/>
      <c r="G29" s="67"/>
      <c r="H29" s="67"/>
      <c r="I29" s="67" t="s">
        <v>528</v>
      </c>
      <c r="J29" s="67"/>
      <c r="K29" s="67"/>
      <c r="L29" s="67" t="s">
        <v>529</v>
      </c>
      <c r="M29" s="67"/>
      <c r="N29" s="67"/>
      <c r="O29" s="67"/>
      <c r="P29" s="68" t="s">
        <v>48</v>
      </c>
      <c r="Q29" s="68" t="s">
        <v>64</v>
      </c>
      <c r="R29" s="68">
        <v>100</v>
      </c>
      <c r="S29" s="68">
        <v>100</v>
      </c>
      <c r="T29" s="68">
        <v>99.99</v>
      </c>
      <c r="U29" s="69">
        <f t="shared" si="0"/>
        <v>99.99</v>
      </c>
    </row>
    <row r="30" spans="1:22" ht="75" customHeight="1" thickBot="1">
      <c r="A30" s="60"/>
      <c r="B30" s="66" t="s">
        <v>45</v>
      </c>
      <c r="C30" s="67" t="s">
        <v>530</v>
      </c>
      <c r="D30" s="67"/>
      <c r="E30" s="67"/>
      <c r="F30" s="67"/>
      <c r="G30" s="67"/>
      <c r="H30" s="67"/>
      <c r="I30" s="67" t="s">
        <v>531</v>
      </c>
      <c r="J30" s="67"/>
      <c r="K30" s="67"/>
      <c r="L30" s="67" t="s">
        <v>532</v>
      </c>
      <c r="M30" s="67"/>
      <c r="N30" s="67"/>
      <c r="O30" s="67"/>
      <c r="P30" s="68" t="s">
        <v>48</v>
      </c>
      <c r="Q30" s="68" t="s">
        <v>111</v>
      </c>
      <c r="R30" s="68">
        <v>91.67</v>
      </c>
      <c r="S30" s="68">
        <v>91.67</v>
      </c>
      <c r="T30" s="68">
        <v>102.78</v>
      </c>
      <c r="U30" s="69">
        <f t="shared" si="0"/>
        <v>112.11955928875315</v>
      </c>
    </row>
    <row r="31" spans="1:22" ht="22.5" customHeight="1" thickTop="1" thickBot="1">
      <c r="B31" s="13" t="s">
        <v>65</v>
      </c>
      <c r="C31" s="14"/>
      <c r="D31" s="14"/>
      <c r="E31" s="14"/>
      <c r="F31" s="14"/>
      <c r="G31" s="14"/>
      <c r="H31" s="15"/>
      <c r="I31" s="15"/>
      <c r="J31" s="15"/>
      <c r="K31" s="15"/>
      <c r="L31" s="15"/>
      <c r="M31" s="15"/>
      <c r="N31" s="15"/>
      <c r="O31" s="15"/>
      <c r="P31" s="15"/>
      <c r="Q31" s="15"/>
      <c r="R31" s="15"/>
      <c r="S31" s="15"/>
      <c r="T31" s="15"/>
      <c r="U31" s="16"/>
      <c r="V31" s="70"/>
    </row>
    <row r="32" spans="1:22" ht="26.25" customHeight="1" thickTop="1">
      <c r="B32" s="71"/>
      <c r="C32" s="72"/>
      <c r="D32" s="72"/>
      <c r="E32" s="72"/>
      <c r="F32" s="72"/>
      <c r="G32" s="72"/>
      <c r="H32" s="73"/>
      <c r="I32" s="73"/>
      <c r="J32" s="73"/>
      <c r="K32" s="73"/>
      <c r="L32" s="73"/>
      <c r="M32" s="73"/>
      <c r="N32" s="73"/>
      <c r="O32" s="73"/>
      <c r="P32" s="74"/>
      <c r="Q32" s="75"/>
      <c r="R32" s="76" t="s">
        <v>66</v>
      </c>
      <c r="S32" s="44" t="s">
        <v>67</v>
      </c>
      <c r="T32" s="76" t="s">
        <v>68</v>
      </c>
      <c r="U32" s="44" t="s">
        <v>69</v>
      </c>
    </row>
    <row r="33" spans="2:21" ht="26.25" customHeight="1" thickBot="1">
      <c r="B33" s="77"/>
      <c r="C33" s="78"/>
      <c r="D33" s="78"/>
      <c r="E33" s="78"/>
      <c r="F33" s="78"/>
      <c r="G33" s="78"/>
      <c r="H33" s="79"/>
      <c r="I33" s="79"/>
      <c r="J33" s="79"/>
      <c r="K33" s="79"/>
      <c r="L33" s="79"/>
      <c r="M33" s="79"/>
      <c r="N33" s="79"/>
      <c r="O33" s="79"/>
      <c r="P33" s="80"/>
      <c r="Q33" s="81"/>
      <c r="R33" s="82" t="s">
        <v>70</v>
      </c>
      <c r="S33" s="81" t="s">
        <v>70</v>
      </c>
      <c r="T33" s="81" t="s">
        <v>70</v>
      </c>
      <c r="U33" s="81" t="s">
        <v>71</v>
      </c>
    </row>
    <row r="34" spans="2:21" ht="13.5" customHeight="1" thickBot="1">
      <c r="B34" s="83" t="s">
        <v>72</v>
      </c>
      <c r="C34" s="84"/>
      <c r="D34" s="84"/>
      <c r="E34" s="85"/>
      <c r="F34" s="85"/>
      <c r="G34" s="85"/>
      <c r="H34" s="86"/>
      <c r="I34" s="86"/>
      <c r="J34" s="86"/>
      <c r="K34" s="86"/>
      <c r="L34" s="86"/>
      <c r="M34" s="86"/>
      <c r="N34" s="86"/>
      <c r="O34" s="86"/>
      <c r="P34" s="87"/>
      <c r="Q34" s="87"/>
      <c r="R34" s="88">
        <f>22259.559445</f>
        <v>22259.559444999999</v>
      </c>
      <c r="S34" s="88">
        <f>22259.559445</f>
        <v>22259.559444999999</v>
      </c>
      <c r="T34" s="88">
        <f>20463.56458668</f>
        <v>20463.564586680001</v>
      </c>
      <c r="U34" s="89">
        <f>+IF(ISERR(T34/S34*100),"N/A",T34/S34*100)</f>
        <v>91.931579496181712</v>
      </c>
    </row>
    <row r="35" spans="2:21" ht="13.5" customHeight="1" thickBot="1">
      <c r="B35" s="90" t="s">
        <v>73</v>
      </c>
      <c r="C35" s="91"/>
      <c r="D35" s="91"/>
      <c r="E35" s="92"/>
      <c r="F35" s="92"/>
      <c r="G35" s="92"/>
      <c r="H35" s="93"/>
      <c r="I35" s="93"/>
      <c r="J35" s="93"/>
      <c r="K35" s="93"/>
      <c r="L35" s="93"/>
      <c r="M35" s="93"/>
      <c r="N35" s="93"/>
      <c r="O35" s="93"/>
      <c r="P35" s="94"/>
      <c r="Q35" s="94"/>
      <c r="R35" s="88">
        <f>21296.02626344</f>
        <v>21296.026263439999</v>
      </c>
      <c r="S35" s="88">
        <f>21296.02626344</f>
        <v>21296.026263439999</v>
      </c>
      <c r="T35" s="88">
        <f>20463.56458668</f>
        <v>20463.564586680001</v>
      </c>
      <c r="U35" s="89">
        <f>+IF(ISERR(T35/S35*100),"N/A",T35/S35*100)</f>
        <v>96.090999952469403</v>
      </c>
    </row>
    <row r="36" spans="2:21" ht="14.85" customHeight="1" thickTop="1" thickBot="1">
      <c r="B36" s="13" t="s">
        <v>74</v>
      </c>
      <c r="C36" s="14"/>
      <c r="D36" s="14"/>
      <c r="E36" s="14"/>
      <c r="F36" s="14"/>
      <c r="G36" s="14"/>
      <c r="H36" s="15"/>
      <c r="I36" s="15"/>
      <c r="J36" s="15"/>
      <c r="K36" s="15"/>
      <c r="L36" s="15"/>
      <c r="M36" s="15"/>
      <c r="N36" s="15"/>
      <c r="O36" s="15"/>
      <c r="P36" s="15"/>
      <c r="Q36" s="15"/>
      <c r="R36" s="15"/>
      <c r="S36" s="15"/>
      <c r="T36" s="15"/>
      <c r="U36" s="16"/>
    </row>
    <row r="37" spans="2:21" ht="44.25" customHeight="1" thickTop="1">
      <c r="B37" s="95" t="s">
        <v>75</v>
      </c>
      <c r="C37" s="97"/>
      <c r="D37" s="97"/>
      <c r="E37" s="97"/>
      <c r="F37" s="97"/>
      <c r="G37" s="97"/>
      <c r="H37" s="97"/>
      <c r="I37" s="97"/>
      <c r="J37" s="97"/>
      <c r="K37" s="97"/>
      <c r="L37" s="97"/>
      <c r="M37" s="97"/>
      <c r="N37" s="97"/>
      <c r="O37" s="97"/>
      <c r="P37" s="97"/>
      <c r="Q37" s="97"/>
      <c r="R37" s="97"/>
      <c r="S37" s="97"/>
      <c r="T37" s="97"/>
      <c r="U37" s="96"/>
    </row>
    <row r="38" spans="2:21" ht="34.5" customHeight="1">
      <c r="B38" s="98" t="s">
        <v>76</v>
      </c>
      <c r="C38" s="100"/>
      <c r="D38" s="100"/>
      <c r="E38" s="100"/>
      <c r="F38" s="100"/>
      <c r="G38" s="100"/>
      <c r="H38" s="100"/>
      <c r="I38" s="100"/>
      <c r="J38" s="100"/>
      <c r="K38" s="100"/>
      <c r="L38" s="100"/>
      <c r="M38" s="100"/>
      <c r="N38" s="100"/>
      <c r="O38" s="100"/>
      <c r="P38" s="100"/>
      <c r="Q38" s="100"/>
      <c r="R38" s="100"/>
      <c r="S38" s="100"/>
      <c r="T38" s="100"/>
      <c r="U38" s="99"/>
    </row>
    <row r="39" spans="2:21" ht="32.25" customHeight="1">
      <c r="B39" s="98" t="s">
        <v>533</v>
      </c>
      <c r="C39" s="100"/>
      <c r="D39" s="100"/>
      <c r="E39" s="100"/>
      <c r="F39" s="100"/>
      <c r="G39" s="100"/>
      <c r="H39" s="100"/>
      <c r="I39" s="100"/>
      <c r="J39" s="100"/>
      <c r="K39" s="100"/>
      <c r="L39" s="100"/>
      <c r="M39" s="100"/>
      <c r="N39" s="100"/>
      <c r="O39" s="100"/>
      <c r="P39" s="100"/>
      <c r="Q39" s="100"/>
      <c r="R39" s="100"/>
      <c r="S39" s="100"/>
      <c r="T39" s="100"/>
      <c r="U39" s="99"/>
    </row>
    <row r="40" spans="2:21" ht="48" customHeight="1">
      <c r="B40" s="98" t="s">
        <v>534</v>
      </c>
      <c r="C40" s="100"/>
      <c r="D40" s="100"/>
      <c r="E40" s="100"/>
      <c r="F40" s="100"/>
      <c r="G40" s="100"/>
      <c r="H40" s="100"/>
      <c r="I40" s="100"/>
      <c r="J40" s="100"/>
      <c r="K40" s="100"/>
      <c r="L40" s="100"/>
      <c r="M40" s="100"/>
      <c r="N40" s="100"/>
      <c r="O40" s="100"/>
      <c r="P40" s="100"/>
      <c r="Q40" s="100"/>
      <c r="R40" s="100"/>
      <c r="S40" s="100"/>
      <c r="T40" s="100"/>
      <c r="U40" s="99"/>
    </row>
    <row r="41" spans="2:21" ht="43.5" customHeight="1">
      <c r="B41" s="98" t="s">
        <v>535</v>
      </c>
      <c r="C41" s="100"/>
      <c r="D41" s="100"/>
      <c r="E41" s="100"/>
      <c r="F41" s="100"/>
      <c r="G41" s="100"/>
      <c r="H41" s="100"/>
      <c r="I41" s="100"/>
      <c r="J41" s="100"/>
      <c r="K41" s="100"/>
      <c r="L41" s="100"/>
      <c r="M41" s="100"/>
      <c r="N41" s="100"/>
      <c r="O41" s="100"/>
      <c r="P41" s="100"/>
      <c r="Q41" s="100"/>
      <c r="R41" s="100"/>
      <c r="S41" s="100"/>
      <c r="T41" s="100"/>
      <c r="U41" s="99"/>
    </row>
    <row r="42" spans="2:21" ht="66.75" customHeight="1">
      <c r="B42" s="98" t="s">
        <v>536</v>
      </c>
      <c r="C42" s="100"/>
      <c r="D42" s="100"/>
      <c r="E42" s="100"/>
      <c r="F42" s="100"/>
      <c r="G42" s="100"/>
      <c r="H42" s="100"/>
      <c r="I42" s="100"/>
      <c r="J42" s="100"/>
      <c r="K42" s="100"/>
      <c r="L42" s="100"/>
      <c r="M42" s="100"/>
      <c r="N42" s="100"/>
      <c r="O42" s="100"/>
      <c r="P42" s="100"/>
      <c r="Q42" s="100"/>
      <c r="R42" s="100"/>
      <c r="S42" s="100"/>
      <c r="T42" s="100"/>
      <c r="U42" s="99"/>
    </row>
    <row r="43" spans="2:21" ht="61.35" customHeight="1">
      <c r="B43" s="98" t="s">
        <v>537</v>
      </c>
      <c r="C43" s="100"/>
      <c r="D43" s="100"/>
      <c r="E43" s="100"/>
      <c r="F43" s="100"/>
      <c r="G43" s="100"/>
      <c r="H43" s="100"/>
      <c r="I43" s="100"/>
      <c r="J43" s="100"/>
      <c r="K43" s="100"/>
      <c r="L43" s="100"/>
      <c r="M43" s="100"/>
      <c r="N43" s="100"/>
      <c r="O43" s="100"/>
      <c r="P43" s="100"/>
      <c r="Q43" s="100"/>
      <c r="R43" s="100"/>
      <c r="S43" s="100"/>
      <c r="T43" s="100"/>
      <c r="U43" s="99"/>
    </row>
    <row r="44" spans="2:21" ht="46.7" customHeight="1">
      <c r="B44" s="98" t="s">
        <v>538</v>
      </c>
      <c r="C44" s="100"/>
      <c r="D44" s="100"/>
      <c r="E44" s="100"/>
      <c r="F44" s="100"/>
      <c r="G44" s="100"/>
      <c r="H44" s="100"/>
      <c r="I44" s="100"/>
      <c r="J44" s="100"/>
      <c r="K44" s="100"/>
      <c r="L44" s="100"/>
      <c r="M44" s="100"/>
      <c r="N44" s="100"/>
      <c r="O44" s="100"/>
      <c r="P44" s="100"/>
      <c r="Q44" s="100"/>
      <c r="R44" s="100"/>
      <c r="S44" s="100"/>
      <c r="T44" s="100"/>
      <c r="U44" s="99"/>
    </row>
    <row r="45" spans="2:21" ht="155.1" customHeight="1">
      <c r="B45" s="98" t="s">
        <v>539</v>
      </c>
      <c r="C45" s="100"/>
      <c r="D45" s="100"/>
      <c r="E45" s="100"/>
      <c r="F45" s="100"/>
      <c r="G45" s="100"/>
      <c r="H45" s="100"/>
      <c r="I45" s="100"/>
      <c r="J45" s="100"/>
      <c r="K45" s="100"/>
      <c r="L45" s="100"/>
      <c r="M45" s="100"/>
      <c r="N45" s="100"/>
      <c r="O45" s="100"/>
      <c r="P45" s="100"/>
      <c r="Q45" s="100"/>
      <c r="R45" s="100"/>
      <c r="S45" s="100"/>
      <c r="T45" s="100"/>
      <c r="U45" s="99"/>
    </row>
    <row r="46" spans="2:21" ht="155.85" customHeight="1">
      <c r="B46" s="98" t="s">
        <v>540</v>
      </c>
      <c r="C46" s="100"/>
      <c r="D46" s="100"/>
      <c r="E46" s="100"/>
      <c r="F46" s="100"/>
      <c r="G46" s="100"/>
      <c r="H46" s="100"/>
      <c r="I46" s="100"/>
      <c r="J46" s="100"/>
      <c r="K46" s="100"/>
      <c r="L46" s="100"/>
      <c r="M46" s="100"/>
      <c r="N46" s="100"/>
      <c r="O46" s="100"/>
      <c r="P46" s="100"/>
      <c r="Q46" s="100"/>
      <c r="R46" s="100"/>
      <c r="S46" s="100"/>
      <c r="T46" s="100"/>
      <c r="U46" s="99"/>
    </row>
    <row r="47" spans="2:21" ht="34.35" customHeight="1">
      <c r="B47" s="98" t="s">
        <v>541</v>
      </c>
      <c r="C47" s="100"/>
      <c r="D47" s="100"/>
      <c r="E47" s="100"/>
      <c r="F47" s="100"/>
      <c r="G47" s="100"/>
      <c r="H47" s="100"/>
      <c r="I47" s="100"/>
      <c r="J47" s="100"/>
      <c r="K47" s="100"/>
      <c r="L47" s="100"/>
      <c r="M47" s="100"/>
      <c r="N47" s="100"/>
      <c r="O47" s="100"/>
      <c r="P47" s="100"/>
      <c r="Q47" s="100"/>
      <c r="R47" s="100"/>
      <c r="S47" s="100"/>
      <c r="T47" s="100"/>
      <c r="U47" s="99"/>
    </row>
    <row r="48" spans="2:21" ht="32.1" customHeight="1">
      <c r="B48" s="98" t="s">
        <v>542</v>
      </c>
      <c r="C48" s="100"/>
      <c r="D48" s="100"/>
      <c r="E48" s="100"/>
      <c r="F48" s="100"/>
      <c r="G48" s="100"/>
      <c r="H48" s="100"/>
      <c r="I48" s="100"/>
      <c r="J48" s="100"/>
      <c r="K48" s="100"/>
      <c r="L48" s="100"/>
      <c r="M48" s="100"/>
      <c r="N48" s="100"/>
      <c r="O48" s="100"/>
      <c r="P48" s="100"/>
      <c r="Q48" s="100"/>
      <c r="R48" s="100"/>
      <c r="S48" s="100"/>
      <c r="T48" s="100"/>
      <c r="U48" s="99"/>
    </row>
    <row r="49" spans="2:21" ht="35.1" customHeight="1">
      <c r="B49" s="98" t="s">
        <v>543</v>
      </c>
      <c r="C49" s="100"/>
      <c r="D49" s="100"/>
      <c r="E49" s="100"/>
      <c r="F49" s="100"/>
      <c r="G49" s="100"/>
      <c r="H49" s="100"/>
      <c r="I49" s="100"/>
      <c r="J49" s="100"/>
      <c r="K49" s="100"/>
      <c r="L49" s="100"/>
      <c r="M49" s="100"/>
      <c r="N49" s="100"/>
      <c r="O49" s="100"/>
      <c r="P49" s="100"/>
      <c r="Q49" s="100"/>
      <c r="R49" s="100"/>
      <c r="S49" s="100"/>
      <c r="T49" s="100"/>
      <c r="U49" s="99"/>
    </row>
    <row r="50" spans="2:21" ht="32.1" customHeight="1">
      <c r="B50" s="98" t="s">
        <v>544</v>
      </c>
      <c r="C50" s="100"/>
      <c r="D50" s="100"/>
      <c r="E50" s="100"/>
      <c r="F50" s="100"/>
      <c r="G50" s="100"/>
      <c r="H50" s="100"/>
      <c r="I50" s="100"/>
      <c r="J50" s="100"/>
      <c r="K50" s="100"/>
      <c r="L50" s="100"/>
      <c r="M50" s="100"/>
      <c r="N50" s="100"/>
      <c r="O50" s="100"/>
      <c r="P50" s="100"/>
      <c r="Q50" s="100"/>
      <c r="R50" s="100"/>
      <c r="S50" s="100"/>
      <c r="T50" s="100"/>
      <c r="U50" s="99"/>
    </row>
    <row r="51" spans="2:21" ht="36.950000000000003" customHeight="1">
      <c r="B51" s="98" t="s">
        <v>545</v>
      </c>
      <c r="C51" s="100"/>
      <c r="D51" s="100"/>
      <c r="E51" s="100"/>
      <c r="F51" s="100"/>
      <c r="G51" s="100"/>
      <c r="H51" s="100"/>
      <c r="I51" s="100"/>
      <c r="J51" s="100"/>
      <c r="K51" s="100"/>
      <c r="L51" s="100"/>
      <c r="M51" s="100"/>
      <c r="N51" s="100"/>
      <c r="O51" s="100"/>
      <c r="P51" s="100"/>
      <c r="Q51" s="100"/>
      <c r="R51" s="100"/>
      <c r="S51" s="100"/>
      <c r="T51" s="100"/>
      <c r="U51" s="99"/>
    </row>
    <row r="52" spans="2:21" ht="42.75" customHeight="1">
      <c r="B52" s="98" t="s">
        <v>546</v>
      </c>
      <c r="C52" s="100"/>
      <c r="D52" s="100"/>
      <c r="E52" s="100"/>
      <c r="F52" s="100"/>
      <c r="G52" s="100"/>
      <c r="H52" s="100"/>
      <c r="I52" s="100"/>
      <c r="J52" s="100"/>
      <c r="K52" s="100"/>
      <c r="L52" s="100"/>
      <c r="M52" s="100"/>
      <c r="N52" s="100"/>
      <c r="O52" s="100"/>
      <c r="P52" s="100"/>
      <c r="Q52" s="100"/>
      <c r="R52" s="100"/>
      <c r="S52" s="100"/>
      <c r="T52" s="100"/>
      <c r="U52" s="99"/>
    </row>
    <row r="53" spans="2:21" ht="21.95" customHeight="1">
      <c r="B53" s="98" t="s">
        <v>547</v>
      </c>
      <c r="C53" s="100"/>
      <c r="D53" s="100"/>
      <c r="E53" s="100"/>
      <c r="F53" s="100"/>
      <c r="G53" s="100"/>
      <c r="H53" s="100"/>
      <c r="I53" s="100"/>
      <c r="J53" s="100"/>
      <c r="K53" s="100"/>
      <c r="L53" s="100"/>
      <c r="M53" s="100"/>
      <c r="N53" s="100"/>
      <c r="O53" s="100"/>
      <c r="P53" s="100"/>
      <c r="Q53" s="100"/>
      <c r="R53" s="100"/>
      <c r="S53" s="100"/>
      <c r="T53" s="100"/>
      <c r="U53" s="99"/>
    </row>
    <row r="54" spans="2:21" ht="51.6" customHeight="1">
      <c r="B54" s="98" t="s">
        <v>548</v>
      </c>
      <c r="C54" s="100"/>
      <c r="D54" s="100"/>
      <c r="E54" s="100"/>
      <c r="F54" s="100"/>
      <c r="G54" s="100"/>
      <c r="H54" s="100"/>
      <c r="I54" s="100"/>
      <c r="J54" s="100"/>
      <c r="K54" s="100"/>
      <c r="L54" s="100"/>
      <c r="M54" s="100"/>
      <c r="N54" s="100"/>
      <c r="O54" s="100"/>
      <c r="P54" s="100"/>
      <c r="Q54" s="100"/>
      <c r="R54" s="100"/>
      <c r="S54" s="100"/>
      <c r="T54" s="100"/>
      <c r="U54" s="99"/>
    </row>
    <row r="55" spans="2:21" ht="65.849999999999994" customHeight="1">
      <c r="B55" s="98" t="s">
        <v>549</v>
      </c>
      <c r="C55" s="100"/>
      <c r="D55" s="100"/>
      <c r="E55" s="100"/>
      <c r="F55" s="100"/>
      <c r="G55" s="100"/>
      <c r="H55" s="100"/>
      <c r="I55" s="100"/>
      <c r="J55" s="100"/>
      <c r="K55" s="100"/>
      <c r="L55" s="100"/>
      <c r="M55" s="100"/>
      <c r="N55" s="100"/>
      <c r="O55" s="100"/>
      <c r="P55" s="100"/>
      <c r="Q55" s="100"/>
      <c r="R55" s="100"/>
      <c r="S55" s="100"/>
      <c r="T55" s="100"/>
      <c r="U55" s="99"/>
    </row>
    <row r="56" spans="2:21" ht="90.6" customHeight="1">
      <c r="B56" s="98" t="s">
        <v>550</v>
      </c>
      <c r="C56" s="100"/>
      <c r="D56" s="100"/>
      <c r="E56" s="100"/>
      <c r="F56" s="100"/>
      <c r="G56" s="100"/>
      <c r="H56" s="100"/>
      <c r="I56" s="100"/>
      <c r="J56" s="100"/>
      <c r="K56" s="100"/>
      <c r="L56" s="100"/>
      <c r="M56" s="100"/>
      <c r="N56" s="100"/>
      <c r="O56" s="100"/>
      <c r="P56" s="100"/>
      <c r="Q56" s="100"/>
      <c r="R56" s="100"/>
      <c r="S56" s="100"/>
      <c r="T56" s="100"/>
      <c r="U56" s="99"/>
    </row>
    <row r="57" spans="2:21" ht="30.95" customHeight="1" thickBot="1">
      <c r="B57" s="101" t="s">
        <v>551</v>
      </c>
      <c r="C57" s="103"/>
      <c r="D57" s="103"/>
      <c r="E57" s="103"/>
      <c r="F57" s="103"/>
      <c r="G57" s="103"/>
      <c r="H57" s="103"/>
      <c r="I57" s="103"/>
      <c r="J57" s="103"/>
      <c r="K57" s="103"/>
      <c r="L57" s="103"/>
      <c r="M57" s="103"/>
      <c r="N57" s="103"/>
      <c r="O57" s="103"/>
      <c r="P57" s="103"/>
      <c r="Q57" s="103"/>
      <c r="R57" s="103"/>
      <c r="S57" s="103"/>
      <c r="T57" s="103"/>
      <c r="U57" s="102"/>
    </row>
  </sheetData>
  <mergeCells count="104">
    <mergeCell ref="B56:U56"/>
    <mergeCell ref="B57:U57"/>
    <mergeCell ref="B50:U50"/>
    <mergeCell ref="B51:U51"/>
    <mergeCell ref="B52:U52"/>
    <mergeCell ref="B53:U53"/>
    <mergeCell ref="B54:U54"/>
    <mergeCell ref="B55:U55"/>
    <mergeCell ref="B44:U44"/>
    <mergeCell ref="B45:U45"/>
    <mergeCell ref="B46:U46"/>
    <mergeCell ref="B47:U47"/>
    <mergeCell ref="B48:U48"/>
    <mergeCell ref="B49:U49"/>
    <mergeCell ref="B38:U38"/>
    <mergeCell ref="B39:U39"/>
    <mergeCell ref="B40:U40"/>
    <mergeCell ref="B41:U41"/>
    <mergeCell ref="B42:U42"/>
    <mergeCell ref="B43:U43"/>
    <mergeCell ref="C30:H30"/>
    <mergeCell ref="I30:K30"/>
    <mergeCell ref="L30:O30"/>
    <mergeCell ref="B34:D34"/>
    <mergeCell ref="B35:D35"/>
    <mergeCell ref="B37:U37"/>
    <mergeCell ref="C28:H28"/>
    <mergeCell ref="I28:K28"/>
    <mergeCell ref="L28:O28"/>
    <mergeCell ref="C29:H29"/>
    <mergeCell ref="I29:K29"/>
    <mergeCell ref="L29:O29"/>
    <mergeCell ref="C26:H26"/>
    <mergeCell ref="I26:K26"/>
    <mergeCell ref="L26:O26"/>
    <mergeCell ref="C27:H27"/>
    <mergeCell ref="I27:K27"/>
    <mergeCell ref="L27:O27"/>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51"/>
  <sheetViews>
    <sheetView view="pageBreakPreview" zoomScale="80" zoomScaleNormal="80" zoomScaleSheetLayoutView="80" workbookViewId="0">
      <selection activeCell="B2" sqref="B2"/>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4"/>
      <c r="B1" s="8" t="s">
        <v>0</v>
      </c>
      <c r="C1" s="8"/>
      <c r="D1" s="8"/>
      <c r="E1" s="8"/>
      <c r="F1" s="8"/>
      <c r="G1" s="8"/>
      <c r="H1" s="8"/>
      <c r="I1" s="8"/>
      <c r="J1" s="8"/>
      <c r="K1" s="8"/>
      <c r="L1" s="8"/>
      <c r="M1" s="4" t="s">
        <v>5</v>
      </c>
      <c r="N1" s="4"/>
      <c r="O1" s="4"/>
      <c r="P1" s="9"/>
      <c r="Q1" s="9"/>
      <c r="R1" s="9"/>
      <c r="Y1" s="10"/>
      <c r="Z1" s="10"/>
      <c r="AA1" s="11"/>
      <c r="AH1" s="12"/>
    </row>
    <row r="2" spans="1:34" ht="13.5" customHeight="1" thickBot="1"/>
    <row r="3" spans="1:34" ht="22.5" customHeight="1" thickTop="1" thickBot="1">
      <c r="B3" s="13" t="s">
        <v>6</v>
      </c>
      <c r="C3" s="14"/>
      <c r="D3" s="14"/>
      <c r="E3" s="14"/>
      <c r="F3" s="14"/>
      <c r="G3" s="14"/>
      <c r="H3" s="15"/>
      <c r="I3" s="15"/>
      <c r="J3" s="15"/>
      <c r="K3" s="15"/>
      <c r="L3" s="15"/>
      <c r="M3" s="15"/>
      <c r="N3" s="15"/>
      <c r="O3" s="15"/>
      <c r="P3" s="15"/>
      <c r="Q3" s="15"/>
      <c r="R3" s="15"/>
      <c r="S3" s="15"/>
      <c r="T3" s="15"/>
      <c r="U3" s="16"/>
    </row>
    <row r="4" spans="1:34" ht="51.75" customHeight="1" thickTop="1">
      <c r="B4" s="17" t="s">
        <v>7</v>
      </c>
      <c r="C4" s="18" t="s">
        <v>552</v>
      </c>
      <c r="D4" s="19" t="s">
        <v>553</v>
      </c>
      <c r="E4" s="19"/>
      <c r="F4" s="19"/>
      <c r="G4" s="19"/>
      <c r="H4" s="19"/>
      <c r="I4" s="20"/>
      <c r="J4" s="21" t="s">
        <v>10</v>
      </c>
      <c r="K4" s="22" t="s">
        <v>11</v>
      </c>
      <c r="L4" s="23" t="s">
        <v>12</v>
      </c>
      <c r="M4" s="23"/>
      <c r="N4" s="23"/>
      <c r="O4" s="23"/>
      <c r="P4" s="21" t="s">
        <v>13</v>
      </c>
      <c r="Q4" s="23" t="s">
        <v>554</v>
      </c>
      <c r="R4" s="23"/>
      <c r="S4" s="21" t="s">
        <v>15</v>
      </c>
      <c r="T4" s="23" t="s">
        <v>16</v>
      </c>
      <c r="U4" s="24"/>
    </row>
    <row r="5" spans="1:34" ht="15.75" customHeight="1">
      <c r="B5" s="25" t="s">
        <v>17</v>
      </c>
      <c r="C5" s="26"/>
      <c r="D5" s="26"/>
      <c r="E5" s="26"/>
      <c r="F5" s="26"/>
      <c r="G5" s="26"/>
      <c r="H5" s="26"/>
      <c r="I5" s="26"/>
      <c r="J5" s="26"/>
      <c r="K5" s="26"/>
      <c r="L5" s="26"/>
      <c r="M5" s="26"/>
      <c r="N5" s="26"/>
      <c r="O5" s="26"/>
      <c r="P5" s="26"/>
      <c r="Q5" s="26"/>
      <c r="R5" s="26"/>
      <c r="S5" s="26"/>
      <c r="T5" s="26"/>
      <c r="U5" s="27"/>
    </row>
    <row r="6" spans="1:34" ht="37.5" customHeight="1" thickBot="1">
      <c r="B6" s="28" t="s">
        <v>18</v>
      </c>
      <c r="C6" s="29" t="s">
        <v>19</v>
      </c>
      <c r="D6" s="29"/>
      <c r="E6" s="29"/>
      <c r="F6" s="29"/>
      <c r="G6" s="29"/>
      <c r="H6" s="30"/>
      <c r="I6" s="30"/>
      <c r="J6" s="30" t="s">
        <v>20</v>
      </c>
      <c r="K6" s="29" t="s">
        <v>21</v>
      </c>
      <c r="L6" s="29"/>
      <c r="M6" s="29"/>
      <c r="N6" s="31"/>
      <c r="O6" s="32" t="s">
        <v>22</v>
      </c>
      <c r="P6" s="29" t="s">
        <v>23</v>
      </c>
      <c r="Q6" s="29"/>
      <c r="R6" s="33"/>
      <c r="S6" s="32" t="s">
        <v>24</v>
      </c>
      <c r="T6" s="29" t="s">
        <v>293</v>
      </c>
      <c r="U6" s="34"/>
    </row>
    <row r="7" spans="1:34" ht="22.5" customHeight="1" thickTop="1" thickBot="1">
      <c r="B7" s="13" t="s">
        <v>26</v>
      </c>
      <c r="C7" s="14"/>
      <c r="D7" s="14"/>
      <c r="E7" s="14"/>
      <c r="F7" s="14"/>
      <c r="G7" s="14"/>
      <c r="H7" s="15"/>
      <c r="I7" s="15"/>
      <c r="J7" s="15"/>
      <c r="K7" s="15"/>
      <c r="L7" s="15"/>
      <c r="M7" s="15"/>
      <c r="N7" s="15"/>
      <c r="O7" s="15"/>
      <c r="P7" s="15"/>
      <c r="Q7" s="15"/>
      <c r="R7" s="15"/>
      <c r="S7" s="15"/>
      <c r="T7" s="15"/>
      <c r="U7" s="16"/>
    </row>
    <row r="8" spans="1:34" ht="16.5" customHeight="1" thickTop="1">
      <c r="B8" s="36" t="s">
        <v>27</v>
      </c>
      <c r="C8" s="39" t="s">
        <v>28</v>
      </c>
      <c r="D8" s="39"/>
      <c r="E8" s="39"/>
      <c r="F8" s="39"/>
      <c r="G8" s="39"/>
      <c r="H8" s="40"/>
      <c r="I8" s="45" t="s">
        <v>29</v>
      </c>
      <c r="J8" s="47"/>
      <c r="K8" s="47"/>
      <c r="L8" s="47"/>
      <c r="M8" s="47"/>
      <c r="N8" s="47"/>
      <c r="O8" s="47"/>
      <c r="P8" s="47"/>
      <c r="Q8" s="47"/>
      <c r="R8" s="47"/>
      <c r="S8" s="46"/>
      <c r="T8" s="49" t="s">
        <v>30</v>
      </c>
      <c r="U8" s="48"/>
    </row>
    <row r="9" spans="1:34" ht="19.5" customHeight="1">
      <c r="B9" s="38"/>
      <c r="C9" s="35"/>
      <c r="D9" s="35"/>
      <c r="E9" s="35"/>
      <c r="F9" s="35"/>
      <c r="G9" s="35"/>
      <c r="H9" s="43"/>
      <c r="I9" s="50" t="s">
        <v>31</v>
      </c>
      <c r="J9" s="51"/>
      <c r="K9" s="51"/>
      <c r="L9" s="51" t="s">
        <v>32</v>
      </c>
      <c r="M9" s="51"/>
      <c r="N9" s="51"/>
      <c r="O9" s="51"/>
      <c r="P9" s="51" t="s">
        <v>33</v>
      </c>
      <c r="Q9" s="51" t="s">
        <v>34</v>
      </c>
      <c r="R9" s="55" t="s">
        <v>35</v>
      </c>
      <c r="S9" s="54"/>
      <c r="T9" s="51" t="s">
        <v>36</v>
      </c>
      <c r="U9" s="56" t="s">
        <v>37</v>
      </c>
    </row>
    <row r="10" spans="1:34" ht="26.25" customHeight="1" thickBot="1">
      <c r="B10" s="37"/>
      <c r="C10" s="41"/>
      <c r="D10" s="41"/>
      <c r="E10" s="41"/>
      <c r="F10" s="41"/>
      <c r="G10" s="41"/>
      <c r="H10" s="42"/>
      <c r="I10" s="52"/>
      <c r="J10" s="53"/>
      <c r="K10" s="53"/>
      <c r="L10" s="53"/>
      <c r="M10" s="53"/>
      <c r="N10" s="53"/>
      <c r="O10" s="53"/>
      <c r="P10" s="53"/>
      <c r="Q10" s="53"/>
      <c r="R10" s="58" t="s">
        <v>38</v>
      </c>
      <c r="S10" s="59" t="s">
        <v>39</v>
      </c>
      <c r="T10" s="53"/>
      <c r="U10" s="57"/>
    </row>
    <row r="11" spans="1:34" ht="75" customHeight="1" thickTop="1" thickBot="1">
      <c r="A11" s="60"/>
      <c r="B11" s="61" t="s">
        <v>40</v>
      </c>
      <c r="C11" s="62" t="s">
        <v>555</v>
      </c>
      <c r="D11" s="62"/>
      <c r="E11" s="62"/>
      <c r="F11" s="62"/>
      <c r="G11" s="62"/>
      <c r="H11" s="62"/>
      <c r="I11" s="62" t="s">
        <v>42</v>
      </c>
      <c r="J11" s="62"/>
      <c r="K11" s="62"/>
      <c r="L11" s="62" t="s">
        <v>43</v>
      </c>
      <c r="M11" s="62"/>
      <c r="N11" s="62"/>
      <c r="O11" s="62"/>
      <c r="P11" s="63" t="s">
        <v>16</v>
      </c>
      <c r="Q11" s="63" t="s">
        <v>44</v>
      </c>
      <c r="R11" s="64">
        <v>62070</v>
      </c>
      <c r="S11" s="64">
        <v>62070</v>
      </c>
      <c r="T11" s="64">
        <v>67115</v>
      </c>
      <c r="U11" s="65">
        <f t="shared" ref="U11:U27" si="0">IF(ISERR(T11/S11*100),"N/A",T11/S11*100)</f>
        <v>108.12792009022073</v>
      </c>
    </row>
    <row r="12" spans="1:34" ht="75" customHeight="1" thickTop="1" thickBot="1">
      <c r="A12" s="60"/>
      <c r="B12" s="61" t="s">
        <v>50</v>
      </c>
      <c r="C12" s="62" t="s">
        <v>556</v>
      </c>
      <c r="D12" s="62"/>
      <c r="E12" s="62"/>
      <c r="F12" s="62"/>
      <c r="G12" s="62"/>
      <c r="H12" s="62"/>
      <c r="I12" s="62" t="s">
        <v>557</v>
      </c>
      <c r="J12" s="62"/>
      <c r="K12" s="62"/>
      <c r="L12" s="62" t="s">
        <v>558</v>
      </c>
      <c r="M12" s="62"/>
      <c r="N12" s="62"/>
      <c r="O12" s="62"/>
      <c r="P12" s="63" t="s">
        <v>559</v>
      </c>
      <c r="Q12" s="63" t="s">
        <v>44</v>
      </c>
      <c r="R12" s="64">
        <v>350.4</v>
      </c>
      <c r="S12" s="64">
        <v>350.4</v>
      </c>
      <c r="T12" s="64">
        <v>332.77</v>
      </c>
      <c r="U12" s="65">
        <f t="shared" si="0"/>
        <v>94.968607305936075</v>
      </c>
    </row>
    <row r="13" spans="1:34" ht="75" customHeight="1" thickTop="1">
      <c r="A13" s="60"/>
      <c r="B13" s="61" t="s">
        <v>55</v>
      </c>
      <c r="C13" s="62" t="s">
        <v>560</v>
      </c>
      <c r="D13" s="62"/>
      <c r="E13" s="62"/>
      <c r="F13" s="62"/>
      <c r="G13" s="62"/>
      <c r="H13" s="62"/>
      <c r="I13" s="62" t="s">
        <v>561</v>
      </c>
      <c r="J13" s="62"/>
      <c r="K13" s="62"/>
      <c r="L13" s="62" t="s">
        <v>562</v>
      </c>
      <c r="M13" s="62"/>
      <c r="N13" s="62"/>
      <c r="O13" s="62"/>
      <c r="P13" s="63" t="s">
        <v>48</v>
      </c>
      <c r="Q13" s="63" t="s">
        <v>104</v>
      </c>
      <c r="R13" s="63">
        <v>79.67</v>
      </c>
      <c r="S13" s="63">
        <v>79.67</v>
      </c>
      <c r="T13" s="63">
        <v>86.45</v>
      </c>
      <c r="U13" s="65">
        <f t="shared" si="0"/>
        <v>108.51010417974143</v>
      </c>
    </row>
    <row r="14" spans="1:34" ht="75" customHeight="1">
      <c r="A14" s="60"/>
      <c r="B14" s="66" t="s">
        <v>45</v>
      </c>
      <c r="C14" s="67" t="s">
        <v>45</v>
      </c>
      <c r="D14" s="67"/>
      <c r="E14" s="67"/>
      <c r="F14" s="67"/>
      <c r="G14" s="67"/>
      <c r="H14" s="67"/>
      <c r="I14" s="67" t="s">
        <v>563</v>
      </c>
      <c r="J14" s="67"/>
      <c r="K14" s="67"/>
      <c r="L14" s="67" t="s">
        <v>564</v>
      </c>
      <c r="M14" s="67"/>
      <c r="N14" s="67"/>
      <c r="O14" s="67"/>
      <c r="P14" s="68" t="s">
        <v>48</v>
      </c>
      <c r="Q14" s="68" t="s">
        <v>104</v>
      </c>
      <c r="R14" s="68">
        <v>98.67</v>
      </c>
      <c r="S14" s="68">
        <v>98.67</v>
      </c>
      <c r="T14" s="68">
        <v>66.11</v>
      </c>
      <c r="U14" s="69">
        <f t="shared" si="0"/>
        <v>67.001114827201775</v>
      </c>
    </row>
    <row r="15" spans="1:34" ht="75" customHeight="1">
      <c r="A15" s="60"/>
      <c r="B15" s="66" t="s">
        <v>45</v>
      </c>
      <c r="C15" s="67" t="s">
        <v>45</v>
      </c>
      <c r="D15" s="67"/>
      <c r="E15" s="67"/>
      <c r="F15" s="67"/>
      <c r="G15" s="67"/>
      <c r="H15" s="67"/>
      <c r="I15" s="67" t="s">
        <v>565</v>
      </c>
      <c r="J15" s="67"/>
      <c r="K15" s="67"/>
      <c r="L15" s="67" t="s">
        <v>566</v>
      </c>
      <c r="M15" s="67"/>
      <c r="N15" s="67"/>
      <c r="O15" s="67"/>
      <c r="P15" s="68" t="s">
        <v>48</v>
      </c>
      <c r="Q15" s="68" t="s">
        <v>104</v>
      </c>
      <c r="R15" s="68">
        <v>98</v>
      </c>
      <c r="S15" s="68">
        <v>98</v>
      </c>
      <c r="T15" s="68">
        <v>104.35</v>
      </c>
      <c r="U15" s="69">
        <f t="shared" si="0"/>
        <v>106.47959183673467</v>
      </c>
    </row>
    <row r="16" spans="1:34" ht="75" customHeight="1">
      <c r="A16" s="60"/>
      <c r="B16" s="66" t="s">
        <v>45</v>
      </c>
      <c r="C16" s="67" t="s">
        <v>567</v>
      </c>
      <c r="D16" s="67"/>
      <c r="E16" s="67"/>
      <c r="F16" s="67"/>
      <c r="G16" s="67"/>
      <c r="H16" s="67"/>
      <c r="I16" s="67" t="s">
        <v>568</v>
      </c>
      <c r="J16" s="67"/>
      <c r="K16" s="67"/>
      <c r="L16" s="67" t="s">
        <v>569</v>
      </c>
      <c r="M16" s="67"/>
      <c r="N16" s="67"/>
      <c r="O16" s="67"/>
      <c r="P16" s="68" t="s">
        <v>48</v>
      </c>
      <c r="Q16" s="68" t="s">
        <v>104</v>
      </c>
      <c r="R16" s="68">
        <v>31.56</v>
      </c>
      <c r="S16" s="68">
        <v>31.56</v>
      </c>
      <c r="T16" s="68">
        <v>24.89</v>
      </c>
      <c r="U16" s="69">
        <f t="shared" si="0"/>
        <v>78.865652724968314</v>
      </c>
    </row>
    <row r="17" spans="1:22" ht="75" customHeight="1">
      <c r="A17" s="60"/>
      <c r="B17" s="66" t="s">
        <v>45</v>
      </c>
      <c r="C17" s="67" t="s">
        <v>570</v>
      </c>
      <c r="D17" s="67"/>
      <c r="E17" s="67"/>
      <c r="F17" s="67"/>
      <c r="G17" s="67"/>
      <c r="H17" s="67"/>
      <c r="I17" s="67" t="s">
        <v>571</v>
      </c>
      <c r="J17" s="67"/>
      <c r="K17" s="67"/>
      <c r="L17" s="67" t="s">
        <v>572</v>
      </c>
      <c r="M17" s="67"/>
      <c r="N17" s="67"/>
      <c r="O17" s="67"/>
      <c r="P17" s="68" t="s">
        <v>48</v>
      </c>
      <c r="Q17" s="68" t="s">
        <v>104</v>
      </c>
      <c r="R17" s="68">
        <v>18.36</v>
      </c>
      <c r="S17" s="68">
        <v>18.36</v>
      </c>
      <c r="T17" s="68">
        <v>18.3</v>
      </c>
      <c r="U17" s="69">
        <f t="shared" si="0"/>
        <v>99.673202614379093</v>
      </c>
    </row>
    <row r="18" spans="1:22" ht="75" customHeight="1">
      <c r="A18" s="60"/>
      <c r="B18" s="66" t="s">
        <v>45</v>
      </c>
      <c r="C18" s="67" t="s">
        <v>45</v>
      </c>
      <c r="D18" s="67"/>
      <c r="E18" s="67"/>
      <c r="F18" s="67"/>
      <c r="G18" s="67"/>
      <c r="H18" s="67"/>
      <c r="I18" s="67" t="s">
        <v>573</v>
      </c>
      <c r="J18" s="67"/>
      <c r="K18" s="67"/>
      <c r="L18" s="67" t="s">
        <v>574</v>
      </c>
      <c r="M18" s="67"/>
      <c r="N18" s="67"/>
      <c r="O18" s="67"/>
      <c r="P18" s="68" t="s">
        <v>48</v>
      </c>
      <c r="Q18" s="68" t="s">
        <v>104</v>
      </c>
      <c r="R18" s="68">
        <v>31.81</v>
      </c>
      <c r="S18" s="68">
        <v>31.81</v>
      </c>
      <c r="T18" s="68">
        <v>20.47</v>
      </c>
      <c r="U18" s="69">
        <f t="shared" si="0"/>
        <v>64.350833071361208</v>
      </c>
    </row>
    <row r="19" spans="1:22" ht="75" customHeight="1">
      <c r="A19" s="60"/>
      <c r="B19" s="66" t="s">
        <v>45</v>
      </c>
      <c r="C19" s="67" t="s">
        <v>575</v>
      </c>
      <c r="D19" s="67"/>
      <c r="E19" s="67"/>
      <c r="F19" s="67"/>
      <c r="G19" s="67"/>
      <c r="H19" s="67"/>
      <c r="I19" s="67" t="s">
        <v>576</v>
      </c>
      <c r="J19" s="67"/>
      <c r="K19" s="67"/>
      <c r="L19" s="67" t="s">
        <v>577</v>
      </c>
      <c r="M19" s="67"/>
      <c r="N19" s="67"/>
      <c r="O19" s="67"/>
      <c r="P19" s="68" t="s">
        <v>48</v>
      </c>
      <c r="Q19" s="68" t="s">
        <v>104</v>
      </c>
      <c r="R19" s="68">
        <v>32.21</v>
      </c>
      <c r="S19" s="68">
        <v>32.21</v>
      </c>
      <c r="T19" s="68">
        <v>8.34</v>
      </c>
      <c r="U19" s="69">
        <f t="shared" si="0"/>
        <v>25.892579944116733</v>
      </c>
    </row>
    <row r="20" spans="1:22" ht="75" customHeight="1">
      <c r="A20" s="60"/>
      <c r="B20" s="66" t="s">
        <v>45</v>
      </c>
      <c r="C20" s="67" t="s">
        <v>578</v>
      </c>
      <c r="D20" s="67"/>
      <c r="E20" s="67"/>
      <c r="F20" s="67"/>
      <c r="G20" s="67"/>
      <c r="H20" s="67"/>
      <c r="I20" s="67" t="s">
        <v>579</v>
      </c>
      <c r="J20" s="67"/>
      <c r="K20" s="67"/>
      <c r="L20" s="67" t="s">
        <v>580</v>
      </c>
      <c r="M20" s="67"/>
      <c r="N20" s="67"/>
      <c r="O20" s="67"/>
      <c r="P20" s="68" t="s">
        <v>48</v>
      </c>
      <c r="Q20" s="68" t="s">
        <v>104</v>
      </c>
      <c r="R20" s="68">
        <v>13.1</v>
      </c>
      <c r="S20" s="68">
        <v>13.1</v>
      </c>
      <c r="T20" s="68">
        <v>6.73</v>
      </c>
      <c r="U20" s="69">
        <f t="shared" si="0"/>
        <v>51.374045801526727</v>
      </c>
    </row>
    <row r="21" spans="1:22" ht="75" customHeight="1" thickBot="1">
      <c r="A21" s="60"/>
      <c r="B21" s="66" t="s">
        <v>45</v>
      </c>
      <c r="C21" s="67" t="s">
        <v>581</v>
      </c>
      <c r="D21" s="67"/>
      <c r="E21" s="67"/>
      <c r="F21" s="67"/>
      <c r="G21" s="67"/>
      <c r="H21" s="67"/>
      <c r="I21" s="67" t="s">
        <v>582</v>
      </c>
      <c r="J21" s="67"/>
      <c r="K21" s="67"/>
      <c r="L21" s="67" t="s">
        <v>583</v>
      </c>
      <c r="M21" s="67"/>
      <c r="N21" s="67"/>
      <c r="O21" s="67"/>
      <c r="P21" s="68" t="s">
        <v>48</v>
      </c>
      <c r="Q21" s="68" t="s">
        <v>54</v>
      </c>
      <c r="R21" s="68">
        <v>8.89</v>
      </c>
      <c r="S21" s="68">
        <v>8.89</v>
      </c>
      <c r="T21" s="68">
        <v>31.71</v>
      </c>
      <c r="U21" s="69">
        <f t="shared" si="0"/>
        <v>356.69291338582678</v>
      </c>
    </row>
    <row r="22" spans="1:22" ht="75" customHeight="1" thickTop="1">
      <c r="A22" s="60"/>
      <c r="B22" s="61" t="s">
        <v>60</v>
      </c>
      <c r="C22" s="62" t="s">
        <v>584</v>
      </c>
      <c r="D22" s="62"/>
      <c r="E22" s="62"/>
      <c r="F22" s="62"/>
      <c r="G22" s="62"/>
      <c r="H22" s="62"/>
      <c r="I22" s="62" t="s">
        <v>585</v>
      </c>
      <c r="J22" s="62"/>
      <c r="K22" s="62"/>
      <c r="L22" s="62" t="s">
        <v>586</v>
      </c>
      <c r="M22" s="62"/>
      <c r="N22" s="62"/>
      <c r="O22" s="62"/>
      <c r="P22" s="63" t="s">
        <v>48</v>
      </c>
      <c r="Q22" s="63" t="s">
        <v>159</v>
      </c>
      <c r="R22" s="63">
        <v>98.7</v>
      </c>
      <c r="S22" s="63">
        <v>98.7</v>
      </c>
      <c r="T22" s="63">
        <v>97.33</v>
      </c>
      <c r="U22" s="65">
        <f t="shared" si="0"/>
        <v>98.61195542046606</v>
      </c>
    </row>
    <row r="23" spans="1:22" ht="75" customHeight="1">
      <c r="A23" s="60"/>
      <c r="B23" s="66" t="s">
        <v>45</v>
      </c>
      <c r="C23" s="67" t="s">
        <v>587</v>
      </c>
      <c r="D23" s="67"/>
      <c r="E23" s="67"/>
      <c r="F23" s="67"/>
      <c r="G23" s="67"/>
      <c r="H23" s="67"/>
      <c r="I23" s="67" t="s">
        <v>588</v>
      </c>
      <c r="J23" s="67"/>
      <c r="K23" s="67"/>
      <c r="L23" s="67" t="s">
        <v>589</v>
      </c>
      <c r="M23" s="67"/>
      <c r="N23" s="67"/>
      <c r="O23" s="67"/>
      <c r="P23" s="68" t="s">
        <v>48</v>
      </c>
      <c r="Q23" s="68" t="s">
        <v>159</v>
      </c>
      <c r="R23" s="68">
        <v>10.4</v>
      </c>
      <c r="S23" s="68">
        <v>10.4</v>
      </c>
      <c r="T23" s="68">
        <v>59.32</v>
      </c>
      <c r="U23" s="69">
        <f t="shared" si="0"/>
        <v>570.38461538461536</v>
      </c>
    </row>
    <row r="24" spans="1:22" ht="75" customHeight="1">
      <c r="A24" s="60"/>
      <c r="B24" s="66" t="s">
        <v>45</v>
      </c>
      <c r="C24" s="67" t="s">
        <v>590</v>
      </c>
      <c r="D24" s="67"/>
      <c r="E24" s="67"/>
      <c r="F24" s="67"/>
      <c r="G24" s="67"/>
      <c r="H24" s="67"/>
      <c r="I24" s="67" t="s">
        <v>591</v>
      </c>
      <c r="J24" s="67"/>
      <c r="K24" s="67"/>
      <c r="L24" s="67" t="s">
        <v>592</v>
      </c>
      <c r="M24" s="67"/>
      <c r="N24" s="67"/>
      <c r="O24" s="67"/>
      <c r="P24" s="68" t="s">
        <v>48</v>
      </c>
      <c r="Q24" s="68" t="s">
        <v>159</v>
      </c>
      <c r="R24" s="68">
        <v>10.39</v>
      </c>
      <c r="S24" s="68">
        <v>10.39</v>
      </c>
      <c r="T24" s="68">
        <v>42.93</v>
      </c>
      <c r="U24" s="69">
        <f t="shared" si="0"/>
        <v>413.18575553416741</v>
      </c>
    </row>
    <row r="25" spans="1:22" ht="75" customHeight="1">
      <c r="A25" s="60"/>
      <c r="B25" s="66" t="s">
        <v>45</v>
      </c>
      <c r="C25" s="67" t="s">
        <v>593</v>
      </c>
      <c r="D25" s="67"/>
      <c r="E25" s="67"/>
      <c r="F25" s="67"/>
      <c r="G25" s="67"/>
      <c r="H25" s="67"/>
      <c r="I25" s="67" t="s">
        <v>594</v>
      </c>
      <c r="J25" s="67"/>
      <c r="K25" s="67"/>
      <c r="L25" s="67" t="s">
        <v>595</v>
      </c>
      <c r="M25" s="67"/>
      <c r="N25" s="67"/>
      <c r="O25" s="67"/>
      <c r="P25" s="68" t="s">
        <v>48</v>
      </c>
      <c r="Q25" s="68" t="s">
        <v>159</v>
      </c>
      <c r="R25" s="68">
        <v>12.16</v>
      </c>
      <c r="S25" s="68">
        <v>12.16</v>
      </c>
      <c r="T25" s="68">
        <v>55.46</v>
      </c>
      <c r="U25" s="69">
        <f t="shared" si="0"/>
        <v>456.08552631578948</v>
      </c>
    </row>
    <row r="26" spans="1:22" ht="75" customHeight="1">
      <c r="A26" s="60"/>
      <c r="B26" s="66" t="s">
        <v>45</v>
      </c>
      <c r="C26" s="67" t="s">
        <v>596</v>
      </c>
      <c r="D26" s="67"/>
      <c r="E26" s="67"/>
      <c r="F26" s="67"/>
      <c r="G26" s="67"/>
      <c r="H26" s="67"/>
      <c r="I26" s="67" t="s">
        <v>597</v>
      </c>
      <c r="J26" s="67"/>
      <c r="K26" s="67"/>
      <c r="L26" s="67" t="s">
        <v>598</v>
      </c>
      <c r="M26" s="67"/>
      <c r="N26" s="67"/>
      <c r="O26" s="67"/>
      <c r="P26" s="68" t="s">
        <v>48</v>
      </c>
      <c r="Q26" s="68" t="s">
        <v>159</v>
      </c>
      <c r="R26" s="68">
        <v>10.33</v>
      </c>
      <c r="S26" s="68">
        <v>10.33</v>
      </c>
      <c r="T26" s="68">
        <v>37.4</v>
      </c>
      <c r="U26" s="69">
        <f t="shared" si="0"/>
        <v>362.0522749273959</v>
      </c>
    </row>
    <row r="27" spans="1:22" ht="75" customHeight="1" thickBot="1">
      <c r="A27" s="60"/>
      <c r="B27" s="66" t="s">
        <v>45</v>
      </c>
      <c r="C27" s="67" t="s">
        <v>599</v>
      </c>
      <c r="D27" s="67"/>
      <c r="E27" s="67"/>
      <c r="F27" s="67"/>
      <c r="G27" s="67"/>
      <c r="H27" s="67"/>
      <c r="I27" s="67" t="s">
        <v>600</v>
      </c>
      <c r="J27" s="67"/>
      <c r="K27" s="67"/>
      <c r="L27" s="67" t="s">
        <v>601</v>
      </c>
      <c r="M27" s="67"/>
      <c r="N27" s="67"/>
      <c r="O27" s="67"/>
      <c r="P27" s="68" t="s">
        <v>48</v>
      </c>
      <c r="Q27" s="68" t="s">
        <v>111</v>
      </c>
      <c r="R27" s="68">
        <v>58.82</v>
      </c>
      <c r="S27" s="68">
        <v>58.82</v>
      </c>
      <c r="T27" s="68">
        <v>58.57</v>
      </c>
      <c r="U27" s="69">
        <f t="shared" si="0"/>
        <v>99.574974498469899</v>
      </c>
    </row>
    <row r="28" spans="1:22" ht="22.5" customHeight="1" thickTop="1" thickBot="1">
      <c r="B28" s="13" t="s">
        <v>65</v>
      </c>
      <c r="C28" s="14"/>
      <c r="D28" s="14"/>
      <c r="E28" s="14"/>
      <c r="F28" s="14"/>
      <c r="G28" s="14"/>
      <c r="H28" s="15"/>
      <c r="I28" s="15"/>
      <c r="J28" s="15"/>
      <c r="K28" s="15"/>
      <c r="L28" s="15"/>
      <c r="M28" s="15"/>
      <c r="N28" s="15"/>
      <c r="O28" s="15"/>
      <c r="P28" s="15"/>
      <c r="Q28" s="15"/>
      <c r="R28" s="15"/>
      <c r="S28" s="15"/>
      <c r="T28" s="15"/>
      <c r="U28" s="16"/>
      <c r="V28" s="70"/>
    </row>
    <row r="29" spans="1:22" ht="26.25" customHeight="1" thickTop="1">
      <c r="B29" s="71"/>
      <c r="C29" s="72"/>
      <c r="D29" s="72"/>
      <c r="E29" s="72"/>
      <c r="F29" s="72"/>
      <c r="G29" s="72"/>
      <c r="H29" s="73"/>
      <c r="I29" s="73"/>
      <c r="J29" s="73"/>
      <c r="K29" s="73"/>
      <c r="L29" s="73"/>
      <c r="M29" s="73"/>
      <c r="N29" s="73"/>
      <c r="O29" s="73"/>
      <c r="P29" s="74"/>
      <c r="Q29" s="75"/>
      <c r="R29" s="76" t="s">
        <v>66</v>
      </c>
      <c r="S29" s="44" t="s">
        <v>67</v>
      </c>
      <c r="T29" s="76" t="s">
        <v>68</v>
      </c>
      <c r="U29" s="44" t="s">
        <v>69</v>
      </c>
    </row>
    <row r="30" spans="1:22" ht="26.25" customHeight="1" thickBot="1">
      <c r="B30" s="77"/>
      <c r="C30" s="78"/>
      <c r="D30" s="78"/>
      <c r="E30" s="78"/>
      <c r="F30" s="78"/>
      <c r="G30" s="78"/>
      <c r="H30" s="79"/>
      <c r="I30" s="79"/>
      <c r="J30" s="79"/>
      <c r="K30" s="79"/>
      <c r="L30" s="79"/>
      <c r="M30" s="79"/>
      <c r="N30" s="79"/>
      <c r="O30" s="79"/>
      <c r="P30" s="80"/>
      <c r="Q30" s="81"/>
      <c r="R30" s="82" t="s">
        <v>70</v>
      </c>
      <c r="S30" s="81" t="s">
        <v>70</v>
      </c>
      <c r="T30" s="81" t="s">
        <v>70</v>
      </c>
      <c r="U30" s="81" t="s">
        <v>71</v>
      </c>
    </row>
    <row r="31" spans="1:22" ht="13.5" customHeight="1" thickBot="1">
      <c r="B31" s="83" t="s">
        <v>72</v>
      </c>
      <c r="C31" s="84"/>
      <c r="D31" s="84"/>
      <c r="E31" s="85"/>
      <c r="F31" s="85"/>
      <c r="G31" s="85"/>
      <c r="H31" s="86"/>
      <c r="I31" s="86"/>
      <c r="J31" s="86"/>
      <c r="K31" s="86"/>
      <c r="L31" s="86"/>
      <c r="M31" s="86"/>
      <c r="N31" s="86"/>
      <c r="O31" s="86"/>
      <c r="P31" s="87"/>
      <c r="Q31" s="87"/>
      <c r="R31" s="88">
        <f>5556.152527</f>
        <v>5556.1525270000002</v>
      </c>
      <c r="S31" s="88">
        <f>5556.152527</f>
        <v>5556.1525270000002</v>
      </c>
      <c r="T31" s="88">
        <f>4285.81075686</f>
        <v>4285.8107568599999</v>
      </c>
      <c r="U31" s="89">
        <f>+IF(ISERR(T31/S31*100),"N/A",T31/S31*100)</f>
        <v>77.136304952630397</v>
      </c>
    </row>
    <row r="32" spans="1:22" ht="13.5" customHeight="1" thickBot="1">
      <c r="B32" s="90" t="s">
        <v>73</v>
      </c>
      <c r="C32" s="91"/>
      <c r="D32" s="91"/>
      <c r="E32" s="92"/>
      <c r="F32" s="92"/>
      <c r="G32" s="92"/>
      <c r="H32" s="93"/>
      <c r="I32" s="93"/>
      <c r="J32" s="93"/>
      <c r="K32" s="93"/>
      <c r="L32" s="93"/>
      <c r="M32" s="93"/>
      <c r="N32" s="93"/>
      <c r="O32" s="93"/>
      <c r="P32" s="94"/>
      <c r="Q32" s="94"/>
      <c r="R32" s="88">
        <f>4989.59625138</f>
        <v>4989.5962513799996</v>
      </c>
      <c r="S32" s="88">
        <f>4989.59625138</f>
        <v>4989.5962513799996</v>
      </c>
      <c r="T32" s="88">
        <f>4285.81075686</f>
        <v>4285.8107568599999</v>
      </c>
      <c r="U32" s="89">
        <f>+IF(ISERR(T32/S32*100),"N/A",T32/S32*100)</f>
        <v>85.894941012003727</v>
      </c>
    </row>
    <row r="33" spans="2:21" ht="14.85" customHeight="1" thickTop="1" thickBot="1">
      <c r="B33" s="13" t="s">
        <v>74</v>
      </c>
      <c r="C33" s="14"/>
      <c r="D33" s="14"/>
      <c r="E33" s="14"/>
      <c r="F33" s="14"/>
      <c r="G33" s="14"/>
      <c r="H33" s="15"/>
      <c r="I33" s="15"/>
      <c r="J33" s="15"/>
      <c r="K33" s="15"/>
      <c r="L33" s="15"/>
      <c r="M33" s="15"/>
      <c r="N33" s="15"/>
      <c r="O33" s="15"/>
      <c r="P33" s="15"/>
      <c r="Q33" s="15"/>
      <c r="R33" s="15"/>
      <c r="S33" s="15"/>
      <c r="T33" s="15"/>
      <c r="U33" s="16"/>
    </row>
    <row r="34" spans="2:21" ht="44.25" customHeight="1" thickTop="1">
      <c r="B34" s="95" t="s">
        <v>75</v>
      </c>
      <c r="C34" s="97"/>
      <c r="D34" s="97"/>
      <c r="E34" s="97"/>
      <c r="F34" s="97"/>
      <c r="G34" s="97"/>
      <c r="H34" s="97"/>
      <c r="I34" s="97"/>
      <c r="J34" s="97"/>
      <c r="K34" s="97"/>
      <c r="L34" s="97"/>
      <c r="M34" s="97"/>
      <c r="N34" s="97"/>
      <c r="O34" s="97"/>
      <c r="P34" s="97"/>
      <c r="Q34" s="97"/>
      <c r="R34" s="97"/>
      <c r="S34" s="97"/>
      <c r="T34" s="97"/>
      <c r="U34" s="96"/>
    </row>
    <row r="35" spans="2:21" ht="34.5" customHeight="1">
      <c r="B35" s="98" t="s">
        <v>76</v>
      </c>
      <c r="C35" s="100"/>
      <c r="D35" s="100"/>
      <c r="E35" s="100"/>
      <c r="F35" s="100"/>
      <c r="G35" s="100"/>
      <c r="H35" s="100"/>
      <c r="I35" s="100"/>
      <c r="J35" s="100"/>
      <c r="K35" s="100"/>
      <c r="L35" s="100"/>
      <c r="M35" s="100"/>
      <c r="N35" s="100"/>
      <c r="O35" s="100"/>
      <c r="P35" s="100"/>
      <c r="Q35" s="100"/>
      <c r="R35" s="100"/>
      <c r="S35" s="100"/>
      <c r="T35" s="100"/>
      <c r="U35" s="99"/>
    </row>
    <row r="36" spans="2:21" ht="35.450000000000003" customHeight="1">
      <c r="B36" s="98" t="s">
        <v>602</v>
      </c>
      <c r="C36" s="100"/>
      <c r="D36" s="100"/>
      <c r="E36" s="100"/>
      <c r="F36" s="100"/>
      <c r="G36" s="100"/>
      <c r="H36" s="100"/>
      <c r="I36" s="100"/>
      <c r="J36" s="100"/>
      <c r="K36" s="100"/>
      <c r="L36" s="100"/>
      <c r="M36" s="100"/>
      <c r="N36" s="100"/>
      <c r="O36" s="100"/>
      <c r="P36" s="100"/>
      <c r="Q36" s="100"/>
      <c r="R36" s="100"/>
      <c r="S36" s="100"/>
      <c r="T36" s="100"/>
      <c r="U36" s="99"/>
    </row>
    <row r="37" spans="2:21" ht="48.2" customHeight="1">
      <c r="B37" s="98" t="s">
        <v>603</v>
      </c>
      <c r="C37" s="100"/>
      <c r="D37" s="100"/>
      <c r="E37" s="100"/>
      <c r="F37" s="100"/>
      <c r="G37" s="100"/>
      <c r="H37" s="100"/>
      <c r="I37" s="100"/>
      <c r="J37" s="100"/>
      <c r="K37" s="100"/>
      <c r="L37" s="100"/>
      <c r="M37" s="100"/>
      <c r="N37" s="100"/>
      <c r="O37" s="100"/>
      <c r="P37" s="100"/>
      <c r="Q37" s="100"/>
      <c r="R37" s="100"/>
      <c r="S37" s="100"/>
      <c r="T37" s="100"/>
      <c r="U37" s="99"/>
    </row>
    <row r="38" spans="2:21" ht="53.1" customHeight="1">
      <c r="B38" s="98" t="s">
        <v>604</v>
      </c>
      <c r="C38" s="100"/>
      <c r="D38" s="100"/>
      <c r="E38" s="100"/>
      <c r="F38" s="100"/>
      <c r="G38" s="100"/>
      <c r="H38" s="100"/>
      <c r="I38" s="100"/>
      <c r="J38" s="100"/>
      <c r="K38" s="100"/>
      <c r="L38" s="100"/>
      <c r="M38" s="100"/>
      <c r="N38" s="100"/>
      <c r="O38" s="100"/>
      <c r="P38" s="100"/>
      <c r="Q38" s="100"/>
      <c r="R38" s="100"/>
      <c r="S38" s="100"/>
      <c r="T38" s="100"/>
      <c r="U38" s="99"/>
    </row>
    <row r="39" spans="2:21" ht="56.25" customHeight="1">
      <c r="B39" s="98" t="s">
        <v>605</v>
      </c>
      <c r="C39" s="100"/>
      <c r="D39" s="100"/>
      <c r="E39" s="100"/>
      <c r="F39" s="100"/>
      <c r="G39" s="100"/>
      <c r="H39" s="100"/>
      <c r="I39" s="100"/>
      <c r="J39" s="100"/>
      <c r="K39" s="100"/>
      <c r="L39" s="100"/>
      <c r="M39" s="100"/>
      <c r="N39" s="100"/>
      <c r="O39" s="100"/>
      <c r="P39" s="100"/>
      <c r="Q39" s="100"/>
      <c r="R39" s="100"/>
      <c r="S39" s="100"/>
      <c r="T39" s="100"/>
      <c r="U39" s="99"/>
    </row>
    <row r="40" spans="2:21" ht="95.25" customHeight="1">
      <c r="B40" s="98" t="s">
        <v>606</v>
      </c>
      <c r="C40" s="100"/>
      <c r="D40" s="100"/>
      <c r="E40" s="100"/>
      <c r="F40" s="100"/>
      <c r="G40" s="100"/>
      <c r="H40" s="100"/>
      <c r="I40" s="100"/>
      <c r="J40" s="100"/>
      <c r="K40" s="100"/>
      <c r="L40" s="100"/>
      <c r="M40" s="100"/>
      <c r="N40" s="100"/>
      <c r="O40" s="100"/>
      <c r="P40" s="100"/>
      <c r="Q40" s="100"/>
      <c r="R40" s="100"/>
      <c r="S40" s="100"/>
      <c r="T40" s="100"/>
      <c r="U40" s="99"/>
    </row>
    <row r="41" spans="2:21" ht="84" customHeight="1">
      <c r="B41" s="98" t="s">
        <v>607</v>
      </c>
      <c r="C41" s="100"/>
      <c r="D41" s="100"/>
      <c r="E41" s="100"/>
      <c r="F41" s="100"/>
      <c r="G41" s="100"/>
      <c r="H41" s="100"/>
      <c r="I41" s="100"/>
      <c r="J41" s="100"/>
      <c r="K41" s="100"/>
      <c r="L41" s="100"/>
      <c r="M41" s="100"/>
      <c r="N41" s="100"/>
      <c r="O41" s="100"/>
      <c r="P41" s="100"/>
      <c r="Q41" s="100"/>
      <c r="R41" s="100"/>
      <c r="S41" s="100"/>
      <c r="T41" s="100"/>
      <c r="U41" s="99"/>
    </row>
    <row r="42" spans="2:21" ht="110.85" customHeight="1">
      <c r="B42" s="98" t="s">
        <v>608</v>
      </c>
      <c r="C42" s="100"/>
      <c r="D42" s="100"/>
      <c r="E42" s="100"/>
      <c r="F42" s="100"/>
      <c r="G42" s="100"/>
      <c r="H42" s="100"/>
      <c r="I42" s="100"/>
      <c r="J42" s="100"/>
      <c r="K42" s="100"/>
      <c r="L42" s="100"/>
      <c r="M42" s="100"/>
      <c r="N42" s="100"/>
      <c r="O42" s="100"/>
      <c r="P42" s="100"/>
      <c r="Q42" s="100"/>
      <c r="R42" s="100"/>
      <c r="S42" s="100"/>
      <c r="T42" s="100"/>
      <c r="U42" s="99"/>
    </row>
    <row r="43" spans="2:21" ht="108.6" customHeight="1">
      <c r="B43" s="98" t="s">
        <v>609</v>
      </c>
      <c r="C43" s="100"/>
      <c r="D43" s="100"/>
      <c r="E43" s="100"/>
      <c r="F43" s="100"/>
      <c r="G43" s="100"/>
      <c r="H43" s="100"/>
      <c r="I43" s="100"/>
      <c r="J43" s="100"/>
      <c r="K43" s="100"/>
      <c r="L43" s="100"/>
      <c r="M43" s="100"/>
      <c r="N43" s="100"/>
      <c r="O43" s="100"/>
      <c r="P43" s="100"/>
      <c r="Q43" s="100"/>
      <c r="R43" s="100"/>
      <c r="S43" s="100"/>
      <c r="T43" s="100"/>
      <c r="U43" s="99"/>
    </row>
    <row r="44" spans="2:21" ht="108.75" customHeight="1">
      <c r="B44" s="98" t="s">
        <v>610</v>
      </c>
      <c r="C44" s="100"/>
      <c r="D44" s="100"/>
      <c r="E44" s="100"/>
      <c r="F44" s="100"/>
      <c r="G44" s="100"/>
      <c r="H44" s="100"/>
      <c r="I44" s="100"/>
      <c r="J44" s="100"/>
      <c r="K44" s="100"/>
      <c r="L44" s="100"/>
      <c r="M44" s="100"/>
      <c r="N44" s="100"/>
      <c r="O44" s="100"/>
      <c r="P44" s="100"/>
      <c r="Q44" s="100"/>
      <c r="R44" s="100"/>
      <c r="S44" s="100"/>
      <c r="T44" s="100"/>
      <c r="U44" s="99"/>
    </row>
    <row r="45" spans="2:21" ht="88.5" customHeight="1">
      <c r="B45" s="98" t="s">
        <v>611</v>
      </c>
      <c r="C45" s="100"/>
      <c r="D45" s="100"/>
      <c r="E45" s="100"/>
      <c r="F45" s="100"/>
      <c r="G45" s="100"/>
      <c r="H45" s="100"/>
      <c r="I45" s="100"/>
      <c r="J45" s="100"/>
      <c r="K45" s="100"/>
      <c r="L45" s="100"/>
      <c r="M45" s="100"/>
      <c r="N45" s="100"/>
      <c r="O45" s="100"/>
      <c r="P45" s="100"/>
      <c r="Q45" s="100"/>
      <c r="R45" s="100"/>
      <c r="S45" s="100"/>
      <c r="T45" s="100"/>
      <c r="U45" s="99"/>
    </row>
    <row r="46" spans="2:21" ht="33" customHeight="1">
      <c r="B46" s="98" t="s">
        <v>612</v>
      </c>
      <c r="C46" s="100"/>
      <c r="D46" s="100"/>
      <c r="E46" s="100"/>
      <c r="F46" s="100"/>
      <c r="G46" s="100"/>
      <c r="H46" s="100"/>
      <c r="I46" s="100"/>
      <c r="J46" s="100"/>
      <c r="K46" s="100"/>
      <c r="L46" s="100"/>
      <c r="M46" s="100"/>
      <c r="N46" s="100"/>
      <c r="O46" s="100"/>
      <c r="P46" s="100"/>
      <c r="Q46" s="100"/>
      <c r="R46" s="100"/>
      <c r="S46" s="100"/>
      <c r="T46" s="100"/>
      <c r="U46" s="99"/>
    </row>
    <row r="47" spans="2:21" ht="56.1" customHeight="1">
      <c r="B47" s="98" t="s">
        <v>613</v>
      </c>
      <c r="C47" s="100"/>
      <c r="D47" s="100"/>
      <c r="E47" s="100"/>
      <c r="F47" s="100"/>
      <c r="G47" s="100"/>
      <c r="H47" s="100"/>
      <c r="I47" s="100"/>
      <c r="J47" s="100"/>
      <c r="K47" s="100"/>
      <c r="L47" s="100"/>
      <c r="M47" s="100"/>
      <c r="N47" s="100"/>
      <c r="O47" s="100"/>
      <c r="P47" s="100"/>
      <c r="Q47" s="100"/>
      <c r="R47" s="100"/>
      <c r="S47" s="100"/>
      <c r="T47" s="100"/>
      <c r="U47" s="99"/>
    </row>
    <row r="48" spans="2:21" ht="55.35" customHeight="1">
      <c r="B48" s="98" t="s">
        <v>614</v>
      </c>
      <c r="C48" s="100"/>
      <c r="D48" s="100"/>
      <c r="E48" s="100"/>
      <c r="F48" s="100"/>
      <c r="G48" s="100"/>
      <c r="H48" s="100"/>
      <c r="I48" s="100"/>
      <c r="J48" s="100"/>
      <c r="K48" s="100"/>
      <c r="L48" s="100"/>
      <c r="M48" s="100"/>
      <c r="N48" s="100"/>
      <c r="O48" s="100"/>
      <c r="P48" s="100"/>
      <c r="Q48" s="100"/>
      <c r="R48" s="100"/>
      <c r="S48" s="100"/>
      <c r="T48" s="100"/>
      <c r="U48" s="99"/>
    </row>
    <row r="49" spans="2:21" ht="60" customHeight="1">
      <c r="B49" s="98" t="s">
        <v>615</v>
      </c>
      <c r="C49" s="100"/>
      <c r="D49" s="100"/>
      <c r="E49" s="100"/>
      <c r="F49" s="100"/>
      <c r="G49" s="100"/>
      <c r="H49" s="100"/>
      <c r="I49" s="100"/>
      <c r="J49" s="100"/>
      <c r="K49" s="100"/>
      <c r="L49" s="100"/>
      <c r="M49" s="100"/>
      <c r="N49" s="100"/>
      <c r="O49" s="100"/>
      <c r="P49" s="100"/>
      <c r="Q49" s="100"/>
      <c r="R49" s="100"/>
      <c r="S49" s="100"/>
      <c r="T49" s="100"/>
      <c r="U49" s="99"/>
    </row>
    <row r="50" spans="2:21" ht="57.95" customHeight="1">
      <c r="B50" s="98" t="s">
        <v>616</v>
      </c>
      <c r="C50" s="100"/>
      <c r="D50" s="100"/>
      <c r="E50" s="100"/>
      <c r="F50" s="100"/>
      <c r="G50" s="100"/>
      <c r="H50" s="100"/>
      <c r="I50" s="100"/>
      <c r="J50" s="100"/>
      <c r="K50" s="100"/>
      <c r="L50" s="100"/>
      <c r="M50" s="100"/>
      <c r="N50" s="100"/>
      <c r="O50" s="100"/>
      <c r="P50" s="100"/>
      <c r="Q50" s="100"/>
      <c r="R50" s="100"/>
      <c r="S50" s="100"/>
      <c r="T50" s="100"/>
      <c r="U50" s="99"/>
    </row>
    <row r="51" spans="2:21" ht="75.95" customHeight="1" thickBot="1">
      <c r="B51" s="101" t="s">
        <v>617</v>
      </c>
      <c r="C51" s="103"/>
      <c r="D51" s="103"/>
      <c r="E51" s="103"/>
      <c r="F51" s="103"/>
      <c r="G51" s="103"/>
      <c r="H51" s="103"/>
      <c r="I51" s="103"/>
      <c r="J51" s="103"/>
      <c r="K51" s="103"/>
      <c r="L51" s="103"/>
      <c r="M51" s="103"/>
      <c r="N51" s="103"/>
      <c r="O51" s="103"/>
      <c r="P51" s="103"/>
      <c r="Q51" s="103"/>
      <c r="R51" s="103"/>
      <c r="S51" s="103"/>
      <c r="T51" s="103"/>
      <c r="U51" s="102"/>
    </row>
  </sheetData>
  <mergeCells count="92">
    <mergeCell ref="B50:U50"/>
    <mergeCell ref="B51:U51"/>
    <mergeCell ref="B44:U44"/>
    <mergeCell ref="B45:U45"/>
    <mergeCell ref="B46:U46"/>
    <mergeCell ref="B47:U47"/>
    <mergeCell ref="B48:U48"/>
    <mergeCell ref="B49:U49"/>
    <mergeCell ref="B38:U38"/>
    <mergeCell ref="B39:U39"/>
    <mergeCell ref="B40:U40"/>
    <mergeCell ref="B41:U41"/>
    <mergeCell ref="B42:U42"/>
    <mergeCell ref="B43:U43"/>
    <mergeCell ref="B31:D31"/>
    <mergeCell ref="B32:D32"/>
    <mergeCell ref="B34:U34"/>
    <mergeCell ref="B35:U35"/>
    <mergeCell ref="B36:U36"/>
    <mergeCell ref="B37:U37"/>
    <mergeCell ref="C26:H26"/>
    <mergeCell ref="I26:K26"/>
    <mergeCell ref="L26:O26"/>
    <mergeCell ref="C27:H27"/>
    <mergeCell ref="I27:K27"/>
    <mergeCell ref="L27:O27"/>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77"/>
  <sheetViews>
    <sheetView view="pageBreakPreview" zoomScale="80" zoomScaleNormal="80" zoomScaleSheetLayoutView="80" workbookViewId="0">
      <selection activeCell="B2" sqref="B2"/>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4"/>
      <c r="B1" s="8" t="s">
        <v>0</v>
      </c>
      <c r="C1" s="8"/>
      <c r="D1" s="8"/>
      <c r="E1" s="8"/>
      <c r="F1" s="8"/>
      <c r="G1" s="8"/>
      <c r="H1" s="8"/>
      <c r="I1" s="8"/>
      <c r="J1" s="8"/>
      <c r="K1" s="8"/>
      <c r="L1" s="8"/>
      <c r="M1" s="4" t="s">
        <v>5</v>
      </c>
      <c r="N1" s="4"/>
      <c r="O1" s="4"/>
      <c r="P1" s="9"/>
      <c r="Q1" s="9"/>
      <c r="R1" s="9"/>
      <c r="Y1" s="10"/>
      <c r="Z1" s="10"/>
      <c r="AA1" s="11"/>
      <c r="AH1" s="12"/>
    </row>
    <row r="2" spans="1:34" ht="13.5" customHeight="1" thickBot="1"/>
    <row r="3" spans="1:34" ht="22.5" customHeight="1" thickTop="1" thickBot="1">
      <c r="B3" s="13" t="s">
        <v>6</v>
      </c>
      <c r="C3" s="14"/>
      <c r="D3" s="14"/>
      <c r="E3" s="14"/>
      <c r="F3" s="14"/>
      <c r="G3" s="14"/>
      <c r="H3" s="15"/>
      <c r="I3" s="15"/>
      <c r="J3" s="15"/>
      <c r="K3" s="15"/>
      <c r="L3" s="15"/>
      <c r="M3" s="15"/>
      <c r="N3" s="15"/>
      <c r="O3" s="15"/>
      <c r="P3" s="15"/>
      <c r="Q3" s="15"/>
      <c r="R3" s="15"/>
      <c r="S3" s="15"/>
      <c r="T3" s="15"/>
      <c r="U3" s="16"/>
    </row>
    <row r="4" spans="1:34" ht="51.75" customHeight="1" thickTop="1">
      <c r="B4" s="17" t="s">
        <v>7</v>
      </c>
      <c r="C4" s="18" t="s">
        <v>618</v>
      </c>
      <c r="D4" s="19" t="s">
        <v>619</v>
      </c>
      <c r="E4" s="19"/>
      <c r="F4" s="19"/>
      <c r="G4" s="19"/>
      <c r="H4" s="19"/>
      <c r="I4" s="20"/>
      <c r="J4" s="21" t="s">
        <v>10</v>
      </c>
      <c r="K4" s="22" t="s">
        <v>11</v>
      </c>
      <c r="L4" s="23" t="s">
        <v>12</v>
      </c>
      <c r="M4" s="23"/>
      <c r="N4" s="23"/>
      <c r="O4" s="23"/>
      <c r="P4" s="21" t="s">
        <v>13</v>
      </c>
      <c r="Q4" s="23" t="s">
        <v>620</v>
      </c>
      <c r="R4" s="23"/>
      <c r="S4" s="21" t="s">
        <v>15</v>
      </c>
      <c r="T4" s="23" t="s">
        <v>16</v>
      </c>
      <c r="U4" s="24"/>
    </row>
    <row r="5" spans="1:34" ht="15.75" customHeight="1">
      <c r="B5" s="25" t="s">
        <v>17</v>
      </c>
      <c r="C5" s="26"/>
      <c r="D5" s="26"/>
      <c r="E5" s="26"/>
      <c r="F5" s="26"/>
      <c r="G5" s="26"/>
      <c r="H5" s="26"/>
      <c r="I5" s="26"/>
      <c r="J5" s="26"/>
      <c r="K5" s="26"/>
      <c r="L5" s="26"/>
      <c r="M5" s="26"/>
      <c r="N5" s="26"/>
      <c r="O5" s="26"/>
      <c r="P5" s="26"/>
      <c r="Q5" s="26"/>
      <c r="R5" s="26"/>
      <c r="S5" s="26"/>
      <c r="T5" s="26"/>
      <c r="U5" s="27"/>
    </row>
    <row r="6" spans="1:34" ht="37.5" customHeight="1" thickBot="1">
      <c r="B6" s="28" t="s">
        <v>18</v>
      </c>
      <c r="C6" s="29" t="s">
        <v>19</v>
      </c>
      <c r="D6" s="29"/>
      <c r="E6" s="29"/>
      <c r="F6" s="29"/>
      <c r="G6" s="29"/>
      <c r="H6" s="30"/>
      <c r="I6" s="30"/>
      <c r="J6" s="30" t="s">
        <v>20</v>
      </c>
      <c r="K6" s="29" t="s">
        <v>21</v>
      </c>
      <c r="L6" s="29"/>
      <c r="M6" s="29"/>
      <c r="N6" s="31"/>
      <c r="O6" s="32" t="s">
        <v>22</v>
      </c>
      <c r="P6" s="29" t="s">
        <v>621</v>
      </c>
      <c r="Q6" s="29"/>
      <c r="R6" s="33"/>
      <c r="S6" s="32" t="s">
        <v>24</v>
      </c>
      <c r="T6" s="29" t="s">
        <v>622</v>
      </c>
      <c r="U6" s="34"/>
    </row>
    <row r="7" spans="1:34" ht="22.5" customHeight="1" thickTop="1" thickBot="1">
      <c r="B7" s="13" t="s">
        <v>26</v>
      </c>
      <c r="C7" s="14"/>
      <c r="D7" s="14"/>
      <c r="E7" s="14"/>
      <c r="F7" s="14"/>
      <c r="G7" s="14"/>
      <c r="H7" s="15"/>
      <c r="I7" s="15"/>
      <c r="J7" s="15"/>
      <c r="K7" s="15"/>
      <c r="L7" s="15"/>
      <c r="M7" s="15"/>
      <c r="N7" s="15"/>
      <c r="O7" s="15"/>
      <c r="P7" s="15"/>
      <c r="Q7" s="15"/>
      <c r="R7" s="15"/>
      <c r="S7" s="15"/>
      <c r="T7" s="15"/>
      <c r="U7" s="16"/>
    </row>
    <row r="8" spans="1:34" ht="16.5" customHeight="1" thickTop="1">
      <c r="B8" s="36" t="s">
        <v>27</v>
      </c>
      <c r="C8" s="39" t="s">
        <v>28</v>
      </c>
      <c r="D8" s="39"/>
      <c r="E8" s="39"/>
      <c r="F8" s="39"/>
      <c r="G8" s="39"/>
      <c r="H8" s="40"/>
      <c r="I8" s="45" t="s">
        <v>29</v>
      </c>
      <c r="J8" s="47"/>
      <c r="K8" s="47"/>
      <c r="L8" s="47"/>
      <c r="M8" s="47"/>
      <c r="N8" s="47"/>
      <c r="O8" s="47"/>
      <c r="P8" s="47"/>
      <c r="Q8" s="47"/>
      <c r="R8" s="47"/>
      <c r="S8" s="46"/>
      <c r="T8" s="49" t="s">
        <v>30</v>
      </c>
      <c r="U8" s="48"/>
    </row>
    <row r="9" spans="1:34" ht="19.5" customHeight="1">
      <c r="B9" s="38"/>
      <c r="C9" s="35"/>
      <c r="D9" s="35"/>
      <c r="E9" s="35"/>
      <c r="F9" s="35"/>
      <c r="G9" s="35"/>
      <c r="H9" s="43"/>
      <c r="I9" s="50" t="s">
        <v>31</v>
      </c>
      <c r="J9" s="51"/>
      <c r="K9" s="51"/>
      <c r="L9" s="51" t="s">
        <v>32</v>
      </c>
      <c r="M9" s="51"/>
      <c r="N9" s="51"/>
      <c r="O9" s="51"/>
      <c r="P9" s="51" t="s">
        <v>33</v>
      </c>
      <c r="Q9" s="51" t="s">
        <v>34</v>
      </c>
      <c r="R9" s="55" t="s">
        <v>35</v>
      </c>
      <c r="S9" s="54"/>
      <c r="T9" s="51" t="s">
        <v>36</v>
      </c>
      <c r="U9" s="56" t="s">
        <v>37</v>
      </c>
    </row>
    <row r="10" spans="1:34" ht="26.25" customHeight="1" thickBot="1">
      <c r="B10" s="37"/>
      <c r="C10" s="41"/>
      <c r="D10" s="41"/>
      <c r="E10" s="41"/>
      <c r="F10" s="41"/>
      <c r="G10" s="41"/>
      <c r="H10" s="42"/>
      <c r="I10" s="52"/>
      <c r="J10" s="53"/>
      <c r="K10" s="53"/>
      <c r="L10" s="53"/>
      <c r="M10" s="53"/>
      <c r="N10" s="53"/>
      <c r="O10" s="53"/>
      <c r="P10" s="53"/>
      <c r="Q10" s="53"/>
      <c r="R10" s="58" t="s">
        <v>38</v>
      </c>
      <c r="S10" s="59" t="s">
        <v>39</v>
      </c>
      <c r="T10" s="53"/>
      <c r="U10" s="57"/>
    </row>
    <row r="11" spans="1:34" ht="75" customHeight="1" thickTop="1">
      <c r="A11" s="60"/>
      <c r="B11" s="61" t="s">
        <v>40</v>
      </c>
      <c r="C11" s="62" t="s">
        <v>623</v>
      </c>
      <c r="D11" s="62"/>
      <c r="E11" s="62"/>
      <c r="F11" s="62"/>
      <c r="G11" s="62"/>
      <c r="H11" s="62"/>
      <c r="I11" s="62" t="s">
        <v>42</v>
      </c>
      <c r="J11" s="62"/>
      <c r="K11" s="62"/>
      <c r="L11" s="62" t="s">
        <v>43</v>
      </c>
      <c r="M11" s="62"/>
      <c r="N11" s="62"/>
      <c r="O11" s="62"/>
      <c r="P11" s="63" t="s">
        <v>16</v>
      </c>
      <c r="Q11" s="63" t="s">
        <v>44</v>
      </c>
      <c r="R11" s="64">
        <v>62070</v>
      </c>
      <c r="S11" s="64">
        <v>62070</v>
      </c>
      <c r="T11" s="64">
        <v>67115</v>
      </c>
      <c r="U11" s="65">
        <f t="shared" ref="U11:U40" si="0">IF(ISERR(T11/S11*100),"N/A",T11/S11*100)</f>
        <v>108.12792009022073</v>
      </c>
    </row>
    <row r="12" spans="1:34" ht="75" customHeight="1" thickBot="1">
      <c r="A12" s="60"/>
      <c r="B12" s="66" t="s">
        <v>45</v>
      </c>
      <c r="C12" s="67" t="s">
        <v>45</v>
      </c>
      <c r="D12" s="67"/>
      <c r="E12" s="67"/>
      <c r="F12" s="67"/>
      <c r="G12" s="67"/>
      <c r="H12" s="67"/>
      <c r="I12" s="67" t="s">
        <v>624</v>
      </c>
      <c r="J12" s="67"/>
      <c r="K12" s="67"/>
      <c r="L12" s="67" t="s">
        <v>625</v>
      </c>
      <c r="M12" s="67"/>
      <c r="N12" s="67"/>
      <c r="O12" s="67"/>
      <c r="P12" s="68" t="s">
        <v>327</v>
      </c>
      <c r="Q12" s="68" t="s">
        <v>44</v>
      </c>
      <c r="R12" s="68">
        <v>54.7</v>
      </c>
      <c r="S12" s="68">
        <v>54.7</v>
      </c>
      <c r="T12" s="68">
        <v>54.7</v>
      </c>
      <c r="U12" s="69">
        <f t="shared" si="0"/>
        <v>100</v>
      </c>
    </row>
    <row r="13" spans="1:34" ht="75" customHeight="1" thickTop="1" thickBot="1">
      <c r="A13" s="60"/>
      <c r="B13" s="61" t="s">
        <v>50</v>
      </c>
      <c r="C13" s="62" t="s">
        <v>626</v>
      </c>
      <c r="D13" s="62"/>
      <c r="E13" s="62"/>
      <c r="F13" s="62"/>
      <c r="G13" s="62"/>
      <c r="H13" s="62"/>
      <c r="I13" s="62" t="s">
        <v>627</v>
      </c>
      <c r="J13" s="62"/>
      <c r="K13" s="62"/>
      <c r="L13" s="62" t="s">
        <v>625</v>
      </c>
      <c r="M13" s="62"/>
      <c r="N13" s="62"/>
      <c r="O13" s="62"/>
      <c r="P13" s="63" t="s">
        <v>628</v>
      </c>
      <c r="Q13" s="63" t="s">
        <v>44</v>
      </c>
      <c r="R13" s="63">
        <v>7.5</v>
      </c>
      <c r="S13" s="63">
        <v>7.5</v>
      </c>
      <c r="T13" s="63">
        <v>7.5</v>
      </c>
      <c r="U13" s="65">
        <f t="shared" si="0"/>
        <v>100</v>
      </c>
    </row>
    <row r="14" spans="1:34" ht="75" customHeight="1" thickTop="1">
      <c r="A14" s="60"/>
      <c r="B14" s="61" t="s">
        <v>55</v>
      </c>
      <c r="C14" s="62" t="s">
        <v>629</v>
      </c>
      <c r="D14" s="62"/>
      <c r="E14" s="62"/>
      <c r="F14" s="62"/>
      <c r="G14" s="62"/>
      <c r="H14" s="62"/>
      <c r="I14" s="62" t="s">
        <v>630</v>
      </c>
      <c r="J14" s="62"/>
      <c r="K14" s="62"/>
      <c r="L14" s="62" t="s">
        <v>631</v>
      </c>
      <c r="M14" s="62"/>
      <c r="N14" s="62"/>
      <c r="O14" s="62"/>
      <c r="P14" s="63" t="s">
        <v>48</v>
      </c>
      <c r="Q14" s="63" t="s">
        <v>104</v>
      </c>
      <c r="R14" s="63">
        <v>87</v>
      </c>
      <c r="S14" s="63">
        <v>87</v>
      </c>
      <c r="T14" s="63">
        <v>85.1</v>
      </c>
      <c r="U14" s="65">
        <f t="shared" si="0"/>
        <v>97.81609195402298</v>
      </c>
    </row>
    <row r="15" spans="1:34" ht="75" customHeight="1">
      <c r="A15" s="60"/>
      <c r="B15" s="66" t="s">
        <v>45</v>
      </c>
      <c r="C15" s="67" t="s">
        <v>45</v>
      </c>
      <c r="D15" s="67"/>
      <c r="E15" s="67"/>
      <c r="F15" s="67"/>
      <c r="G15" s="67"/>
      <c r="H15" s="67"/>
      <c r="I15" s="67" t="s">
        <v>632</v>
      </c>
      <c r="J15" s="67"/>
      <c r="K15" s="67"/>
      <c r="L15" s="67" t="s">
        <v>633</v>
      </c>
      <c r="M15" s="67"/>
      <c r="N15" s="67"/>
      <c r="O15" s="67"/>
      <c r="P15" s="68" t="s">
        <v>48</v>
      </c>
      <c r="Q15" s="68" t="s">
        <v>104</v>
      </c>
      <c r="R15" s="68">
        <v>100</v>
      </c>
      <c r="S15" s="68">
        <v>100</v>
      </c>
      <c r="T15" s="68">
        <v>138</v>
      </c>
      <c r="U15" s="69">
        <f t="shared" si="0"/>
        <v>138</v>
      </c>
    </row>
    <row r="16" spans="1:34" ht="75" customHeight="1">
      <c r="A16" s="60"/>
      <c r="B16" s="66" t="s">
        <v>45</v>
      </c>
      <c r="C16" s="67" t="s">
        <v>45</v>
      </c>
      <c r="D16" s="67"/>
      <c r="E16" s="67"/>
      <c r="F16" s="67"/>
      <c r="G16" s="67"/>
      <c r="H16" s="67"/>
      <c r="I16" s="67" t="s">
        <v>634</v>
      </c>
      <c r="J16" s="67"/>
      <c r="K16" s="67"/>
      <c r="L16" s="67" t="s">
        <v>635</v>
      </c>
      <c r="M16" s="67"/>
      <c r="N16" s="67"/>
      <c r="O16" s="67"/>
      <c r="P16" s="68" t="s">
        <v>48</v>
      </c>
      <c r="Q16" s="68" t="s">
        <v>104</v>
      </c>
      <c r="R16" s="68">
        <v>100</v>
      </c>
      <c r="S16" s="68">
        <v>100</v>
      </c>
      <c r="T16" s="68">
        <v>101.46</v>
      </c>
      <c r="U16" s="69">
        <f t="shared" si="0"/>
        <v>101.46</v>
      </c>
    </row>
    <row r="17" spans="1:21" ht="75" customHeight="1">
      <c r="A17" s="60"/>
      <c r="B17" s="66" t="s">
        <v>45</v>
      </c>
      <c r="C17" s="67" t="s">
        <v>45</v>
      </c>
      <c r="D17" s="67"/>
      <c r="E17" s="67"/>
      <c r="F17" s="67"/>
      <c r="G17" s="67"/>
      <c r="H17" s="67"/>
      <c r="I17" s="67" t="s">
        <v>636</v>
      </c>
      <c r="J17" s="67"/>
      <c r="K17" s="67"/>
      <c r="L17" s="67" t="s">
        <v>637</v>
      </c>
      <c r="M17" s="67"/>
      <c r="N17" s="67"/>
      <c r="O17" s="67"/>
      <c r="P17" s="68" t="s">
        <v>48</v>
      </c>
      <c r="Q17" s="68" t="s">
        <v>104</v>
      </c>
      <c r="R17" s="68">
        <v>100</v>
      </c>
      <c r="S17" s="68">
        <v>100</v>
      </c>
      <c r="T17" s="68">
        <v>166.99</v>
      </c>
      <c r="U17" s="69">
        <f t="shared" si="0"/>
        <v>166.99</v>
      </c>
    </row>
    <row r="18" spans="1:21" ht="75" customHeight="1">
      <c r="A18" s="60"/>
      <c r="B18" s="66" t="s">
        <v>45</v>
      </c>
      <c r="C18" s="67" t="s">
        <v>45</v>
      </c>
      <c r="D18" s="67"/>
      <c r="E18" s="67"/>
      <c r="F18" s="67"/>
      <c r="G18" s="67"/>
      <c r="H18" s="67"/>
      <c r="I18" s="67" t="s">
        <v>638</v>
      </c>
      <c r="J18" s="67"/>
      <c r="K18" s="67"/>
      <c r="L18" s="67" t="s">
        <v>639</v>
      </c>
      <c r="M18" s="67"/>
      <c r="N18" s="67"/>
      <c r="O18" s="67"/>
      <c r="P18" s="68" t="s">
        <v>48</v>
      </c>
      <c r="Q18" s="68" t="s">
        <v>104</v>
      </c>
      <c r="R18" s="68">
        <v>100</v>
      </c>
      <c r="S18" s="68">
        <v>100</v>
      </c>
      <c r="T18" s="68">
        <v>83.33</v>
      </c>
      <c r="U18" s="69">
        <f t="shared" si="0"/>
        <v>83.33</v>
      </c>
    </row>
    <row r="19" spans="1:21" ht="75" customHeight="1">
      <c r="A19" s="60"/>
      <c r="B19" s="66" t="s">
        <v>45</v>
      </c>
      <c r="C19" s="67" t="s">
        <v>640</v>
      </c>
      <c r="D19" s="67"/>
      <c r="E19" s="67"/>
      <c r="F19" s="67"/>
      <c r="G19" s="67"/>
      <c r="H19" s="67"/>
      <c r="I19" s="67" t="s">
        <v>641</v>
      </c>
      <c r="J19" s="67"/>
      <c r="K19" s="67"/>
      <c r="L19" s="67" t="s">
        <v>642</v>
      </c>
      <c r="M19" s="67"/>
      <c r="N19" s="67"/>
      <c r="O19" s="67"/>
      <c r="P19" s="68" t="s">
        <v>48</v>
      </c>
      <c r="Q19" s="68" t="s">
        <v>59</v>
      </c>
      <c r="R19" s="68">
        <v>85.71</v>
      </c>
      <c r="S19" s="68">
        <v>85.71</v>
      </c>
      <c r="T19" s="68">
        <v>94.29</v>
      </c>
      <c r="U19" s="69">
        <f t="shared" si="0"/>
        <v>110.01050052502626</v>
      </c>
    </row>
    <row r="20" spans="1:21" ht="75" customHeight="1">
      <c r="A20" s="60"/>
      <c r="B20" s="66" t="s">
        <v>45</v>
      </c>
      <c r="C20" s="67" t="s">
        <v>643</v>
      </c>
      <c r="D20" s="67"/>
      <c r="E20" s="67"/>
      <c r="F20" s="67"/>
      <c r="G20" s="67"/>
      <c r="H20" s="67"/>
      <c r="I20" s="67" t="s">
        <v>644</v>
      </c>
      <c r="J20" s="67"/>
      <c r="K20" s="67"/>
      <c r="L20" s="67" t="s">
        <v>645</v>
      </c>
      <c r="M20" s="67"/>
      <c r="N20" s="67"/>
      <c r="O20" s="67"/>
      <c r="P20" s="68" t="s">
        <v>48</v>
      </c>
      <c r="Q20" s="68" t="s">
        <v>44</v>
      </c>
      <c r="R20" s="68">
        <v>70</v>
      </c>
      <c r="S20" s="68">
        <v>70</v>
      </c>
      <c r="T20" s="68">
        <v>70</v>
      </c>
      <c r="U20" s="69">
        <f t="shared" si="0"/>
        <v>100</v>
      </c>
    </row>
    <row r="21" spans="1:21" ht="75" customHeight="1">
      <c r="A21" s="60"/>
      <c r="B21" s="66" t="s">
        <v>45</v>
      </c>
      <c r="C21" s="67" t="s">
        <v>45</v>
      </c>
      <c r="D21" s="67"/>
      <c r="E21" s="67"/>
      <c r="F21" s="67"/>
      <c r="G21" s="67"/>
      <c r="H21" s="67"/>
      <c r="I21" s="67" t="s">
        <v>646</v>
      </c>
      <c r="J21" s="67"/>
      <c r="K21" s="67"/>
      <c r="L21" s="67" t="s">
        <v>647</v>
      </c>
      <c r="M21" s="67"/>
      <c r="N21" s="67"/>
      <c r="O21" s="67"/>
      <c r="P21" s="68" t="s">
        <v>48</v>
      </c>
      <c r="Q21" s="68" t="s">
        <v>44</v>
      </c>
      <c r="R21" s="68">
        <v>0.38</v>
      </c>
      <c r="S21" s="68">
        <v>0.38</v>
      </c>
      <c r="T21" s="68">
        <v>0.38</v>
      </c>
      <c r="U21" s="69">
        <f t="shared" si="0"/>
        <v>100</v>
      </c>
    </row>
    <row r="22" spans="1:21" ht="75" customHeight="1">
      <c r="A22" s="60"/>
      <c r="B22" s="66" t="s">
        <v>45</v>
      </c>
      <c r="C22" s="67" t="s">
        <v>45</v>
      </c>
      <c r="D22" s="67"/>
      <c r="E22" s="67"/>
      <c r="F22" s="67"/>
      <c r="G22" s="67"/>
      <c r="H22" s="67"/>
      <c r="I22" s="67" t="s">
        <v>648</v>
      </c>
      <c r="J22" s="67"/>
      <c r="K22" s="67"/>
      <c r="L22" s="67" t="s">
        <v>649</v>
      </c>
      <c r="M22" s="67"/>
      <c r="N22" s="67"/>
      <c r="O22" s="67"/>
      <c r="P22" s="68" t="s">
        <v>48</v>
      </c>
      <c r="Q22" s="68" t="s">
        <v>44</v>
      </c>
      <c r="R22" s="68">
        <v>100</v>
      </c>
      <c r="S22" s="68">
        <v>100</v>
      </c>
      <c r="T22" s="68">
        <v>100</v>
      </c>
      <c r="U22" s="69">
        <f t="shared" si="0"/>
        <v>100</v>
      </c>
    </row>
    <row r="23" spans="1:21" ht="75" customHeight="1">
      <c r="A23" s="60"/>
      <c r="B23" s="66" t="s">
        <v>45</v>
      </c>
      <c r="C23" s="67" t="s">
        <v>45</v>
      </c>
      <c r="D23" s="67"/>
      <c r="E23" s="67"/>
      <c r="F23" s="67"/>
      <c r="G23" s="67"/>
      <c r="H23" s="67"/>
      <c r="I23" s="67" t="s">
        <v>650</v>
      </c>
      <c r="J23" s="67"/>
      <c r="K23" s="67"/>
      <c r="L23" s="67" t="s">
        <v>651</v>
      </c>
      <c r="M23" s="67"/>
      <c r="N23" s="67"/>
      <c r="O23" s="67"/>
      <c r="P23" s="68" t="s">
        <v>48</v>
      </c>
      <c r="Q23" s="68" t="s">
        <v>104</v>
      </c>
      <c r="R23" s="68">
        <v>41.71</v>
      </c>
      <c r="S23" s="68">
        <v>41.71</v>
      </c>
      <c r="T23" s="68">
        <v>41.57</v>
      </c>
      <c r="U23" s="69">
        <f t="shared" si="0"/>
        <v>99.664349076959951</v>
      </c>
    </row>
    <row r="24" spans="1:21" ht="75" customHeight="1">
      <c r="A24" s="60"/>
      <c r="B24" s="66" t="s">
        <v>45</v>
      </c>
      <c r="C24" s="67" t="s">
        <v>652</v>
      </c>
      <c r="D24" s="67"/>
      <c r="E24" s="67"/>
      <c r="F24" s="67"/>
      <c r="G24" s="67"/>
      <c r="H24" s="67"/>
      <c r="I24" s="67" t="s">
        <v>653</v>
      </c>
      <c r="J24" s="67"/>
      <c r="K24" s="67"/>
      <c r="L24" s="67" t="s">
        <v>654</v>
      </c>
      <c r="M24" s="67"/>
      <c r="N24" s="67"/>
      <c r="O24" s="67"/>
      <c r="P24" s="68" t="s">
        <v>48</v>
      </c>
      <c r="Q24" s="68" t="s">
        <v>59</v>
      </c>
      <c r="R24" s="68">
        <v>101</v>
      </c>
      <c r="S24" s="68">
        <v>101</v>
      </c>
      <c r="T24" s="68">
        <v>203</v>
      </c>
      <c r="U24" s="69">
        <f t="shared" si="0"/>
        <v>200.990099009901</v>
      </c>
    </row>
    <row r="25" spans="1:21" ht="75" customHeight="1">
      <c r="A25" s="60"/>
      <c r="B25" s="66" t="s">
        <v>45</v>
      </c>
      <c r="C25" s="67" t="s">
        <v>655</v>
      </c>
      <c r="D25" s="67"/>
      <c r="E25" s="67"/>
      <c r="F25" s="67"/>
      <c r="G25" s="67"/>
      <c r="H25" s="67"/>
      <c r="I25" s="67" t="s">
        <v>656</v>
      </c>
      <c r="J25" s="67"/>
      <c r="K25" s="67"/>
      <c r="L25" s="67" t="s">
        <v>657</v>
      </c>
      <c r="M25" s="67"/>
      <c r="N25" s="67"/>
      <c r="O25" s="67"/>
      <c r="P25" s="68" t="s">
        <v>48</v>
      </c>
      <c r="Q25" s="68" t="s">
        <v>44</v>
      </c>
      <c r="R25" s="68">
        <v>26.67</v>
      </c>
      <c r="S25" s="68">
        <v>26.67</v>
      </c>
      <c r="T25" s="68">
        <v>53.33</v>
      </c>
      <c r="U25" s="69">
        <f t="shared" si="0"/>
        <v>199.96250468691412</v>
      </c>
    </row>
    <row r="26" spans="1:21" ht="75" customHeight="1">
      <c r="A26" s="60"/>
      <c r="B26" s="66" t="s">
        <v>45</v>
      </c>
      <c r="C26" s="67" t="s">
        <v>45</v>
      </c>
      <c r="D26" s="67"/>
      <c r="E26" s="67"/>
      <c r="F26" s="67"/>
      <c r="G26" s="67"/>
      <c r="H26" s="67"/>
      <c r="I26" s="67" t="s">
        <v>658</v>
      </c>
      <c r="J26" s="67"/>
      <c r="K26" s="67"/>
      <c r="L26" s="67" t="s">
        <v>659</v>
      </c>
      <c r="M26" s="67"/>
      <c r="N26" s="67"/>
      <c r="O26" s="67"/>
      <c r="P26" s="68" t="s">
        <v>48</v>
      </c>
      <c r="Q26" s="68" t="s">
        <v>44</v>
      </c>
      <c r="R26" s="68">
        <v>13.88</v>
      </c>
      <c r="S26" s="68">
        <v>13.88</v>
      </c>
      <c r="T26" s="68">
        <v>105.55</v>
      </c>
      <c r="U26" s="69">
        <f t="shared" si="0"/>
        <v>760.44668587896251</v>
      </c>
    </row>
    <row r="27" spans="1:21" ht="75" customHeight="1" thickBot="1">
      <c r="A27" s="60"/>
      <c r="B27" s="66" t="s">
        <v>45</v>
      </c>
      <c r="C27" s="67" t="s">
        <v>45</v>
      </c>
      <c r="D27" s="67"/>
      <c r="E27" s="67"/>
      <c r="F27" s="67"/>
      <c r="G27" s="67"/>
      <c r="H27" s="67"/>
      <c r="I27" s="67" t="s">
        <v>660</v>
      </c>
      <c r="J27" s="67"/>
      <c r="K27" s="67"/>
      <c r="L27" s="67" t="s">
        <v>661</v>
      </c>
      <c r="M27" s="67"/>
      <c r="N27" s="67"/>
      <c r="O27" s="67"/>
      <c r="P27" s="68" t="s">
        <v>48</v>
      </c>
      <c r="Q27" s="68" t="s">
        <v>44</v>
      </c>
      <c r="R27" s="68">
        <v>5</v>
      </c>
      <c r="S27" s="68">
        <v>5</v>
      </c>
      <c r="T27" s="68">
        <v>5.32</v>
      </c>
      <c r="U27" s="69">
        <f t="shared" si="0"/>
        <v>106.4</v>
      </c>
    </row>
    <row r="28" spans="1:21" ht="75" customHeight="1" thickTop="1">
      <c r="A28" s="60"/>
      <c r="B28" s="61" t="s">
        <v>60</v>
      </c>
      <c r="C28" s="62" t="s">
        <v>662</v>
      </c>
      <c r="D28" s="62"/>
      <c r="E28" s="62"/>
      <c r="F28" s="62"/>
      <c r="G28" s="62"/>
      <c r="H28" s="62"/>
      <c r="I28" s="62" t="s">
        <v>663</v>
      </c>
      <c r="J28" s="62"/>
      <c r="K28" s="62"/>
      <c r="L28" s="62" t="s">
        <v>664</v>
      </c>
      <c r="M28" s="62"/>
      <c r="N28" s="62"/>
      <c r="O28" s="62"/>
      <c r="P28" s="63" t="s">
        <v>48</v>
      </c>
      <c r="Q28" s="63" t="s">
        <v>111</v>
      </c>
      <c r="R28" s="63">
        <v>100</v>
      </c>
      <c r="S28" s="63">
        <v>100</v>
      </c>
      <c r="T28" s="63">
        <v>120.22</v>
      </c>
      <c r="U28" s="65">
        <f t="shared" si="0"/>
        <v>120.22</v>
      </c>
    </row>
    <row r="29" spans="1:21" ht="75" customHeight="1">
      <c r="A29" s="60"/>
      <c r="B29" s="66" t="s">
        <v>45</v>
      </c>
      <c r="C29" s="67" t="s">
        <v>665</v>
      </c>
      <c r="D29" s="67"/>
      <c r="E29" s="67"/>
      <c r="F29" s="67"/>
      <c r="G29" s="67"/>
      <c r="H29" s="67"/>
      <c r="I29" s="67" t="s">
        <v>666</v>
      </c>
      <c r="J29" s="67"/>
      <c r="K29" s="67"/>
      <c r="L29" s="67" t="s">
        <v>667</v>
      </c>
      <c r="M29" s="67"/>
      <c r="N29" s="67"/>
      <c r="O29" s="67"/>
      <c r="P29" s="68" t="s">
        <v>48</v>
      </c>
      <c r="Q29" s="68" t="s">
        <v>159</v>
      </c>
      <c r="R29" s="68">
        <v>100</v>
      </c>
      <c r="S29" s="68">
        <v>100</v>
      </c>
      <c r="T29" s="68">
        <v>100.03</v>
      </c>
      <c r="U29" s="69">
        <f t="shared" si="0"/>
        <v>100.03</v>
      </c>
    </row>
    <row r="30" spans="1:21" ht="75" customHeight="1">
      <c r="A30" s="60"/>
      <c r="B30" s="66" t="s">
        <v>45</v>
      </c>
      <c r="C30" s="67" t="s">
        <v>668</v>
      </c>
      <c r="D30" s="67"/>
      <c r="E30" s="67"/>
      <c r="F30" s="67"/>
      <c r="G30" s="67"/>
      <c r="H30" s="67"/>
      <c r="I30" s="67" t="s">
        <v>669</v>
      </c>
      <c r="J30" s="67"/>
      <c r="K30" s="67"/>
      <c r="L30" s="67" t="s">
        <v>670</v>
      </c>
      <c r="M30" s="67"/>
      <c r="N30" s="67"/>
      <c r="O30" s="67"/>
      <c r="P30" s="68" t="s">
        <v>48</v>
      </c>
      <c r="Q30" s="68" t="s">
        <v>111</v>
      </c>
      <c r="R30" s="68">
        <v>100</v>
      </c>
      <c r="S30" s="68">
        <v>100</v>
      </c>
      <c r="T30" s="68">
        <v>198.27</v>
      </c>
      <c r="U30" s="69">
        <f t="shared" si="0"/>
        <v>198.27</v>
      </c>
    </row>
    <row r="31" spans="1:21" ht="75" customHeight="1">
      <c r="A31" s="60"/>
      <c r="B31" s="66" t="s">
        <v>45</v>
      </c>
      <c r="C31" s="67" t="s">
        <v>671</v>
      </c>
      <c r="D31" s="67"/>
      <c r="E31" s="67"/>
      <c r="F31" s="67"/>
      <c r="G31" s="67"/>
      <c r="H31" s="67"/>
      <c r="I31" s="67" t="s">
        <v>672</v>
      </c>
      <c r="J31" s="67"/>
      <c r="K31" s="67"/>
      <c r="L31" s="67" t="s">
        <v>673</v>
      </c>
      <c r="M31" s="67"/>
      <c r="N31" s="67"/>
      <c r="O31" s="67"/>
      <c r="P31" s="68" t="s">
        <v>48</v>
      </c>
      <c r="Q31" s="68" t="s">
        <v>111</v>
      </c>
      <c r="R31" s="68">
        <v>100</v>
      </c>
      <c r="S31" s="68">
        <v>100</v>
      </c>
      <c r="T31" s="68">
        <v>163.5</v>
      </c>
      <c r="U31" s="69">
        <f t="shared" si="0"/>
        <v>163.5</v>
      </c>
    </row>
    <row r="32" spans="1:21" ht="75" customHeight="1">
      <c r="A32" s="60"/>
      <c r="B32" s="66" t="s">
        <v>45</v>
      </c>
      <c r="C32" s="67" t="s">
        <v>674</v>
      </c>
      <c r="D32" s="67"/>
      <c r="E32" s="67"/>
      <c r="F32" s="67"/>
      <c r="G32" s="67"/>
      <c r="H32" s="67"/>
      <c r="I32" s="67" t="s">
        <v>675</v>
      </c>
      <c r="J32" s="67"/>
      <c r="K32" s="67"/>
      <c r="L32" s="67" t="s">
        <v>676</v>
      </c>
      <c r="M32" s="67"/>
      <c r="N32" s="67"/>
      <c r="O32" s="67"/>
      <c r="P32" s="68" t="s">
        <v>48</v>
      </c>
      <c r="Q32" s="68" t="s">
        <v>159</v>
      </c>
      <c r="R32" s="68">
        <v>80</v>
      </c>
      <c r="S32" s="68">
        <v>80</v>
      </c>
      <c r="T32" s="68">
        <v>100</v>
      </c>
      <c r="U32" s="69">
        <f t="shared" si="0"/>
        <v>125</v>
      </c>
    </row>
    <row r="33" spans="1:22" ht="75" customHeight="1">
      <c r="A33" s="60"/>
      <c r="B33" s="66" t="s">
        <v>45</v>
      </c>
      <c r="C33" s="67" t="s">
        <v>677</v>
      </c>
      <c r="D33" s="67"/>
      <c r="E33" s="67"/>
      <c r="F33" s="67"/>
      <c r="G33" s="67"/>
      <c r="H33" s="67"/>
      <c r="I33" s="67" t="s">
        <v>678</v>
      </c>
      <c r="J33" s="67"/>
      <c r="K33" s="67"/>
      <c r="L33" s="67" t="s">
        <v>679</v>
      </c>
      <c r="M33" s="67"/>
      <c r="N33" s="67"/>
      <c r="O33" s="67"/>
      <c r="P33" s="68" t="s">
        <v>48</v>
      </c>
      <c r="Q33" s="68" t="s">
        <v>229</v>
      </c>
      <c r="R33" s="68">
        <v>100</v>
      </c>
      <c r="S33" s="68">
        <v>100</v>
      </c>
      <c r="T33" s="68">
        <v>100</v>
      </c>
      <c r="U33" s="69">
        <f t="shared" si="0"/>
        <v>100</v>
      </c>
    </row>
    <row r="34" spans="1:22" ht="75" customHeight="1">
      <c r="A34" s="60"/>
      <c r="B34" s="66" t="s">
        <v>45</v>
      </c>
      <c r="C34" s="67" t="s">
        <v>680</v>
      </c>
      <c r="D34" s="67"/>
      <c r="E34" s="67"/>
      <c r="F34" s="67"/>
      <c r="G34" s="67"/>
      <c r="H34" s="67"/>
      <c r="I34" s="67" t="s">
        <v>681</v>
      </c>
      <c r="J34" s="67"/>
      <c r="K34" s="67"/>
      <c r="L34" s="67" t="s">
        <v>682</v>
      </c>
      <c r="M34" s="67"/>
      <c r="N34" s="67"/>
      <c r="O34" s="67"/>
      <c r="P34" s="68" t="s">
        <v>48</v>
      </c>
      <c r="Q34" s="68" t="s">
        <v>111</v>
      </c>
      <c r="R34" s="68">
        <v>100</v>
      </c>
      <c r="S34" s="68">
        <v>100</v>
      </c>
      <c r="T34" s="68">
        <v>100</v>
      </c>
      <c r="U34" s="69">
        <f t="shared" si="0"/>
        <v>100</v>
      </c>
    </row>
    <row r="35" spans="1:22" ht="75" customHeight="1">
      <c r="A35" s="60"/>
      <c r="B35" s="66" t="s">
        <v>45</v>
      </c>
      <c r="C35" s="67" t="s">
        <v>683</v>
      </c>
      <c r="D35" s="67"/>
      <c r="E35" s="67"/>
      <c r="F35" s="67"/>
      <c r="G35" s="67"/>
      <c r="H35" s="67"/>
      <c r="I35" s="67" t="s">
        <v>684</v>
      </c>
      <c r="J35" s="67"/>
      <c r="K35" s="67"/>
      <c r="L35" s="67" t="s">
        <v>685</v>
      </c>
      <c r="M35" s="67"/>
      <c r="N35" s="67"/>
      <c r="O35" s="67"/>
      <c r="P35" s="68" t="s">
        <v>48</v>
      </c>
      <c r="Q35" s="68" t="s">
        <v>64</v>
      </c>
      <c r="R35" s="68">
        <v>100</v>
      </c>
      <c r="S35" s="68">
        <v>100</v>
      </c>
      <c r="T35" s="68">
        <v>120</v>
      </c>
      <c r="U35" s="69">
        <f t="shared" si="0"/>
        <v>120</v>
      </c>
    </row>
    <row r="36" spans="1:22" ht="75" customHeight="1">
      <c r="A36" s="60"/>
      <c r="B36" s="66" t="s">
        <v>45</v>
      </c>
      <c r="C36" s="67" t="s">
        <v>686</v>
      </c>
      <c r="D36" s="67"/>
      <c r="E36" s="67"/>
      <c r="F36" s="67"/>
      <c r="G36" s="67"/>
      <c r="H36" s="67"/>
      <c r="I36" s="67" t="s">
        <v>687</v>
      </c>
      <c r="J36" s="67"/>
      <c r="K36" s="67"/>
      <c r="L36" s="67" t="s">
        <v>688</v>
      </c>
      <c r="M36" s="67"/>
      <c r="N36" s="67"/>
      <c r="O36" s="67"/>
      <c r="P36" s="68" t="s">
        <v>48</v>
      </c>
      <c r="Q36" s="68" t="s">
        <v>64</v>
      </c>
      <c r="R36" s="68">
        <v>100</v>
      </c>
      <c r="S36" s="68">
        <v>100</v>
      </c>
      <c r="T36" s="68">
        <v>130</v>
      </c>
      <c r="U36" s="69">
        <f t="shared" si="0"/>
        <v>130</v>
      </c>
    </row>
    <row r="37" spans="1:22" ht="75" customHeight="1">
      <c r="A37" s="60"/>
      <c r="B37" s="66" t="s">
        <v>45</v>
      </c>
      <c r="C37" s="67" t="s">
        <v>689</v>
      </c>
      <c r="D37" s="67"/>
      <c r="E37" s="67"/>
      <c r="F37" s="67"/>
      <c r="G37" s="67"/>
      <c r="H37" s="67"/>
      <c r="I37" s="67" t="s">
        <v>690</v>
      </c>
      <c r="J37" s="67"/>
      <c r="K37" s="67"/>
      <c r="L37" s="67" t="s">
        <v>691</v>
      </c>
      <c r="M37" s="67"/>
      <c r="N37" s="67"/>
      <c r="O37" s="67"/>
      <c r="P37" s="68" t="s">
        <v>48</v>
      </c>
      <c r="Q37" s="68" t="s">
        <v>64</v>
      </c>
      <c r="R37" s="68">
        <v>100</v>
      </c>
      <c r="S37" s="68">
        <v>100</v>
      </c>
      <c r="T37" s="68">
        <v>109.09</v>
      </c>
      <c r="U37" s="69">
        <f t="shared" si="0"/>
        <v>109.09</v>
      </c>
    </row>
    <row r="38" spans="1:22" ht="75" customHeight="1">
      <c r="A38" s="60"/>
      <c r="B38" s="66" t="s">
        <v>45</v>
      </c>
      <c r="C38" s="67" t="s">
        <v>692</v>
      </c>
      <c r="D38" s="67"/>
      <c r="E38" s="67"/>
      <c r="F38" s="67"/>
      <c r="G38" s="67"/>
      <c r="H38" s="67"/>
      <c r="I38" s="67" t="s">
        <v>693</v>
      </c>
      <c r="J38" s="67"/>
      <c r="K38" s="67"/>
      <c r="L38" s="67" t="s">
        <v>694</v>
      </c>
      <c r="M38" s="67"/>
      <c r="N38" s="67"/>
      <c r="O38" s="67"/>
      <c r="P38" s="68" t="s">
        <v>48</v>
      </c>
      <c r="Q38" s="68" t="s">
        <v>229</v>
      </c>
      <c r="R38" s="68">
        <v>100</v>
      </c>
      <c r="S38" s="68">
        <v>100</v>
      </c>
      <c r="T38" s="68">
        <v>100</v>
      </c>
      <c r="U38" s="69">
        <f t="shared" si="0"/>
        <v>100</v>
      </c>
    </row>
    <row r="39" spans="1:22" ht="75" customHeight="1">
      <c r="A39" s="60"/>
      <c r="B39" s="66" t="s">
        <v>45</v>
      </c>
      <c r="C39" s="67" t="s">
        <v>695</v>
      </c>
      <c r="D39" s="67"/>
      <c r="E39" s="67"/>
      <c r="F39" s="67"/>
      <c r="G39" s="67"/>
      <c r="H39" s="67"/>
      <c r="I39" s="67" t="s">
        <v>696</v>
      </c>
      <c r="J39" s="67"/>
      <c r="K39" s="67"/>
      <c r="L39" s="67" t="s">
        <v>697</v>
      </c>
      <c r="M39" s="67"/>
      <c r="N39" s="67"/>
      <c r="O39" s="67"/>
      <c r="P39" s="68" t="s">
        <v>48</v>
      </c>
      <c r="Q39" s="68" t="s">
        <v>225</v>
      </c>
      <c r="R39" s="68">
        <v>91.67</v>
      </c>
      <c r="S39" s="68">
        <v>91.67</v>
      </c>
      <c r="T39" s="68">
        <v>91.67</v>
      </c>
      <c r="U39" s="69">
        <f t="shared" si="0"/>
        <v>100</v>
      </c>
    </row>
    <row r="40" spans="1:22" ht="75" customHeight="1" thickBot="1">
      <c r="A40" s="60"/>
      <c r="B40" s="66" t="s">
        <v>45</v>
      </c>
      <c r="C40" s="67" t="s">
        <v>698</v>
      </c>
      <c r="D40" s="67"/>
      <c r="E40" s="67"/>
      <c r="F40" s="67"/>
      <c r="G40" s="67"/>
      <c r="H40" s="67"/>
      <c r="I40" s="67" t="s">
        <v>699</v>
      </c>
      <c r="J40" s="67"/>
      <c r="K40" s="67"/>
      <c r="L40" s="67" t="s">
        <v>700</v>
      </c>
      <c r="M40" s="67"/>
      <c r="N40" s="67"/>
      <c r="O40" s="67"/>
      <c r="P40" s="68" t="s">
        <v>48</v>
      </c>
      <c r="Q40" s="68" t="s">
        <v>111</v>
      </c>
      <c r="R40" s="68">
        <v>100</v>
      </c>
      <c r="S40" s="68">
        <v>100</v>
      </c>
      <c r="T40" s="68">
        <v>0</v>
      </c>
      <c r="U40" s="69">
        <f t="shared" si="0"/>
        <v>0</v>
      </c>
    </row>
    <row r="41" spans="1:22" ht="22.5" customHeight="1" thickTop="1" thickBot="1">
      <c r="B41" s="13" t="s">
        <v>65</v>
      </c>
      <c r="C41" s="14"/>
      <c r="D41" s="14"/>
      <c r="E41" s="14"/>
      <c r="F41" s="14"/>
      <c r="G41" s="14"/>
      <c r="H41" s="15"/>
      <c r="I41" s="15"/>
      <c r="J41" s="15"/>
      <c r="K41" s="15"/>
      <c r="L41" s="15"/>
      <c r="M41" s="15"/>
      <c r="N41" s="15"/>
      <c r="O41" s="15"/>
      <c r="P41" s="15"/>
      <c r="Q41" s="15"/>
      <c r="R41" s="15"/>
      <c r="S41" s="15"/>
      <c r="T41" s="15"/>
      <c r="U41" s="16"/>
      <c r="V41" s="70"/>
    </row>
    <row r="42" spans="1:22" ht="26.25" customHeight="1" thickTop="1">
      <c r="B42" s="71"/>
      <c r="C42" s="72"/>
      <c r="D42" s="72"/>
      <c r="E42" s="72"/>
      <c r="F42" s="72"/>
      <c r="G42" s="72"/>
      <c r="H42" s="73"/>
      <c r="I42" s="73"/>
      <c r="J42" s="73"/>
      <c r="K42" s="73"/>
      <c r="L42" s="73"/>
      <c r="M42" s="73"/>
      <c r="N42" s="73"/>
      <c r="O42" s="73"/>
      <c r="P42" s="74"/>
      <c r="Q42" s="75"/>
      <c r="R42" s="76" t="s">
        <v>66</v>
      </c>
      <c r="S42" s="44" t="s">
        <v>67</v>
      </c>
      <c r="T42" s="76" t="s">
        <v>68</v>
      </c>
      <c r="U42" s="44" t="s">
        <v>69</v>
      </c>
    </row>
    <row r="43" spans="1:22" ht="26.25" customHeight="1" thickBot="1">
      <c r="B43" s="77"/>
      <c r="C43" s="78"/>
      <c r="D43" s="78"/>
      <c r="E43" s="78"/>
      <c r="F43" s="78"/>
      <c r="G43" s="78"/>
      <c r="H43" s="79"/>
      <c r="I43" s="79"/>
      <c r="J43" s="79"/>
      <c r="K43" s="79"/>
      <c r="L43" s="79"/>
      <c r="M43" s="79"/>
      <c r="N43" s="79"/>
      <c r="O43" s="79"/>
      <c r="P43" s="80"/>
      <c r="Q43" s="81"/>
      <c r="R43" s="82" t="s">
        <v>70</v>
      </c>
      <c r="S43" s="81" t="s">
        <v>70</v>
      </c>
      <c r="T43" s="81" t="s">
        <v>70</v>
      </c>
      <c r="U43" s="81" t="s">
        <v>71</v>
      </c>
    </row>
    <row r="44" spans="1:22" ht="13.5" customHeight="1" thickBot="1">
      <c r="B44" s="83" t="s">
        <v>72</v>
      </c>
      <c r="C44" s="84"/>
      <c r="D44" s="84"/>
      <c r="E44" s="85"/>
      <c r="F44" s="85"/>
      <c r="G44" s="85"/>
      <c r="H44" s="86"/>
      <c r="I44" s="86"/>
      <c r="J44" s="86"/>
      <c r="K44" s="86"/>
      <c r="L44" s="86"/>
      <c r="M44" s="86"/>
      <c r="N44" s="86"/>
      <c r="O44" s="86"/>
      <c r="P44" s="87"/>
      <c r="Q44" s="87"/>
      <c r="R44" s="88">
        <f>2335.50724</f>
        <v>2335.5072399999999</v>
      </c>
      <c r="S44" s="88">
        <f>2335.50724</f>
        <v>2335.5072399999999</v>
      </c>
      <c r="T44" s="88">
        <f>1924.26668</f>
        <v>1924.26668</v>
      </c>
      <c r="U44" s="89">
        <f>+IF(ISERR(T44/S44*100),"N/A",T44/S44*100)</f>
        <v>82.391809669577384</v>
      </c>
    </row>
    <row r="45" spans="1:22" ht="13.5" customHeight="1" thickBot="1">
      <c r="B45" s="90" t="s">
        <v>73</v>
      </c>
      <c r="C45" s="91"/>
      <c r="D45" s="91"/>
      <c r="E45" s="92"/>
      <c r="F45" s="92"/>
      <c r="G45" s="92"/>
      <c r="H45" s="93"/>
      <c r="I45" s="93"/>
      <c r="J45" s="93"/>
      <c r="K45" s="93"/>
      <c r="L45" s="93"/>
      <c r="M45" s="93"/>
      <c r="N45" s="93"/>
      <c r="O45" s="93"/>
      <c r="P45" s="94"/>
      <c r="Q45" s="94"/>
      <c r="R45" s="88">
        <f>2141.96189578</f>
        <v>2141.9618957799998</v>
      </c>
      <c r="S45" s="88">
        <f>2141.96189578</f>
        <v>2141.9618957799998</v>
      </c>
      <c r="T45" s="88">
        <f>1924.26668</f>
        <v>1924.26668</v>
      </c>
      <c r="U45" s="89">
        <f>+IF(ISERR(T45/S45*100),"N/A",T45/S45*100)</f>
        <v>89.836643863324852</v>
      </c>
    </row>
    <row r="46" spans="1:22" ht="14.85" customHeight="1" thickTop="1" thickBot="1">
      <c r="B46" s="13" t="s">
        <v>74</v>
      </c>
      <c r="C46" s="14"/>
      <c r="D46" s="14"/>
      <c r="E46" s="14"/>
      <c r="F46" s="14"/>
      <c r="G46" s="14"/>
      <c r="H46" s="15"/>
      <c r="I46" s="15"/>
      <c r="J46" s="15"/>
      <c r="K46" s="15"/>
      <c r="L46" s="15"/>
      <c r="M46" s="15"/>
      <c r="N46" s="15"/>
      <c r="O46" s="15"/>
      <c r="P46" s="15"/>
      <c r="Q46" s="15"/>
      <c r="R46" s="15"/>
      <c r="S46" s="15"/>
      <c r="T46" s="15"/>
      <c r="U46" s="16"/>
    </row>
    <row r="47" spans="1:22" ht="44.25" customHeight="1" thickTop="1">
      <c r="B47" s="95" t="s">
        <v>75</v>
      </c>
      <c r="C47" s="97"/>
      <c r="D47" s="97"/>
      <c r="E47" s="97"/>
      <c r="F47" s="97"/>
      <c r="G47" s="97"/>
      <c r="H47" s="97"/>
      <c r="I47" s="97"/>
      <c r="J47" s="97"/>
      <c r="K47" s="97"/>
      <c r="L47" s="97"/>
      <c r="M47" s="97"/>
      <c r="N47" s="97"/>
      <c r="O47" s="97"/>
      <c r="P47" s="97"/>
      <c r="Q47" s="97"/>
      <c r="R47" s="97"/>
      <c r="S47" s="97"/>
      <c r="T47" s="97"/>
      <c r="U47" s="96"/>
    </row>
    <row r="48" spans="1:22" ht="34.5" customHeight="1">
      <c r="B48" s="98" t="s">
        <v>76</v>
      </c>
      <c r="C48" s="100"/>
      <c r="D48" s="100"/>
      <c r="E48" s="100"/>
      <c r="F48" s="100"/>
      <c r="G48" s="100"/>
      <c r="H48" s="100"/>
      <c r="I48" s="100"/>
      <c r="J48" s="100"/>
      <c r="K48" s="100"/>
      <c r="L48" s="100"/>
      <c r="M48" s="100"/>
      <c r="N48" s="100"/>
      <c r="O48" s="100"/>
      <c r="P48" s="100"/>
      <c r="Q48" s="100"/>
      <c r="R48" s="100"/>
      <c r="S48" s="100"/>
      <c r="T48" s="100"/>
      <c r="U48" s="99"/>
    </row>
    <row r="49" spans="2:21" ht="34.5" customHeight="1">
      <c r="B49" s="98" t="s">
        <v>701</v>
      </c>
      <c r="C49" s="100"/>
      <c r="D49" s="100"/>
      <c r="E49" s="100"/>
      <c r="F49" s="100"/>
      <c r="G49" s="100"/>
      <c r="H49" s="100"/>
      <c r="I49" s="100"/>
      <c r="J49" s="100"/>
      <c r="K49" s="100"/>
      <c r="L49" s="100"/>
      <c r="M49" s="100"/>
      <c r="N49" s="100"/>
      <c r="O49" s="100"/>
      <c r="P49" s="100"/>
      <c r="Q49" s="100"/>
      <c r="R49" s="100"/>
      <c r="S49" s="100"/>
      <c r="T49" s="100"/>
      <c r="U49" s="99"/>
    </row>
    <row r="50" spans="2:21" ht="34.5" customHeight="1">
      <c r="B50" s="98" t="s">
        <v>702</v>
      </c>
      <c r="C50" s="100"/>
      <c r="D50" s="100"/>
      <c r="E50" s="100"/>
      <c r="F50" s="100"/>
      <c r="G50" s="100"/>
      <c r="H50" s="100"/>
      <c r="I50" s="100"/>
      <c r="J50" s="100"/>
      <c r="K50" s="100"/>
      <c r="L50" s="100"/>
      <c r="M50" s="100"/>
      <c r="N50" s="100"/>
      <c r="O50" s="100"/>
      <c r="P50" s="100"/>
      <c r="Q50" s="100"/>
      <c r="R50" s="100"/>
      <c r="S50" s="100"/>
      <c r="T50" s="100"/>
      <c r="U50" s="99"/>
    </row>
    <row r="51" spans="2:21" ht="82.7" customHeight="1">
      <c r="B51" s="98" t="s">
        <v>703</v>
      </c>
      <c r="C51" s="100"/>
      <c r="D51" s="100"/>
      <c r="E51" s="100"/>
      <c r="F51" s="100"/>
      <c r="G51" s="100"/>
      <c r="H51" s="100"/>
      <c r="I51" s="100"/>
      <c r="J51" s="100"/>
      <c r="K51" s="100"/>
      <c r="L51" s="100"/>
      <c r="M51" s="100"/>
      <c r="N51" s="100"/>
      <c r="O51" s="100"/>
      <c r="P51" s="100"/>
      <c r="Q51" s="100"/>
      <c r="R51" s="100"/>
      <c r="S51" s="100"/>
      <c r="T51" s="100"/>
      <c r="U51" s="99"/>
    </row>
    <row r="52" spans="2:21" ht="39" customHeight="1">
      <c r="B52" s="98" t="s">
        <v>704</v>
      </c>
      <c r="C52" s="100"/>
      <c r="D52" s="100"/>
      <c r="E52" s="100"/>
      <c r="F52" s="100"/>
      <c r="G52" s="100"/>
      <c r="H52" s="100"/>
      <c r="I52" s="100"/>
      <c r="J52" s="100"/>
      <c r="K52" s="100"/>
      <c r="L52" s="100"/>
      <c r="M52" s="100"/>
      <c r="N52" s="100"/>
      <c r="O52" s="100"/>
      <c r="P52" s="100"/>
      <c r="Q52" s="100"/>
      <c r="R52" s="100"/>
      <c r="S52" s="100"/>
      <c r="T52" s="100"/>
      <c r="U52" s="99"/>
    </row>
    <row r="53" spans="2:21" ht="35.1" customHeight="1">
      <c r="B53" s="98" t="s">
        <v>705</v>
      </c>
      <c r="C53" s="100"/>
      <c r="D53" s="100"/>
      <c r="E53" s="100"/>
      <c r="F53" s="100"/>
      <c r="G53" s="100"/>
      <c r="H53" s="100"/>
      <c r="I53" s="100"/>
      <c r="J53" s="100"/>
      <c r="K53" s="100"/>
      <c r="L53" s="100"/>
      <c r="M53" s="100"/>
      <c r="N53" s="100"/>
      <c r="O53" s="100"/>
      <c r="P53" s="100"/>
      <c r="Q53" s="100"/>
      <c r="R53" s="100"/>
      <c r="S53" s="100"/>
      <c r="T53" s="100"/>
      <c r="U53" s="99"/>
    </row>
    <row r="54" spans="2:21" ht="45.95" customHeight="1">
      <c r="B54" s="98" t="s">
        <v>706</v>
      </c>
      <c r="C54" s="100"/>
      <c r="D54" s="100"/>
      <c r="E54" s="100"/>
      <c r="F54" s="100"/>
      <c r="G54" s="100"/>
      <c r="H54" s="100"/>
      <c r="I54" s="100"/>
      <c r="J54" s="100"/>
      <c r="K54" s="100"/>
      <c r="L54" s="100"/>
      <c r="M54" s="100"/>
      <c r="N54" s="100"/>
      <c r="O54" s="100"/>
      <c r="P54" s="100"/>
      <c r="Q54" s="100"/>
      <c r="R54" s="100"/>
      <c r="S54" s="100"/>
      <c r="T54" s="100"/>
      <c r="U54" s="99"/>
    </row>
    <row r="55" spans="2:21" ht="30.6" customHeight="1">
      <c r="B55" s="98" t="s">
        <v>707</v>
      </c>
      <c r="C55" s="100"/>
      <c r="D55" s="100"/>
      <c r="E55" s="100"/>
      <c r="F55" s="100"/>
      <c r="G55" s="100"/>
      <c r="H55" s="100"/>
      <c r="I55" s="100"/>
      <c r="J55" s="100"/>
      <c r="K55" s="100"/>
      <c r="L55" s="100"/>
      <c r="M55" s="100"/>
      <c r="N55" s="100"/>
      <c r="O55" s="100"/>
      <c r="P55" s="100"/>
      <c r="Q55" s="100"/>
      <c r="R55" s="100"/>
      <c r="S55" s="100"/>
      <c r="T55" s="100"/>
      <c r="U55" s="99"/>
    </row>
    <row r="56" spans="2:21" ht="47.1" customHeight="1">
      <c r="B56" s="98" t="s">
        <v>708</v>
      </c>
      <c r="C56" s="100"/>
      <c r="D56" s="100"/>
      <c r="E56" s="100"/>
      <c r="F56" s="100"/>
      <c r="G56" s="100"/>
      <c r="H56" s="100"/>
      <c r="I56" s="100"/>
      <c r="J56" s="100"/>
      <c r="K56" s="100"/>
      <c r="L56" s="100"/>
      <c r="M56" s="100"/>
      <c r="N56" s="100"/>
      <c r="O56" s="100"/>
      <c r="P56" s="100"/>
      <c r="Q56" s="100"/>
      <c r="R56" s="100"/>
      <c r="S56" s="100"/>
      <c r="T56" s="100"/>
      <c r="U56" s="99"/>
    </row>
    <row r="57" spans="2:21" ht="18.95" customHeight="1">
      <c r="B57" s="98" t="s">
        <v>709</v>
      </c>
      <c r="C57" s="100"/>
      <c r="D57" s="100"/>
      <c r="E57" s="100"/>
      <c r="F57" s="100"/>
      <c r="G57" s="100"/>
      <c r="H57" s="100"/>
      <c r="I57" s="100"/>
      <c r="J57" s="100"/>
      <c r="K57" s="100"/>
      <c r="L57" s="100"/>
      <c r="M57" s="100"/>
      <c r="N57" s="100"/>
      <c r="O57" s="100"/>
      <c r="P57" s="100"/>
      <c r="Q57" s="100"/>
      <c r="R57" s="100"/>
      <c r="S57" s="100"/>
      <c r="T57" s="100"/>
      <c r="U57" s="99"/>
    </row>
    <row r="58" spans="2:21" ht="34.5" customHeight="1">
      <c r="B58" s="98" t="s">
        <v>710</v>
      </c>
      <c r="C58" s="100"/>
      <c r="D58" s="100"/>
      <c r="E58" s="100"/>
      <c r="F58" s="100"/>
      <c r="G58" s="100"/>
      <c r="H58" s="100"/>
      <c r="I58" s="100"/>
      <c r="J58" s="100"/>
      <c r="K58" s="100"/>
      <c r="L58" s="100"/>
      <c r="M58" s="100"/>
      <c r="N58" s="100"/>
      <c r="O58" s="100"/>
      <c r="P58" s="100"/>
      <c r="Q58" s="100"/>
      <c r="R58" s="100"/>
      <c r="S58" s="100"/>
      <c r="T58" s="100"/>
      <c r="U58" s="99"/>
    </row>
    <row r="59" spans="2:21" ht="34.5" customHeight="1">
      <c r="B59" s="98" t="s">
        <v>711</v>
      </c>
      <c r="C59" s="100"/>
      <c r="D59" s="100"/>
      <c r="E59" s="100"/>
      <c r="F59" s="100"/>
      <c r="G59" s="100"/>
      <c r="H59" s="100"/>
      <c r="I59" s="100"/>
      <c r="J59" s="100"/>
      <c r="K59" s="100"/>
      <c r="L59" s="100"/>
      <c r="M59" s="100"/>
      <c r="N59" s="100"/>
      <c r="O59" s="100"/>
      <c r="P59" s="100"/>
      <c r="Q59" s="100"/>
      <c r="R59" s="100"/>
      <c r="S59" s="100"/>
      <c r="T59" s="100"/>
      <c r="U59" s="99"/>
    </row>
    <row r="60" spans="2:21" ht="37.700000000000003" customHeight="1">
      <c r="B60" s="98" t="s">
        <v>712</v>
      </c>
      <c r="C60" s="100"/>
      <c r="D60" s="100"/>
      <c r="E60" s="100"/>
      <c r="F60" s="100"/>
      <c r="G60" s="100"/>
      <c r="H60" s="100"/>
      <c r="I60" s="100"/>
      <c r="J60" s="100"/>
      <c r="K60" s="100"/>
      <c r="L60" s="100"/>
      <c r="M60" s="100"/>
      <c r="N60" s="100"/>
      <c r="O60" s="100"/>
      <c r="P60" s="100"/>
      <c r="Q60" s="100"/>
      <c r="R60" s="100"/>
      <c r="S60" s="100"/>
      <c r="T60" s="100"/>
      <c r="U60" s="99"/>
    </row>
    <row r="61" spans="2:21" ht="38.450000000000003" customHeight="1">
      <c r="B61" s="98" t="s">
        <v>713</v>
      </c>
      <c r="C61" s="100"/>
      <c r="D61" s="100"/>
      <c r="E61" s="100"/>
      <c r="F61" s="100"/>
      <c r="G61" s="100"/>
      <c r="H61" s="100"/>
      <c r="I61" s="100"/>
      <c r="J61" s="100"/>
      <c r="K61" s="100"/>
      <c r="L61" s="100"/>
      <c r="M61" s="100"/>
      <c r="N61" s="100"/>
      <c r="O61" s="100"/>
      <c r="P61" s="100"/>
      <c r="Q61" s="100"/>
      <c r="R61" s="100"/>
      <c r="S61" s="100"/>
      <c r="T61" s="100"/>
      <c r="U61" s="99"/>
    </row>
    <row r="62" spans="2:21" ht="41.1" customHeight="1">
      <c r="B62" s="98" t="s">
        <v>714</v>
      </c>
      <c r="C62" s="100"/>
      <c r="D62" s="100"/>
      <c r="E62" s="100"/>
      <c r="F62" s="100"/>
      <c r="G62" s="100"/>
      <c r="H62" s="100"/>
      <c r="I62" s="100"/>
      <c r="J62" s="100"/>
      <c r="K62" s="100"/>
      <c r="L62" s="100"/>
      <c r="M62" s="100"/>
      <c r="N62" s="100"/>
      <c r="O62" s="100"/>
      <c r="P62" s="100"/>
      <c r="Q62" s="100"/>
      <c r="R62" s="100"/>
      <c r="S62" s="100"/>
      <c r="T62" s="100"/>
      <c r="U62" s="99"/>
    </row>
    <row r="63" spans="2:21" ht="28.7" customHeight="1">
      <c r="B63" s="98" t="s">
        <v>715</v>
      </c>
      <c r="C63" s="100"/>
      <c r="D63" s="100"/>
      <c r="E63" s="100"/>
      <c r="F63" s="100"/>
      <c r="G63" s="100"/>
      <c r="H63" s="100"/>
      <c r="I63" s="100"/>
      <c r="J63" s="100"/>
      <c r="K63" s="100"/>
      <c r="L63" s="100"/>
      <c r="M63" s="100"/>
      <c r="N63" s="100"/>
      <c r="O63" s="100"/>
      <c r="P63" s="100"/>
      <c r="Q63" s="100"/>
      <c r="R63" s="100"/>
      <c r="S63" s="100"/>
      <c r="T63" s="100"/>
      <c r="U63" s="99"/>
    </row>
    <row r="64" spans="2:21" ht="29.45" customHeight="1">
      <c r="B64" s="98" t="s">
        <v>716</v>
      </c>
      <c r="C64" s="100"/>
      <c r="D64" s="100"/>
      <c r="E64" s="100"/>
      <c r="F64" s="100"/>
      <c r="G64" s="100"/>
      <c r="H64" s="100"/>
      <c r="I64" s="100"/>
      <c r="J64" s="100"/>
      <c r="K64" s="100"/>
      <c r="L64" s="100"/>
      <c r="M64" s="100"/>
      <c r="N64" s="100"/>
      <c r="O64" s="100"/>
      <c r="P64" s="100"/>
      <c r="Q64" s="100"/>
      <c r="R64" s="100"/>
      <c r="S64" s="100"/>
      <c r="T64" s="100"/>
      <c r="U64" s="99"/>
    </row>
    <row r="65" spans="2:21" ht="30.2" customHeight="1">
      <c r="B65" s="98" t="s">
        <v>717</v>
      </c>
      <c r="C65" s="100"/>
      <c r="D65" s="100"/>
      <c r="E65" s="100"/>
      <c r="F65" s="100"/>
      <c r="G65" s="100"/>
      <c r="H65" s="100"/>
      <c r="I65" s="100"/>
      <c r="J65" s="100"/>
      <c r="K65" s="100"/>
      <c r="L65" s="100"/>
      <c r="M65" s="100"/>
      <c r="N65" s="100"/>
      <c r="O65" s="100"/>
      <c r="P65" s="100"/>
      <c r="Q65" s="100"/>
      <c r="R65" s="100"/>
      <c r="S65" s="100"/>
      <c r="T65" s="100"/>
      <c r="U65" s="99"/>
    </row>
    <row r="66" spans="2:21" ht="36.200000000000003" customHeight="1">
      <c r="B66" s="98" t="s">
        <v>718</v>
      </c>
      <c r="C66" s="100"/>
      <c r="D66" s="100"/>
      <c r="E66" s="100"/>
      <c r="F66" s="100"/>
      <c r="G66" s="100"/>
      <c r="H66" s="100"/>
      <c r="I66" s="100"/>
      <c r="J66" s="100"/>
      <c r="K66" s="100"/>
      <c r="L66" s="100"/>
      <c r="M66" s="100"/>
      <c r="N66" s="100"/>
      <c r="O66" s="100"/>
      <c r="P66" s="100"/>
      <c r="Q66" s="100"/>
      <c r="R66" s="100"/>
      <c r="S66" s="100"/>
      <c r="T66" s="100"/>
      <c r="U66" s="99"/>
    </row>
    <row r="67" spans="2:21" ht="57.6" customHeight="1">
      <c r="B67" s="98" t="s">
        <v>719</v>
      </c>
      <c r="C67" s="100"/>
      <c r="D67" s="100"/>
      <c r="E67" s="100"/>
      <c r="F67" s="100"/>
      <c r="G67" s="100"/>
      <c r="H67" s="100"/>
      <c r="I67" s="100"/>
      <c r="J67" s="100"/>
      <c r="K67" s="100"/>
      <c r="L67" s="100"/>
      <c r="M67" s="100"/>
      <c r="N67" s="100"/>
      <c r="O67" s="100"/>
      <c r="P67" s="100"/>
      <c r="Q67" s="100"/>
      <c r="R67" s="100"/>
      <c r="S67" s="100"/>
      <c r="T67" s="100"/>
      <c r="U67" s="99"/>
    </row>
    <row r="68" spans="2:21" ht="43.35" customHeight="1">
      <c r="B68" s="98" t="s">
        <v>720</v>
      </c>
      <c r="C68" s="100"/>
      <c r="D68" s="100"/>
      <c r="E68" s="100"/>
      <c r="F68" s="100"/>
      <c r="G68" s="100"/>
      <c r="H68" s="100"/>
      <c r="I68" s="100"/>
      <c r="J68" s="100"/>
      <c r="K68" s="100"/>
      <c r="L68" s="100"/>
      <c r="M68" s="100"/>
      <c r="N68" s="100"/>
      <c r="O68" s="100"/>
      <c r="P68" s="100"/>
      <c r="Q68" s="100"/>
      <c r="R68" s="100"/>
      <c r="S68" s="100"/>
      <c r="T68" s="100"/>
      <c r="U68" s="99"/>
    </row>
    <row r="69" spans="2:21" ht="30.6" customHeight="1">
      <c r="B69" s="98" t="s">
        <v>721</v>
      </c>
      <c r="C69" s="100"/>
      <c r="D69" s="100"/>
      <c r="E69" s="100"/>
      <c r="F69" s="100"/>
      <c r="G69" s="100"/>
      <c r="H69" s="100"/>
      <c r="I69" s="100"/>
      <c r="J69" s="100"/>
      <c r="K69" s="100"/>
      <c r="L69" s="100"/>
      <c r="M69" s="100"/>
      <c r="N69" s="100"/>
      <c r="O69" s="100"/>
      <c r="P69" s="100"/>
      <c r="Q69" s="100"/>
      <c r="R69" s="100"/>
      <c r="S69" s="100"/>
      <c r="T69" s="100"/>
      <c r="U69" s="99"/>
    </row>
    <row r="70" spans="2:21" ht="34.5" customHeight="1">
      <c r="B70" s="98" t="s">
        <v>722</v>
      </c>
      <c r="C70" s="100"/>
      <c r="D70" s="100"/>
      <c r="E70" s="100"/>
      <c r="F70" s="100"/>
      <c r="G70" s="100"/>
      <c r="H70" s="100"/>
      <c r="I70" s="100"/>
      <c r="J70" s="100"/>
      <c r="K70" s="100"/>
      <c r="L70" s="100"/>
      <c r="M70" s="100"/>
      <c r="N70" s="100"/>
      <c r="O70" s="100"/>
      <c r="P70" s="100"/>
      <c r="Q70" s="100"/>
      <c r="R70" s="100"/>
      <c r="S70" s="100"/>
      <c r="T70" s="100"/>
      <c r="U70" s="99"/>
    </row>
    <row r="71" spans="2:21" ht="34.5" customHeight="1">
      <c r="B71" s="98" t="s">
        <v>723</v>
      </c>
      <c r="C71" s="100"/>
      <c r="D71" s="100"/>
      <c r="E71" s="100"/>
      <c r="F71" s="100"/>
      <c r="G71" s="100"/>
      <c r="H71" s="100"/>
      <c r="I71" s="100"/>
      <c r="J71" s="100"/>
      <c r="K71" s="100"/>
      <c r="L71" s="100"/>
      <c r="M71" s="100"/>
      <c r="N71" s="100"/>
      <c r="O71" s="100"/>
      <c r="P71" s="100"/>
      <c r="Q71" s="100"/>
      <c r="R71" s="100"/>
      <c r="S71" s="100"/>
      <c r="T71" s="100"/>
      <c r="U71" s="99"/>
    </row>
    <row r="72" spans="2:21" ht="28.35" customHeight="1">
      <c r="B72" s="98" t="s">
        <v>724</v>
      </c>
      <c r="C72" s="100"/>
      <c r="D72" s="100"/>
      <c r="E72" s="100"/>
      <c r="F72" s="100"/>
      <c r="G72" s="100"/>
      <c r="H72" s="100"/>
      <c r="I72" s="100"/>
      <c r="J72" s="100"/>
      <c r="K72" s="100"/>
      <c r="L72" s="100"/>
      <c r="M72" s="100"/>
      <c r="N72" s="100"/>
      <c r="O72" s="100"/>
      <c r="P72" s="100"/>
      <c r="Q72" s="100"/>
      <c r="R72" s="100"/>
      <c r="S72" s="100"/>
      <c r="T72" s="100"/>
      <c r="U72" s="99"/>
    </row>
    <row r="73" spans="2:21" ht="35.450000000000003" customHeight="1">
      <c r="B73" s="98" t="s">
        <v>725</v>
      </c>
      <c r="C73" s="100"/>
      <c r="D73" s="100"/>
      <c r="E73" s="100"/>
      <c r="F73" s="100"/>
      <c r="G73" s="100"/>
      <c r="H73" s="100"/>
      <c r="I73" s="100"/>
      <c r="J73" s="100"/>
      <c r="K73" s="100"/>
      <c r="L73" s="100"/>
      <c r="M73" s="100"/>
      <c r="N73" s="100"/>
      <c r="O73" s="100"/>
      <c r="P73" s="100"/>
      <c r="Q73" s="100"/>
      <c r="R73" s="100"/>
      <c r="S73" s="100"/>
      <c r="T73" s="100"/>
      <c r="U73" s="99"/>
    </row>
    <row r="74" spans="2:21" ht="37.700000000000003" customHeight="1">
      <c r="B74" s="98" t="s">
        <v>726</v>
      </c>
      <c r="C74" s="100"/>
      <c r="D74" s="100"/>
      <c r="E74" s="100"/>
      <c r="F74" s="100"/>
      <c r="G74" s="100"/>
      <c r="H74" s="100"/>
      <c r="I74" s="100"/>
      <c r="J74" s="100"/>
      <c r="K74" s="100"/>
      <c r="L74" s="100"/>
      <c r="M74" s="100"/>
      <c r="N74" s="100"/>
      <c r="O74" s="100"/>
      <c r="P74" s="100"/>
      <c r="Q74" s="100"/>
      <c r="R74" s="100"/>
      <c r="S74" s="100"/>
      <c r="T74" s="100"/>
      <c r="U74" s="99"/>
    </row>
    <row r="75" spans="2:21" ht="34.5" customHeight="1">
      <c r="B75" s="98" t="s">
        <v>727</v>
      </c>
      <c r="C75" s="100"/>
      <c r="D75" s="100"/>
      <c r="E75" s="100"/>
      <c r="F75" s="100"/>
      <c r="G75" s="100"/>
      <c r="H75" s="100"/>
      <c r="I75" s="100"/>
      <c r="J75" s="100"/>
      <c r="K75" s="100"/>
      <c r="L75" s="100"/>
      <c r="M75" s="100"/>
      <c r="N75" s="100"/>
      <c r="O75" s="100"/>
      <c r="P75" s="100"/>
      <c r="Q75" s="100"/>
      <c r="R75" s="100"/>
      <c r="S75" s="100"/>
      <c r="T75" s="100"/>
      <c r="U75" s="99"/>
    </row>
    <row r="76" spans="2:21" ht="34.5" customHeight="1">
      <c r="B76" s="98" t="s">
        <v>728</v>
      </c>
      <c r="C76" s="100"/>
      <c r="D76" s="100"/>
      <c r="E76" s="100"/>
      <c r="F76" s="100"/>
      <c r="G76" s="100"/>
      <c r="H76" s="100"/>
      <c r="I76" s="100"/>
      <c r="J76" s="100"/>
      <c r="K76" s="100"/>
      <c r="L76" s="100"/>
      <c r="M76" s="100"/>
      <c r="N76" s="100"/>
      <c r="O76" s="100"/>
      <c r="P76" s="100"/>
      <c r="Q76" s="100"/>
      <c r="R76" s="100"/>
      <c r="S76" s="100"/>
      <c r="T76" s="100"/>
      <c r="U76" s="99"/>
    </row>
    <row r="77" spans="2:21" ht="29.25" customHeight="1" thickBot="1">
      <c r="B77" s="101" t="s">
        <v>729</v>
      </c>
      <c r="C77" s="103"/>
      <c r="D77" s="103"/>
      <c r="E77" s="103"/>
      <c r="F77" s="103"/>
      <c r="G77" s="103"/>
      <c r="H77" s="103"/>
      <c r="I77" s="103"/>
      <c r="J77" s="103"/>
      <c r="K77" s="103"/>
      <c r="L77" s="103"/>
      <c r="M77" s="103"/>
      <c r="N77" s="103"/>
      <c r="O77" s="103"/>
      <c r="P77" s="103"/>
      <c r="Q77" s="103"/>
      <c r="R77" s="103"/>
      <c r="S77" s="103"/>
      <c r="T77" s="103"/>
      <c r="U77" s="102"/>
    </row>
  </sheetData>
  <mergeCells count="144">
    <mergeCell ref="B72:U72"/>
    <mergeCell ref="B73:U73"/>
    <mergeCell ref="B74:U74"/>
    <mergeCell ref="B75:U75"/>
    <mergeCell ref="B76:U76"/>
    <mergeCell ref="B77:U77"/>
    <mergeCell ref="B66:U66"/>
    <mergeCell ref="B67:U67"/>
    <mergeCell ref="B68:U68"/>
    <mergeCell ref="B69:U69"/>
    <mergeCell ref="B70:U70"/>
    <mergeCell ref="B71:U71"/>
    <mergeCell ref="B60:U60"/>
    <mergeCell ref="B61:U61"/>
    <mergeCell ref="B62:U62"/>
    <mergeCell ref="B63:U63"/>
    <mergeCell ref="B64:U64"/>
    <mergeCell ref="B65:U65"/>
    <mergeCell ref="B54:U54"/>
    <mergeCell ref="B55:U55"/>
    <mergeCell ref="B56:U56"/>
    <mergeCell ref="B57:U57"/>
    <mergeCell ref="B58:U58"/>
    <mergeCell ref="B59:U59"/>
    <mergeCell ref="B48:U48"/>
    <mergeCell ref="B49:U49"/>
    <mergeCell ref="B50:U50"/>
    <mergeCell ref="B51:U51"/>
    <mergeCell ref="B52:U52"/>
    <mergeCell ref="B53:U53"/>
    <mergeCell ref="C40:H40"/>
    <mergeCell ref="I40:K40"/>
    <mergeCell ref="L40:O40"/>
    <mergeCell ref="B44:D44"/>
    <mergeCell ref="B45:D45"/>
    <mergeCell ref="B47:U47"/>
    <mergeCell ref="C38:H38"/>
    <mergeCell ref="I38:K38"/>
    <mergeCell ref="L38:O38"/>
    <mergeCell ref="C39:H39"/>
    <mergeCell ref="I39:K39"/>
    <mergeCell ref="L39:O39"/>
    <mergeCell ref="C36:H36"/>
    <mergeCell ref="I36:K36"/>
    <mergeCell ref="L36:O36"/>
    <mergeCell ref="C37:H37"/>
    <mergeCell ref="I37:K37"/>
    <mergeCell ref="L37:O37"/>
    <mergeCell ref="C34:H34"/>
    <mergeCell ref="I34:K34"/>
    <mergeCell ref="L34:O34"/>
    <mergeCell ref="C35:H35"/>
    <mergeCell ref="I35:K35"/>
    <mergeCell ref="L35:O35"/>
    <mergeCell ref="C32:H32"/>
    <mergeCell ref="I32:K32"/>
    <mergeCell ref="L32:O32"/>
    <mergeCell ref="C33:H33"/>
    <mergeCell ref="I33:K33"/>
    <mergeCell ref="L33:O33"/>
    <mergeCell ref="C30:H30"/>
    <mergeCell ref="I30:K30"/>
    <mergeCell ref="L30:O30"/>
    <mergeCell ref="C31:H31"/>
    <mergeCell ref="I31:K31"/>
    <mergeCell ref="L31:O31"/>
    <mergeCell ref="C28:H28"/>
    <mergeCell ref="I28:K28"/>
    <mergeCell ref="L28:O28"/>
    <mergeCell ref="C29:H29"/>
    <mergeCell ref="I29:K29"/>
    <mergeCell ref="L29:O29"/>
    <mergeCell ref="C26:H26"/>
    <mergeCell ref="I26:K26"/>
    <mergeCell ref="L26:O26"/>
    <mergeCell ref="C27:H27"/>
    <mergeCell ref="I27:K27"/>
    <mergeCell ref="L27:O27"/>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61"/>
  <sheetViews>
    <sheetView view="pageBreakPreview" zoomScale="80" zoomScaleNormal="80" zoomScaleSheetLayoutView="80" workbookViewId="0">
      <selection activeCell="B2" sqref="B2"/>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4"/>
      <c r="B1" s="8" t="s">
        <v>0</v>
      </c>
      <c r="C1" s="8"/>
      <c r="D1" s="8"/>
      <c r="E1" s="8"/>
      <c r="F1" s="8"/>
      <c r="G1" s="8"/>
      <c r="H1" s="8"/>
      <c r="I1" s="8"/>
      <c r="J1" s="8"/>
      <c r="K1" s="8"/>
      <c r="L1" s="8"/>
      <c r="M1" s="4" t="s">
        <v>5</v>
      </c>
      <c r="N1" s="4"/>
      <c r="O1" s="4"/>
      <c r="P1" s="9"/>
      <c r="Q1" s="9"/>
      <c r="R1" s="9"/>
      <c r="Y1" s="10"/>
      <c r="Z1" s="10"/>
      <c r="AA1" s="11"/>
      <c r="AH1" s="12"/>
    </row>
    <row r="2" spans="1:34" ht="13.5" customHeight="1" thickBot="1"/>
    <row r="3" spans="1:34" ht="22.5" customHeight="1" thickTop="1" thickBot="1">
      <c r="B3" s="13" t="s">
        <v>6</v>
      </c>
      <c r="C3" s="14"/>
      <c r="D3" s="14"/>
      <c r="E3" s="14"/>
      <c r="F3" s="14"/>
      <c r="G3" s="14"/>
      <c r="H3" s="15"/>
      <c r="I3" s="15"/>
      <c r="J3" s="15"/>
      <c r="K3" s="15"/>
      <c r="L3" s="15"/>
      <c r="M3" s="15"/>
      <c r="N3" s="15"/>
      <c r="O3" s="15"/>
      <c r="P3" s="15"/>
      <c r="Q3" s="15"/>
      <c r="R3" s="15"/>
      <c r="S3" s="15"/>
      <c r="T3" s="15"/>
      <c r="U3" s="16"/>
    </row>
    <row r="4" spans="1:34" ht="51.75" customHeight="1" thickTop="1">
      <c r="B4" s="17" t="s">
        <v>7</v>
      </c>
      <c r="C4" s="18" t="s">
        <v>730</v>
      </c>
      <c r="D4" s="19" t="s">
        <v>731</v>
      </c>
      <c r="E4" s="19"/>
      <c r="F4" s="19"/>
      <c r="G4" s="19"/>
      <c r="H4" s="19"/>
      <c r="I4" s="20"/>
      <c r="J4" s="21" t="s">
        <v>10</v>
      </c>
      <c r="K4" s="22" t="s">
        <v>11</v>
      </c>
      <c r="L4" s="23" t="s">
        <v>12</v>
      </c>
      <c r="M4" s="23"/>
      <c r="N4" s="23"/>
      <c r="O4" s="23"/>
      <c r="P4" s="21" t="s">
        <v>13</v>
      </c>
      <c r="Q4" s="23" t="s">
        <v>732</v>
      </c>
      <c r="R4" s="23"/>
      <c r="S4" s="21" t="s">
        <v>15</v>
      </c>
      <c r="T4" s="23" t="s">
        <v>16</v>
      </c>
      <c r="U4" s="24"/>
    </row>
    <row r="5" spans="1:34" ht="15.75" customHeight="1">
      <c r="B5" s="25" t="s">
        <v>17</v>
      </c>
      <c r="C5" s="26"/>
      <c r="D5" s="26"/>
      <c r="E5" s="26"/>
      <c r="F5" s="26"/>
      <c r="G5" s="26"/>
      <c r="H5" s="26"/>
      <c r="I5" s="26"/>
      <c r="J5" s="26"/>
      <c r="K5" s="26"/>
      <c r="L5" s="26"/>
      <c r="M5" s="26"/>
      <c r="N5" s="26"/>
      <c r="O5" s="26"/>
      <c r="P5" s="26"/>
      <c r="Q5" s="26"/>
      <c r="R5" s="26"/>
      <c r="S5" s="26"/>
      <c r="T5" s="26"/>
      <c r="U5" s="27"/>
    </row>
    <row r="6" spans="1:34" ht="37.5" customHeight="1" thickBot="1">
      <c r="B6" s="28" t="s">
        <v>18</v>
      </c>
      <c r="C6" s="29" t="s">
        <v>19</v>
      </c>
      <c r="D6" s="29"/>
      <c r="E6" s="29"/>
      <c r="F6" s="29"/>
      <c r="G6" s="29"/>
      <c r="H6" s="30"/>
      <c r="I6" s="30"/>
      <c r="J6" s="30" t="s">
        <v>20</v>
      </c>
      <c r="K6" s="29" t="s">
        <v>21</v>
      </c>
      <c r="L6" s="29"/>
      <c r="M6" s="29"/>
      <c r="N6" s="31"/>
      <c r="O6" s="32" t="s">
        <v>22</v>
      </c>
      <c r="P6" s="29" t="s">
        <v>23</v>
      </c>
      <c r="Q6" s="29"/>
      <c r="R6" s="33"/>
      <c r="S6" s="32" t="s">
        <v>24</v>
      </c>
      <c r="T6" s="29" t="s">
        <v>293</v>
      </c>
      <c r="U6" s="34"/>
    </row>
    <row r="7" spans="1:34" ht="22.5" customHeight="1" thickTop="1" thickBot="1">
      <c r="B7" s="13" t="s">
        <v>26</v>
      </c>
      <c r="C7" s="14"/>
      <c r="D7" s="14"/>
      <c r="E7" s="14"/>
      <c r="F7" s="14"/>
      <c r="G7" s="14"/>
      <c r="H7" s="15"/>
      <c r="I7" s="15"/>
      <c r="J7" s="15"/>
      <c r="K7" s="15"/>
      <c r="L7" s="15"/>
      <c r="M7" s="15"/>
      <c r="N7" s="15"/>
      <c r="O7" s="15"/>
      <c r="P7" s="15"/>
      <c r="Q7" s="15"/>
      <c r="R7" s="15"/>
      <c r="S7" s="15"/>
      <c r="T7" s="15"/>
      <c r="U7" s="16"/>
    </row>
    <row r="8" spans="1:34" ht="16.5" customHeight="1" thickTop="1">
      <c r="B8" s="36" t="s">
        <v>27</v>
      </c>
      <c r="C8" s="39" t="s">
        <v>28</v>
      </c>
      <c r="D8" s="39"/>
      <c r="E8" s="39"/>
      <c r="F8" s="39"/>
      <c r="G8" s="39"/>
      <c r="H8" s="40"/>
      <c r="I8" s="45" t="s">
        <v>29</v>
      </c>
      <c r="J8" s="47"/>
      <c r="K8" s="47"/>
      <c r="L8" s="47"/>
      <c r="M8" s="47"/>
      <c r="N8" s="47"/>
      <c r="O8" s="47"/>
      <c r="P8" s="47"/>
      <c r="Q8" s="47"/>
      <c r="R8" s="47"/>
      <c r="S8" s="46"/>
      <c r="T8" s="49" t="s">
        <v>30</v>
      </c>
      <c r="U8" s="48"/>
    </row>
    <row r="9" spans="1:34" ht="19.5" customHeight="1">
      <c r="B9" s="38"/>
      <c r="C9" s="35"/>
      <c r="D9" s="35"/>
      <c r="E9" s="35"/>
      <c r="F9" s="35"/>
      <c r="G9" s="35"/>
      <c r="H9" s="43"/>
      <c r="I9" s="50" t="s">
        <v>31</v>
      </c>
      <c r="J9" s="51"/>
      <c r="K9" s="51"/>
      <c r="L9" s="51" t="s">
        <v>32</v>
      </c>
      <c r="M9" s="51"/>
      <c r="N9" s="51"/>
      <c r="O9" s="51"/>
      <c r="P9" s="51" t="s">
        <v>33</v>
      </c>
      <c r="Q9" s="51" t="s">
        <v>34</v>
      </c>
      <c r="R9" s="55" t="s">
        <v>35</v>
      </c>
      <c r="S9" s="54"/>
      <c r="T9" s="51" t="s">
        <v>36</v>
      </c>
      <c r="U9" s="56" t="s">
        <v>37</v>
      </c>
    </row>
    <row r="10" spans="1:34" ht="26.25" customHeight="1" thickBot="1">
      <c r="B10" s="37"/>
      <c r="C10" s="41"/>
      <c r="D10" s="41"/>
      <c r="E10" s="41"/>
      <c r="F10" s="41"/>
      <c r="G10" s="41"/>
      <c r="H10" s="42"/>
      <c r="I10" s="52"/>
      <c r="J10" s="53"/>
      <c r="K10" s="53"/>
      <c r="L10" s="53"/>
      <c r="M10" s="53"/>
      <c r="N10" s="53"/>
      <c r="O10" s="53"/>
      <c r="P10" s="53"/>
      <c r="Q10" s="53"/>
      <c r="R10" s="58" t="s">
        <v>38</v>
      </c>
      <c r="S10" s="59" t="s">
        <v>39</v>
      </c>
      <c r="T10" s="53"/>
      <c r="U10" s="57"/>
    </row>
    <row r="11" spans="1:34" ht="75" customHeight="1" thickTop="1">
      <c r="A11" s="60"/>
      <c r="B11" s="61" t="s">
        <v>40</v>
      </c>
      <c r="C11" s="62" t="s">
        <v>733</v>
      </c>
      <c r="D11" s="62"/>
      <c r="E11" s="62"/>
      <c r="F11" s="62"/>
      <c r="G11" s="62"/>
      <c r="H11" s="62"/>
      <c r="I11" s="62" t="s">
        <v>734</v>
      </c>
      <c r="J11" s="62"/>
      <c r="K11" s="62"/>
      <c r="L11" s="62" t="s">
        <v>735</v>
      </c>
      <c r="M11" s="62"/>
      <c r="N11" s="62"/>
      <c r="O11" s="62"/>
      <c r="P11" s="63" t="s">
        <v>48</v>
      </c>
      <c r="Q11" s="63" t="s">
        <v>44</v>
      </c>
      <c r="R11" s="63">
        <v>8.1</v>
      </c>
      <c r="S11" s="63">
        <v>8.1</v>
      </c>
      <c r="T11" s="63">
        <v>6.81</v>
      </c>
      <c r="U11" s="65">
        <f t="shared" ref="U11:U32" si="0">IF(ISERR(T11/S11*100),"N/A",T11/S11*100)</f>
        <v>84.074074074074062</v>
      </c>
    </row>
    <row r="12" spans="1:34" ht="75" customHeight="1">
      <c r="A12" s="60"/>
      <c r="B12" s="66" t="s">
        <v>45</v>
      </c>
      <c r="C12" s="67" t="s">
        <v>45</v>
      </c>
      <c r="D12" s="67"/>
      <c r="E12" s="67"/>
      <c r="F12" s="67"/>
      <c r="G12" s="67"/>
      <c r="H12" s="67"/>
      <c r="I12" s="67" t="s">
        <v>736</v>
      </c>
      <c r="J12" s="67"/>
      <c r="K12" s="67"/>
      <c r="L12" s="67" t="s">
        <v>737</v>
      </c>
      <c r="M12" s="67"/>
      <c r="N12" s="67"/>
      <c r="O12" s="67"/>
      <c r="P12" s="68" t="s">
        <v>196</v>
      </c>
      <c r="Q12" s="68" t="s">
        <v>44</v>
      </c>
      <c r="R12" s="68">
        <v>10</v>
      </c>
      <c r="S12" s="68">
        <v>10</v>
      </c>
      <c r="T12" s="68">
        <v>128.05000000000001</v>
      </c>
      <c r="U12" s="69">
        <f t="shared" si="0"/>
        <v>1280.5000000000002</v>
      </c>
    </row>
    <row r="13" spans="1:34" ht="75" customHeight="1">
      <c r="A13" s="60"/>
      <c r="B13" s="66" t="s">
        <v>45</v>
      </c>
      <c r="C13" s="67" t="s">
        <v>45</v>
      </c>
      <c r="D13" s="67"/>
      <c r="E13" s="67"/>
      <c r="F13" s="67"/>
      <c r="G13" s="67"/>
      <c r="H13" s="67"/>
      <c r="I13" s="67" t="s">
        <v>738</v>
      </c>
      <c r="J13" s="67"/>
      <c r="K13" s="67"/>
      <c r="L13" s="67" t="s">
        <v>739</v>
      </c>
      <c r="M13" s="67"/>
      <c r="N13" s="67"/>
      <c r="O13" s="67"/>
      <c r="P13" s="68" t="s">
        <v>16</v>
      </c>
      <c r="Q13" s="68" t="s">
        <v>111</v>
      </c>
      <c r="R13" s="104">
        <v>85.1</v>
      </c>
      <c r="S13" s="104">
        <v>85.1</v>
      </c>
      <c r="T13" s="104">
        <v>91.6</v>
      </c>
      <c r="U13" s="69">
        <f t="shared" si="0"/>
        <v>107.63807285546416</v>
      </c>
    </row>
    <row r="14" spans="1:34" ht="75" customHeight="1" thickBot="1">
      <c r="A14" s="60"/>
      <c r="B14" s="66" t="s">
        <v>45</v>
      </c>
      <c r="C14" s="67" t="s">
        <v>45</v>
      </c>
      <c r="D14" s="67"/>
      <c r="E14" s="67"/>
      <c r="F14" s="67"/>
      <c r="G14" s="67"/>
      <c r="H14" s="67"/>
      <c r="I14" s="67" t="s">
        <v>740</v>
      </c>
      <c r="J14" s="67"/>
      <c r="K14" s="67"/>
      <c r="L14" s="67" t="s">
        <v>741</v>
      </c>
      <c r="M14" s="67"/>
      <c r="N14" s="67"/>
      <c r="O14" s="67"/>
      <c r="P14" s="68" t="s">
        <v>48</v>
      </c>
      <c r="Q14" s="68" t="s">
        <v>44</v>
      </c>
      <c r="R14" s="68">
        <v>57.65</v>
      </c>
      <c r="S14" s="68">
        <v>57.65</v>
      </c>
      <c r="T14" s="68">
        <v>50.84</v>
      </c>
      <c r="U14" s="69">
        <f t="shared" si="0"/>
        <v>88.187337380745888</v>
      </c>
    </row>
    <row r="15" spans="1:34" ht="75" customHeight="1" thickTop="1">
      <c r="A15" s="60"/>
      <c r="B15" s="61" t="s">
        <v>50</v>
      </c>
      <c r="C15" s="62" t="s">
        <v>742</v>
      </c>
      <c r="D15" s="62"/>
      <c r="E15" s="62"/>
      <c r="F15" s="62"/>
      <c r="G15" s="62"/>
      <c r="H15" s="62"/>
      <c r="I15" s="62" t="s">
        <v>743</v>
      </c>
      <c r="J15" s="62"/>
      <c r="K15" s="62"/>
      <c r="L15" s="62" t="s">
        <v>744</v>
      </c>
      <c r="M15" s="62"/>
      <c r="N15" s="62"/>
      <c r="O15" s="62"/>
      <c r="P15" s="63" t="s">
        <v>48</v>
      </c>
      <c r="Q15" s="63" t="s">
        <v>44</v>
      </c>
      <c r="R15" s="63">
        <v>16.98</v>
      </c>
      <c r="S15" s="63">
        <v>16.98</v>
      </c>
      <c r="T15" s="63">
        <v>16.309999999999999</v>
      </c>
      <c r="U15" s="65">
        <f t="shared" si="0"/>
        <v>96.054181389870436</v>
      </c>
    </row>
    <row r="16" spans="1:34" ht="75" customHeight="1" thickBot="1">
      <c r="A16" s="60"/>
      <c r="B16" s="66" t="s">
        <v>45</v>
      </c>
      <c r="C16" s="67" t="s">
        <v>45</v>
      </c>
      <c r="D16" s="67"/>
      <c r="E16" s="67"/>
      <c r="F16" s="67"/>
      <c r="G16" s="67"/>
      <c r="H16" s="67"/>
      <c r="I16" s="67" t="s">
        <v>745</v>
      </c>
      <c r="J16" s="67"/>
      <c r="K16" s="67"/>
      <c r="L16" s="67" t="s">
        <v>746</v>
      </c>
      <c r="M16" s="67"/>
      <c r="N16" s="67"/>
      <c r="O16" s="67"/>
      <c r="P16" s="68" t="s">
        <v>48</v>
      </c>
      <c r="Q16" s="68" t="s">
        <v>44</v>
      </c>
      <c r="R16" s="68">
        <v>79.52</v>
      </c>
      <c r="S16" s="68">
        <v>79.52</v>
      </c>
      <c r="T16" s="68">
        <v>84.08</v>
      </c>
      <c r="U16" s="69">
        <f t="shared" si="0"/>
        <v>105.73440643863179</v>
      </c>
    </row>
    <row r="17" spans="1:21" ht="75" customHeight="1" thickTop="1">
      <c r="A17" s="60"/>
      <c r="B17" s="61" t="s">
        <v>55</v>
      </c>
      <c r="C17" s="62" t="s">
        <v>747</v>
      </c>
      <c r="D17" s="62"/>
      <c r="E17" s="62"/>
      <c r="F17" s="62"/>
      <c r="G17" s="62"/>
      <c r="H17" s="62"/>
      <c r="I17" s="62" t="s">
        <v>748</v>
      </c>
      <c r="J17" s="62"/>
      <c r="K17" s="62"/>
      <c r="L17" s="62" t="s">
        <v>749</v>
      </c>
      <c r="M17" s="62"/>
      <c r="N17" s="62"/>
      <c r="O17" s="62"/>
      <c r="P17" s="63" t="s">
        <v>48</v>
      </c>
      <c r="Q17" s="63" t="s">
        <v>59</v>
      </c>
      <c r="R17" s="63">
        <v>44</v>
      </c>
      <c r="S17" s="63">
        <v>44</v>
      </c>
      <c r="T17" s="63">
        <v>68</v>
      </c>
      <c r="U17" s="65">
        <f t="shared" si="0"/>
        <v>154.54545454545453</v>
      </c>
    </row>
    <row r="18" spans="1:21" ht="75" customHeight="1">
      <c r="A18" s="60"/>
      <c r="B18" s="66" t="s">
        <v>45</v>
      </c>
      <c r="C18" s="67" t="s">
        <v>45</v>
      </c>
      <c r="D18" s="67"/>
      <c r="E18" s="67"/>
      <c r="F18" s="67"/>
      <c r="G18" s="67"/>
      <c r="H18" s="67"/>
      <c r="I18" s="67" t="s">
        <v>750</v>
      </c>
      <c r="J18" s="67"/>
      <c r="K18" s="67"/>
      <c r="L18" s="67" t="s">
        <v>751</v>
      </c>
      <c r="M18" s="67"/>
      <c r="N18" s="67"/>
      <c r="O18" s="67"/>
      <c r="P18" s="68" t="s">
        <v>48</v>
      </c>
      <c r="Q18" s="68" t="s">
        <v>59</v>
      </c>
      <c r="R18" s="68">
        <v>96.05</v>
      </c>
      <c r="S18" s="68">
        <v>96.05</v>
      </c>
      <c r="T18" s="68">
        <v>95.37</v>
      </c>
      <c r="U18" s="69">
        <f t="shared" si="0"/>
        <v>99.292035398230098</v>
      </c>
    </row>
    <row r="19" spans="1:21" ht="75" customHeight="1">
      <c r="A19" s="60"/>
      <c r="B19" s="66" t="s">
        <v>45</v>
      </c>
      <c r="C19" s="67" t="s">
        <v>752</v>
      </c>
      <c r="D19" s="67"/>
      <c r="E19" s="67"/>
      <c r="F19" s="67"/>
      <c r="G19" s="67"/>
      <c r="H19" s="67"/>
      <c r="I19" s="67" t="s">
        <v>753</v>
      </c>
      <c r="J19" s="67"/>
      <c r="K19" s="67"/>
      <c r="L19" s="67" t="s">
        <v>754</v>
      </c>
      <c r="M19" s="67"/>
      <c r="N19" s="67"/>
      <c r="O19" s="67"/>
      <c r="P19" s="68" t="s">
        <v>48</v>
      </c>
      <c r="Q19" s="68" t="s">
        <v>104</v>
      </c>
      <c r="R19" s="68">
        <v>0.09</v>
      </c>
      <c r="S19" s="68">
        <v>0.09</v>
      </c>
      <c r="T19" s="68">
        <v>0.09</v>
      </c>
      <c r="U19" s="69">
        <f t="shared" si="0"/>
        <v>100</v>
      </c>
    </row>
    <row r="20" spans="1:21" ht="75" customHeight="1">
      <c r="A20" s="60"/>
      <c r="B20" s="66" t="s">
        <v>45</v>
      </c>
      <c r="C20" s="67" t="s">
        <v>45</v>
      </c>
      <c r="D20" s="67"/>
      <c r="E20" s="67"/>
      <c r="F20" s="67"/>
      <c r="G20" s="67"/>
      <c r="H20" s="67"/>
      <c r="I20" s="67" t="s">
        <v>755</v>
      </c>
      <c r="J20" s="67"/>
      <c r="K20" s="67"/>
      <c r="L20" s="67" t="s">
        <v>756</v>
      </c>
      <c r="M20" s="67"/>
      <c r="N20" s="67"/>
      <c r="O20" s="67"/>
      <c r="P20" s="68" t="s">
        <v>48</v>
      </c>
      <c r="Q20" s="68" t="s">
        <v>104</v>
      </c>
      <c r="R20" s="68">
        <v>10.89</v>
      </c>
      <c r="S20" s="68">
        <v>10.89</v>
      </c>
      <c r="T20" s="68">
        <v>3.61</v>
      </c>
      <c r="U20" s="69">
        <f t="shared" si="0"/>
        <v>33.14967860422405</v>
      </c>
    </row>
    <row r="21" spans="1:21" ht="75" customHeight="1">
      <c r="A21" s="60"/>
      <c r="B21" s="66" t="s">
        <v>45</v>
      </c>
      <c r="C21" s="67" t="s">
        <v>45</v>
      </c>
      <c r="D21" s="67"/>
      <c r="E21" s="67"/>
      <c r="F21" s="67"/>
      <c r="G21" s="67"/>
      <c r="H21" s="67"/>
      <c r="I21" s="67" t="s">
        <v>757</v>
      </c>
      <c r="J21" s="67"/>
      <c r="K21" s="67"/>
      <c r="L21" s="67" t="s">
        <v>758</v>
      </c>
      <c r="M21" s="67"/>
      <c r="N21" s="67"/>
      <c r="O21" s="67"/>
      <c r="P21" s="68" t="s">
        <v>48</v>
      </c>
      <c r="Q21" s="68" t="s">
        <v>104</v>
      </c>
      <c r="R21" s="68">
        <v>30.99</v>
      </c>
      <c r="S21" s="68">
        <v>30.99</v>
      </c>
      <c r="T21" s="68">
        <v>22.89</v>
      </c>
      <c r="U21" s="69">
        <f t="shared" si="0"/>
        <v>73.862536302032922</v>
      </c>
    </row>
    <row r="22" spans="1:21" ht="75" customHeight="1">
      <c r="A22" s="60"/>
      <c r="B22" s="66" t="s">
        <v>45</v>
      </c>
      <c r="C22" s="67" t="s">
        <v>45</v>
      </c>
      <c r="D22" s="67"/>
      <c r="E22" s="67"/>
      <c r="F22" s="67"/>
      <c r="G22" s="67"/>
      <c r="H22" s="67"/>
      <c r="I22" s="67" t="s">
        <v>759</v>
      </c>
      <c r="J22" s="67"/>
      <c r="K22" s="67"/>
      <c r="L22" s="67" t="s">
        <v>760</v>
      </c>
      <c r="M22" s="67"/>
      <c r="N22" s="67"/>
      <c r="O22" s="67"/>
      <c r="P22" s="68" t="s">
        <v>48</v>
      </c>
      <c r="Q22" s="68" t="s">
        <v>104</v>
      </c>
      <c r="R22" s="68">
        <v>15.31</v>
      </c>
      <c r="S22" s="68">
        <v>15.31</v>
      </c>
      <c r="T22" s="68">
        <v>10.71</v>
      </c>
      <c r="U22" s="69">
        <f t="shared" si="0"/>
        <v>69.954278249510125</v>
      </c>
    </row>
    <row r="23" spans="1:21" ht="75" customHeight="1">
      <c r="A23" s="60"/>
      <c r="B23" s="66" t="s">
        <v>45</v>
      </c>
      <c r="C23" s="67" t="s">
        <v>45</v>
      </c>
      <c r="D23" s="67"/>
      <c r="E23" s="67"/>
      <c r="F23" s="67"/>
      <c r="G23" s="67"/>
      <c r="H23" s="67"/>
      <c r="I23" s="67" t="s">
        <v>761</v>
      </c>
      <c r="J23" s="67"/>
      <c r="K23" s="67"/>
      <c r="L23" s="67" t="s">
        <v>762</v>
      </c>
      <c r="M23" s="67"/>
      <c r="N23" s="67"/>
      <c r="O23" s="67"/>
      <c r="P23" s="68" t="s">
        <v>48</v>
      </c>
      <c r="Q23" s="68" t="s">
        <v>104</v>
      </c>
      <c r="R23" s="68">
        <v>0.23</v>
      </c>
      <c r="S23" s="68">
        <v>0.23</v>
      </c>
      <c r="T23" s="68">
        <v>0.38</v>
      </c>
      <c r="U23" s="69">
        <f t="shared" si="0"/>
        <v>165.21739130434781</v>
      </c>
    </row>
    <row r="24" spans="1:21" ht="75" customHeight="1" thickBot="1">
      <c r="A24" s="60"/>
      <c r="B24" s="66" t="s">
        <v>45</v>
      </c>
      <c r="C24" s="67" t="s">
        <v>45</v>
      </c>
      <c r="D24" s="67"/>
      <c r="E24" s="67"/>
      <c r="F24" s="67"/>
      <c r="G24" s="67"/>
      <c r="H24" s="67"/>
      <c r="I24" s="67" t="s">
        <v>763</v>
      </c>
      <c r="J24" s="67"/>
      <c r="K24" s="67"/>
      <c r="L24" s="67" t="s">
        <v>764</v>
      </c>
      <c r="M24" s="67"/>
      <c r="N24" s="67"/>
      <c r="O24" s="67"/>
      <c r="P24" s="68" t="s">
        <v>48</v>
      </c>
      <c r="Q24" s="68" t="s">
        <v>104</v>
      </c>
      <c r="R24" s="68">
        <v>51.91</v>
      </c>
      <c r="S24" s="68">
        <v>51.91</v>
      </c>
      <c r="T24" s="68">
        <v>51.68</v>
      </c>
      <c r="U24" s="69">
        <f t="shared" si="0"/>
        <v>99.556925447890592</v>
      </c>
    </row>
    <row r="25" spans="1:21" ht="75" customHeight="1" thickTop="1">
      <c r="A25" s="60"/>
      <c r="B25" s="61" t="s">
        <v>60</v>
      </c>
      <c r="C25" s="62" t="s">
        <v>765</v>
      </c>
      <c r="D25" s="62"/>
      <c r="E25" s="62"/>
      <c r="F25" s="62"/>
      <c r="G25" s="62"/>
      <c r="H25" s="62"/>
      <c r="I25" s="62" t="s">
        <v>766</v>
      </c>
      <c r="J25" s="62"/>
      <c r="K25" s="62"/>
      <c r="L25" s="62" t="s">
        <v>767</v>
      </c>
      <c r="M25" s="62"/>
      <c r="N25" s="62"/>
      <c r="O25" s="62"/>
      <c r="P25" s="63" t="s">
        <v>48</v>
      </c>
      <c r="Q25" s="63" t="s">
        <v>111</v>
      </c>
      <c r="R25" s="63">
        <v>48.79</v>
      </c>
      <c r="S25" s="63">
        <v>48.79</v>
      </c>
      <c r="T25" s="63">
        <v>38.79</v>
      </c>
      <c r="U25" s="65">
        <f t="shared" si="0"/>
        <v>79.503996720639478</v>
      </c>
    </row>
    <row r="26" spans="1:21" ht="75" customHeight="1">
      <c r="A26" s="60"/>
      <c r="B26" s="66" t="s">
        <v>45</v>
      </c>
      <c r="C26" s="67" t="s">
        <v>768</v>
      </c>
      <c r="D26" s="67"/>
      <c r="E26" s="67"/>
      <c r="F26" s="67"/>
      <c r="G26" s="67"/>
      <c r="H26" s="67"/>
      <c r="I26" s="67" t="s">
        <v>769</v>
      </c>
      <c r="J26" s="67"/>
      <c r="K26" s="67"/>
      <c r="L26" s="67" t="s">
        <v>770</v>
      </c>
      <c r="M26" s="67"/>
      <c r="N26" s="67"/>
      <c r="O26" s="67"/>
      <c r="P26" s="68" t="s">
        <v>48</v>
      </c>
      <c r="Q26" s="68" t="s">
        <v>111</v>
      </c>
      <c r="R26" s="68">
        <v>8.14</v>
      </c>
      <c r="S26" s="68">
        <v>8.14</v>
      </c>
      <c r="T26" s="68">
        <v>12.04</v>
      </c>
      <c r="U26" s="69">
        <f t="shared" si="0"/>
        <v>147.91154791154787</v>
      </c>
    </row>
    <row r="27" spans="1:21" ht="75" customHeight="1">
      <c r="A27" s="60"/>
      <c r="B27" s="66" t="s">
        <v>45</v>
      </c>
      <c r="C27" s="67" t="s">
        <v>771</v>
      </c>
      <c r="D27" s="67"/>
      <c r="E27" s="67"/>
      <c r="F27" s="67"/>
      <c r="G27" s="67"/>
      <c r="H27" s="67"/>
      <c r="I27" s="67" t="s">
        <v>772</v>
      </c>
      <c r="J27" s="67"/>
      <c r="K27" s="67"/>
      <c r="L27" s="67" t="s">
        <v>773</v>
      </c>
      <c r="M27" s="67"/>
      <c r="N27" s="67"/>
      <c r="O27" s="67"/>
      <c r="P27" s="68" t="s">
        <v>48</v>
      </c>
      <c r="Q27" s="68" t="s">
        <v>64</v>
      </c>
      <c r="R27" s="68">
        <v>96.05</v>
      </c>
      <c r="S27" s="68">
        <v>96.05</v>
      </c>
      <c r="T27" s="68">
        <v>87.47</v>
      </c>
      <c r="U27" s="69">
        <f t="shared" si="0"/>
        <v>91.067152524726708</v>
      </c>
    </row>
    <row r="28" spans="1:21" ht="75" customHeight="1">
      <c r="A28" s="60"/>
      <c r="B28" s="66" t="s">
        <v>45</v>
      </c>
      <c r="C28" s="67" t="s">
        <v>774</v>
      </c>
      <c r="D28" s="67"/>
      <c r="E28" s="67"/>
      <c r="F28" s="67"/>
      <c r="G28" s="67"/>
      <c r="H28" s="67"/>
      <c r="I28" s="67" t="s">
        <v>775</v>
      </c>
      <c r="J28" s="67"/>
      <c r="K28" s="67"/>
      <c r="L28" s="67" t="s">
        <v>776</v>
      </c>
      <c r="M28" s="67"/>
      <c r="N28" s="67"/>
      <c r="O28" s="67"/>
      <c r="P28" s="68" t="s">
        <v>48</v>
      </c>
      <c r="Q28" s="68" t="s">
        <v>64</v>
      </c>
      <c r="R28" s="68">
        <v>97.56</v>
      </c>
      <c r="S28" s="68">
        <v>97.56</v>
      </c>
      <c r="T28" s="68">
        <v>110.41</v>
      </c>
      <c r="U28" s="69">
        <f t="shared" si="0"/>
        <v>113.17138171381713</v>
      </c>
    </row>
    <row r="29" spans="1:21" ht="75" customHeight="1">
      <c r="A29" s="60"/>
      <c r="B29" s="66" t="s">
        <v>45</v>
      </c>
      <c r="C29" s="67" t="s">
        <v>777</v>
      </c>
      <c r="D29" s="67"/>
      <c r="E29" s="67"/>
      <c r="F29" s="67"/>
      <c r="G29" s="67"/>
      <c r="H29" s="67"/>
      <c r="I29" s="67" t="s">
        <v>778</v>
      </c>
      <c r="J29" s="67"/>
      <c r="K29" s="67"/>
      <c r="L29" s="67" t="s">
        <v>779</v>
      </c>
      <c r="M29" s="67"/>
      <c r="N29" s="67"/>
      <c r="O29" s="67"/>
      <c r="P29" s="68" t="s">
        <v>48</v>
      </c>
      <c r="Q29" s="68" t="s">
        <v>64</v>
      </c>
      <c r="R29" s="68">
        <v>58.76</v>
      </c>
      <c r="S29" s="68">
        <v>58.76</v>
      </c>
      <c r="T29" s="68">
        <v>71.73</v>
      </c>
      <c r="U29" s="69">
        <f t="shared" si="0"/>
        <v>122.07283866575902</v>
      </c>
    </row>
    <row r="30" spans="1:21" ht="75" customHeight="1">
      <c r="A30" s="60"/>
      <c r="B30" s="66" t="s">
        <v>45</v>
      </c>
      <c r="C30" s="67" t="s">
        <v>780</v>
      </c>
      <c r="D30" s="67"/>
      <c r="E30" s="67"/>
      <c r="F30" s="67"/>
      <c r="G30" s="67"/>
      <c r="H30" s="67"/>
      <c r="I30" s="67" t="s">
        <v>781</v>
      </c>
      <c r="J30" s="67"/>
      <c r="K30" s="67"/>
      <c r="L30" s="67" t="s">
        <v>782</v>
      </c>
      <c r="M30" s="67"/>
      <c r="N30" s="67"/>
      <c r="O30" s="67"/>
      <c r="P30" s="68" t="s">
        <v>48</v>
      </c>
      <c r="Q30" s="68" t="s">
        <v>64</v>
      </c>
      <c r="R30" s="68">
        <v>52.83</v>
      </c>
      <c r="S30" s="68">
        <v>52.83</v>
      </c>
      <c r="T30" s="68">
        <v>55.69</v>
      </c>
      <c r="U30" s="69">
        <f t="shared" si="0"/>
        <v>105.41359076282416</v>
      </c>
    </row>
    <row r="31" spans="1:21" ht="75" customHeight="1">
      <c r="A31" s="60"/>
      <c r="B31" s="66" t="s">
        <v>45</v>
      </c>
      <c r="C31" s="67" t="s">
        <v>783</v>
      </c>
      <c r="D31" s="67"/>
      <c r="E31" s="67"/>
      <c r="F31" s="67"/>
      <c r="G31" s="67"/>
      <c r="H31" s="67"/>
      <c r="I31" s="67" t="s">
        <v>784</v>
      </c>
      <c r="J31" s="67"/>
      <c r="K31" s="67"/>
      <c r="L31" s="67" t="s">
        <v>785</v>
      </c>
      <c r="M31" s="67"/>
      <c r="N31" s="67"/>
      <c r="O31" s="67"/>
      <c r="P31" s="68" t="s">
        <v>48</v>
      </c>
      <c r="Q31" s="68" t="s">
        <v>64</v>
      </c>
      <c r="R31" s="68">
        <v>76.069999999999993</v>
      </c>
      <c r="S31" s="68">
        <v>76.069999999999993</v>
      </c>
      <c r="T31" s="68">
        <v>83.28</v>
      </c>
      <c r="U31" s="69">
        <f t="shared" si="0"/>
        <v>109.47811226501906</v>
      </c>
    </row>
    <row r="32" spans="1:21" ht="75" customHeight="1" thickBot="1">
      <c r="A32" s="60"/>
      <c r="B32" s="66" t="s">
        <v>45</v>
      </c>
      <c r="C32" s="67" t="s">
        <v>786</v>
      </c>
      <c r="D32" s="67"/>
      <c r="E32" s="67"/>
      <c r="F32" s="67"/>
      <c r="G32" s="67"/>
      <c r="H32" s="67"/>
      <c r="I32" s="67" t="s">
        <v>787</v>
      </c>
      <c r="J32" s="67"/>
      <c r="K32" s="67"/>
      <c r="L32" s="67" t="s">
        <v>788</v>
      </c>
      <c r="M32" s="67"/>
      <c r="N32" s="67"/>
      <c r="O32" s="67"/>
      <c r="P32" s="68" t="s">
        <v>48</v>
      </c>
      <c r="Q32" s="68" t="s">
        <v>64</v>
      </c>
      <c r="R32" s="68">
        <v>72.739999999999995</v>
      </c>
      <c r="S32" s="68">
        <v>72.739999999999995</v>
      </c>
      <c r="T32" s="68">
        <v>73.94</v>
      </c>
      <c r="U32" s="69">
        <f t="shared" si="0"/>
        <v>101.6497113005224</v>
      </c>
    </row>
    <row r="33" spans="2:22" ht="22.5" customHeight="1" thickTop="1" thickBot="1">
      <c r="B33" s="13" t="s">
        <v>65</v>
      </c>
      <c r="C33" s="14"/>
      <c r="D33" s="14"/>
      <c r="E33" s="14"/>
      <c r="F33" s="14"/>
      <c r="G33" s="14"/>
      <c r="H33" s="15"/>
      <c r="I33" s="15"/>
      <c r="J33" s="15"/>
      <c r="K33" s="15"/>
      <c r="L33" s="15"/>
      <c r="M33" s="15"/>
      <c r="N33" s="15"/>
      <c r="O33" s="15"/>
      <c r="P33" s="15"/>
      <c r="Q33" s="15"/>
      <c r="R33" s="15"/>
      <c r="S33" s="15"/>
      <c r="T33" s="15"/>
      <c r="U33" s="16"/>
      <c r="V33" s="70"/>
    </row>
    <row r="34" spans="2:22" ht="26.25" customHeight="1" thickTop="1">
      <c r="B34" s="71"/>
      <c r="C34" s="72"/>
      <c r="D34" s="72"/>
      <c r="E34" s="72"/>
      <c r="F34" s="72"/>
      <c r="G34" s="72"/>
      <c r="H34" s="73"/>
      <c r="I34" s="73"/>
      <c r="J34" s="73"/>
      <c r="K34" s="73"/>
      <c r="L34" s="73"/>
      <c r="M34" s="73"/>
      <c r="N34" s="73"/>
      <c r="O34" s="73"/>
      <c r="P34" s="74"/>
      <c r="Q34" s="75"/>
      <c r="R34" s="76" t="s">
        <v>66</v>
      </c>
      <c r="S34" s="44" t="s">
        <v>67</v>
      </c>
      <c r="T34" s="76" t="s">
        <v>68</v>
      </c>
      <c r="U34" s="44" t="s">
        <v>69</v>
      </c>
    </row>
    <row r="35" spans="2:22" ht="26.25" customHeight="1" thickBot="1">
      <c r="B35" s="77"/>
      <c r="C35" s="78"/>
      <c r="D35" s="78"/>
      <c r="E35" s="78"/>
      <c r="F35" s="78"/>
      <c r="G35" s="78"/>
      <c r="H35" s="79"/>
      <c r="I35" s="79"/>
      <c r="J35" s="79"/>
      <c r="K35" s="79"/>
      <c r="L35" s="79"/>
      <c r="M35" s="79"/>
      <c r="N35" s="79"/>
      <c r="O35" s="79"/>
      <c r="P35" s="80"/>
      <c r="Q35" s="81"/>
      <c r="R35" s="82" t="s">
        <v>70</v>
      </c>
      <c r="S35" s="81" t="s">
        <v>70</v>
      </c>
      <c r="T35" s="81" t="s">
        <v>70</v>
      </c>
      <c r="U35" s="81" t="s">
        <v>71</v>
      </c>
    </row>
    <row r="36" spans="2:22" ht="13.5" customHeight="1" thickBot="1">
      <c r="B36" s="83" t="s">
        <v>72</v>
      </c>
      <c r="C36" s="84"/>
      <c r="D36" s="84"/>
      <c r="E36" s="85"/>
      <c r="F36" s="85"/>
      <c r="G36" s="85"/>
      <c r="H36" s="86"/>
      <c r="I36" s="86"/>
      <c r="J36" s="86"/>
      <c r="K36" s="86"/>
      <c r="L36" s="86"/>
      <c r="M36" s="86"/>
      <c r="N36" s="86"/>
      <c r="O36" s="86"/>
      <c r="P36" s="87"/>
      <c r="Q36" s="87"/>
      <c r="R36" s="88">
        <f>12071.81054</f>
        <v>12071.81054</v>
      </c>
      <c r="S36" s="88">
        <f>12071.81054</f>
        <v>12071.81054</v>
      </c>
      <c r="T36" s="88">
        <f>8157.07752569</f>
        <v>8157.0775256899997</v>
      </c>
      <c r="U36" s="89">
        <f>+IF(ISERR(T36/S36*100),"N/A",T36/S36*100)</f>
        <v>67.571285174344681</v>
      </c>
    </row>
    <row r="37" spans="2:22" ht="13.5" customHeight="1" thickBot="1">
      <c r="B37" s="90" t="s">
        <v>73</v>
      </c>
      <c r="C37" s="91"/>
      <c r="D37" s="91"/>
      <c r="E37" s="92"/>
      <c r="F37" s="92"/>
      <c r="G37" s="92"/>
      <c r="H37" s="93"/>
      <c r="I37" s="93"/>
      <c r="J37" s="93"/>
      <c r="K37" s="93"/>
      <c r="L37" s="93"/>
      <c r="M37" s="93"/>
      <c r="N37" s="93"/>
      <c r="O37" s="93"/>
      <c r="P37" s="94"/>
      <c r="Q37" s="94"/>
      <c r="R37" s="88">
        <f>8361.47223392</f>
        <v>8361.4722339199998</v>
      </c>
      <c r="S37" s="88">
        <f>8361.47223392</f>
        <v>8361.4722339199998</v>
      </c>
      <c r="T37" s="88">
        <f>8157.07752569</f>
        <v>8157.0775256899997</v>
      </c>
      <c r="U37" s="89">
        <f>+IF(ISERR(T37/S37*100),"N/A",T37/S37*100)</f>
        <v>97.555517706548954</v>
      </c>
    </row>
    <row r="38" spans="2:22" ht="14.85" customHeight="1" thickTop="1" thickBot="1">
      <c r="B38" s="13" t="s">
        <v>74</v>
      </c>
      <c r="C38" s="14"/>
      <c r="D38" s="14"/>
      <c r="E38" s="14"/>
      <c r="F38" s="14"/>
      <c r="G38" s="14"/>
      <c r="H38" s="15"/>
      <c r="I38" s="15"/>
      <c r="J38" s="15"/>
      <c r="K38" s="15"/>
      <c r="L38" s="15"/>
      <c r="M38" s="15"/>
      <c r="N38" s="15"/>
      <c r="O38" s="15"/>
      <c r="P38" s="15"/>
      <c r="Q38" s="15"/>
      <c r="R38" s="15"/>
      <c r="S38" s="15"/>
      <c r="T38" s="15"/>
      <c r="U38" s="16"/>
    </row>
    <row r="39" spans="2:22" ht="44.25" customHeight="1" thickTop="1">
      <c r="B39" s="95" t="s">
        <v>75</v>
      </c>
      <c r="C39" s="97"/>
      <c r="D39" s="97"/>
      <c r="E39" s="97"/>
      <c r="F39" s="97"/>
      <c r="G39" s="97"/>
      <c r="H39" s="97"/>
      <c r="I39" s="97"/>
      <c r="J39" s="97"/>
      <c r="K39" s="97"/>
      <c r="L39" s="97"/>
      <c r="M39" s="97"/>
      <c r="N39" s="97"/>
      <c r="O39" s="97"/>
      <c r="P39" s="97"/>
      <c r="Q39" s="97"/>
      <c r="R39" s="97"/>
      <c r="S39" s="97"/>
      <c r="T39" s="97"/>
      <c r="U39" s="96"/>
    </row>
    <row r="40" spans="2:22" ht="69.75" customHeight="1">
      <c r="B40" s="98" t="s">
        <v>789</v>
      </c>
      <c r="C40" s="100"/>
      <c r="D40" s="100"/>
      <c r="E40" s="100"/>
      <c r="F40" s="100"/>
      <c r="G40" s="100"/>
      <c r="H40" s="100"/>
      <c r="I40" s="100"/>
      <c r="J40" s="100"/>
      <c r="K40" s="100"/>
      <c r="L40" s="100"/>
      <c r="M40" s="100"/>
      <c r="N40" s="100"/>
      <c r="O40" s="100"/>
      <c r="P40" s="100"/>
      <c r="Q40" s="100"/>
      <c r="R40" s="100"/>
      <c r="S40" s="100"/>
      <c r="T40" s="100"/>
      <c r="U40" s="99"/>
    </row>
    <row r="41" spans="2:22" ht="76.349999999999994" customHeight="1">
      <c r="B41" s="98" t="s">
        <v>790</v>
      </c>
      <c r="C41" s="100"/>
      <c r="D41" s="100"/>
      <c r="E41" s="100"/>
      <c r="F41" s="100"/>
      <c r="G41" s="100"/>
      <c r="H41" s="100"/>
      <c r="I41" s="100"/>
      <c r="J41" s="100"/>
      <c r="K41" s="100"/>
      <c r="L41" s="100"/>
      <c r="M41" s="100"/>
      <c r="N41" s="100"/>
      <c r="O41" s="100"/>
      <c r="P41" s="100"/>
      <c r="Q41" s="100"/>
      <c r="R41" s="100"/>
      <c r="S41" s="100"/>
      <c r="T41" s="100"/>
      <c r="U41" s="99"/>
    </row>
    <row r="42" spans="2:22" ht="34.5" customHeight="1">
      <c r="B42" s="98" t="s">
        <v>791</v>
      </c>
      <c r="C42" s="100"/>
      <c r="D42" s="100"/>
      <c r="E42" s="100"/>
      <c r="F42" s="100"/>
      <c r="G42" s="100"/>
      <c r="H42" s="100"/>
      <c r="I42" s="100"/>
      <c r="J42" s="100"/>
      <c r="K42" s="100"/>
      <c r="L42" s="100"/>
      <c r="M42" s="100"/>
      <c r="N42" s="100"/>
      <c r="O42" s="100"/>
      <c r="P42" s="100"/>
      <c r="Q42" s="100"/>
      <c r="R42" s="100"/>
      <c r="S42" s="100"/>
      <c r="T42" s="100"/>
      <c r="U42" s="99"/>
    </row>
    <row r="43" spans="2:22" ht="80.45" customHeight="1">
      <c r="B43" s="98" t="s">
        <v>792</v>
      </c>
      <c r="C43" s="100"/>
      <c r="D43" s="100"/>
      <c r="E43" s="100"/>
      <c r="F43" s="100"/>
      <c r="G43" s="100"/>
      <c r="H43" s="100"/>
      <c r="I43" s="100"/>
      <c r="J43" s="100"/>
      <c r="K43" s="100"/>
      <c r="L43" s="100"/>
      <c r="M43" s="100"/>
      <c r="N43" s="100"/>
      <c r="O43" s="100"/>
      <c r="P43" s="100"/>
      <c r="Q43" s="100"/>
      <c r="R43" s="100"/>
      <c r="S43" s="100"/>
      <c r="T43" s="100"/>
      <c r="U43" s="99"/>
    </row>
    <row r="44" spans="2:22" ht="74.45" customHeight="1">
      <c r="B44" s="98" t="s">
        <v>793</v>
      </c>
      <c r="C44" s="100"/>
      <c r="D44" s="100"/>
      <c r="E44" s="100"/>
      <c r="F44" s="100"/>
      <c r="G44" s="100"/>
      <c r="H44" s="100"/>
      <c r="I44" s="100"/>
      <c r="J44" s="100"/>
      <c r="K44" s="100"/>
      <c r="L44" s="100"/>
      <c r="M44" s="100"/>
      <c r="N44" s="100"/>
      <c r="O44" s="100"/>
      <c r="P44" s="100"/>
      <c r="Q44" s="100"/>
      <c r="R44" s="100"/>
      <c r="S44" s="100"/>
      <c r="T44" s="100"/>
      <c r="U44" s="99"/>
    </row>
    <row r="45" spans="2:22" ht="59.1" customHeight="1">
      <c r="B45" s="98" t="s">
        <v>794</v>
      </c>
      <c r="C45" s="100"/>
      <c r="D45" s="100"/>
      <c r="E45" s="100"/>
      <c r="F45" s="100"/>
      <c r="G45" s="100"/>
      <c r="H45" s="100"/>
      <c r="I45" s="100"/>
      <c r="J45" s="100"/>
      <c r="K45" s="100"/>
      <c r="L45" s="100"/>
      <c r="M45" s="100"/>
      <c r="N45" s="100"/>
      <c r="O45" s="100"/>
      <c r="P45" s="100"/>
      <c r="Q45" s="100"/>
      <c r="R45" s="100"/>
      <c r="S45" s="100"/>
      <c r="T45" s="100"/>
      <c r="U45" s="99"/>
    </row>
    <row r="46" spans="2:22" ht="55.5" customHeight="1">
      <c r="B46" s="98" t="s">
        <v>795</v>
      </c>
      <c r="C46" s="100"/>
      <c r="D46" s="100"/>
      <c r="E46" s="100"/>
      <c r="F46" s="100"/>
      <c r="G46" s="100"/>
      <c r="H46" s="100"/>
      <c r="I46" s="100"/>
      <c r="J46" s="100"/>
      <c r="K46" s="100"/>
      <c r="L46" s="100"/>
      <c r="M46" s="100"/>
      <c r="N46" s="100"/>
      <c r="O46" s="100"/>
      <c r="P46" s="100"/>
      <c r="Q46" s="100"/>
      <c r="R46" s="100"/>
      <c r="S46" s="100"/>
      <c r="T46" s="100"/>
      <c r="U46" s="99"/>
    </row>
    <row r="47" spans="2:22" ht="60.6" customHeight="1">
      <c r="B47" s="98" t="s">
        <v>796</v>
      </c>
      <c r="C47" s="100"/>
      <c r="D47" s="100"/>
      <c r="E47" s="100"/>
      <c r="F47" s="100"/>
      <c r="G47" s="100"/>
      <c r="H47" s="100"/>
      <c r="I47" s="100"/>
      <c r="J47" s="100"/>
      <c r="K47" s="100"/>
      <c r="L47" s="100"/>
      <c r="M47" s="100"/>
      <c r="N47" s="100"/>
      <c r="O47" s="100"/>
      <c r="P47" s="100"/>
      <c r="Q47" s="100"/>
      <c r="R47" s="100"/>
      <c r="S47" s="100"/>
      <c r="T47" s="100"/>
      <c r="U47" s="99"/>
    </row>
    <row r="48" spans="2:22" ht="47.85" customHeight="1">
      <c r="B48" s="98" t="s">
        <v>797</v>
      </c>
      <c r="C48" s="100"/>
      <c r="D48" s="100"/>
      <c r="E48" s="100"/>
      <c r="F48" s="100"/>
      <c r="G48" s="100"/>
      <c r="H48" s="100"/>
      <c r="I48" s="100"/>
      <c r="J48" s="100"/>
      <c r="K48" s="100"/>
      <c r="L48" s="100"/>
      <c r="M48" s="100"/>
      <c r="N48" s="100"/>
      <c r="O48" s="100"/>
      <c r="P48" s="100"/>
      <c r="Q48" s="100"/>
      <c r="R48" s="100"/>
      <c r="S48" s="100"/>
      <c r="T48" s="100"/>
      <c r="U48" s="99"/>
    </row>
    <row r="49" spans="2:21" ht="53.85" customHeight="1">
      <c r="B49" s="98" t="s">
        <v>798</v>
      </c>
      <c r="C49" s="100"/>
      <c r="D49" s="100"/>
      <c r="E49" s="100"/>
      <c r="F49" s="100"/>
      <c r="G49" s="100"/>
      <c r="H49" s="100"/>
      <c r="I49" s="100"/>
      <c r="J49" s="100"/>
      <c r="K49" s="100"/>
      <c r="L49" s="100"/>
      <c r="M49" s="100"/>
      <c r="N49" s="100"/>
      <c r="O49" s="100"/>
      <c r="P49" s="100"/>
      <c r="Q49" s="100"/>
      <c r="R49" s="100"/>
      <c r="S49" s="100"/>
      <c r="T49" s="100"/>
      <c r="U49" s="99"/>
    </row>
    <row r="50" spans="2:21" ht="59.85" customHeight="1">
      <c r="B50" s="98" t="s">
        <v>799</v>
      </c>
      <c r="C50" s="100"/>
      <c r="D50" s="100"/>
      <c r="E50" s="100"/>
      <c r="F50" s="100"/>
      <c r="G50" s="100"/>
      <c r="H50" s="100"/>
      <c r="I50" s="100"/>
      <c r="J50" s="100"/>
      <c r="K50" s="100"/>
      <c r="L50" s="100"/>
      <c r="M50" s="100"/>
      <c r="N50" s="100"/>
      <c r="O50" s="100"/>
      <c r="P50" s="100"/>
      <c r="Q50" s="100"/>
      <c r="R50" s="100"/>
      <c r="S50" s="100"/>
      <c r="T50" s="100"/>
      <c r="U50" s="99"/>
    </row>
    <row r="51" spans="2:21" ht="57.6" customHeight="1">
      <c r="B51" s="98" t="s">
        <v>800</v>
      </c>
      <c r="C51" s="100"/>
      <c r="D51" s="100"/>
      <c r="E51" s="100"/>
      <c r="F51" s="100"/>
      <c r="G51" s="100"/>
      <c r="H51" s="100"/>
      <c r="I51" s="100"/>
      <c r="J51" s="100"/>
      <c r="K51" s="100"/>
      <c r="L51" s="100"/>
      <c r="M51" s="100"/>
      <c r="N51" s="100"/>
      <c r="O51" s="100"/>
      <c r="P51" s="100"/>
      <c r="Q51" s="100"/>
      <c r="R51" s="100"/>
      <c r="S51" s="100"/>
      <c r="T51" s="100"/>
      <c r="U51" s="99"/>
    </row>
    <row r="52" spans="2:21" ht="81.95" customHeight="1">
      <c r="B52" s="98" t="s">
        <v>801</v>
      </c>
      <c r="C52" s="100"/>
      <c r="D52" s="100"/>
      <c r="E52" s="100"/>
      <c r="F52" s="100"/>
      <c r="G52" s="100"/>
      <c r="H52" s="100"/>
      <c r="I52" s="100"/>
      <c r="J52" s="100"/>
      <c r="K52" s="100"/>
      <c r="L52" s="100"/>
      <c r="M52" s="100"/>
      <c r="N52" s="100"/>
      <c r="O52" s="100"/>
      <c r="P52" s="100"/>
      <c r="Q52" s="100"/>
      <c r="R52" s="100"/>
      <c r="S52" s="100"/>
      <c r="T52" s="100"/>
      <c r="U52" s="99"/>
    </row>
    <row r="53" spans="2:21" ht="68.099999999999994" customHeight="1">
      <c r="B53" s="98" t="s">
        <v>802</v>
      </c>
      <c r="C53" s="100"/>
      <c r="D53" s="100"/>
      <c r="E53" s="100"/>
      <c r="F53" s="100"/>
      <c r="G53" s="100"/>
      <c r="H53" s="100"/>
      <c r="I53" s="100"/>
      <c r="J53" s="100"/>
      <c r="K53" s="100"/>
      <c r="L53" s="100"/>
      <c r="M53" s="100"/>
      <c r="N53" s="100"/>
      <c r="O53" s="100"/>
      <c r="P53" s="100"/>
      <c r="Q53" s="100"/>
      <c r="R53" s="100"/>
      <c r="S53" s="100"/>
      <c r="T53" s="100"/>
      <c r="U53" s="99"/>
    </row>
    <row r="54" spans="2:21" ht="33.75" customHeight="1">
      <c r="B54" s="98" t="s">
        <v>803</v>
      </c>
      <c r="C54" s="100"/>
      <c r="D54" s="100"/>
      <c r="E54" s="100"/>
      <c r="F54" s="100"/>
      <c r="G54" s="100"/>
      <c r="H54" s="100"/>
      <c r="I54" s="100"/>
      <c r="J54" s="100"/>
      <c r="K54" s="100"/>
      <c r="L54" s="100"/>
      <c r="M54" s="100"/>
      <c r="N54" s="100"/>
      <c r="O54" s="100"/>
      <c r="P54" s="100"/>
      <c r="Q54" s="100"/>
      <c r="R54" s="100"/>
      <c r="S54" s="100"/>
      <c r="T54" s="100"/>
      <c r="U54" s="99"/>
    </row>
    <row r="55" spans="2:21" ht="46.5" customHeight="1">
      <c r="B55" s="98" t="s">
        <v>804</v>
      </c>
      <c r="C55" s="100"/>
      <c r="D55" s="100"/>
      <c r="E55" s="100"/>
      <c r="F55" s="100"/>
      <c r="G55" s="100"/>
      <c r="H55" s="100"/>
      <c r="I55" s="100"/>
      <c r="J55" s="100"/>
      <c r="K55" s="100"/>
      <c r="L55" s="100"/>
      <c r="M55" s="100"/>
      <c r="N55" s="100"/>
      <c r="O55" s="100"/>
      <c r="P55" s="100"/>
      <c r="Q55" s="100"/>
      <c r="R55" s="100"/>
      <c r="S55" s="100"/>
      <c r="T55" s="100"/>
      <c r="U55" s="99"/>
    </row>
    <row r="56" spans="2:21" ht="58.5" customHeight="1">
      <c r="B56" s="98" t="s">
        <v>805</v>
      </c>
      <c r="C56" s="100"/>
      <c r="D56" s="100"/>
      <c r="E56" s="100"/>
      <c r="F56" s="100"/>
      <c r="G56" s="100"/>
      <c r="H56" s="100"/>
      <c r="I56" s="100"/>
      <c r="J56" s="100"/>
      <c r="K56" s="100"/>
      <c r="L56" s="100"/>
      <c r="M56" s="100"/>
      <c r="N56" s="100"/>
      <c r="O56" s="100"/>
      <c r="P56" s="100"/>
      <c r="Q56" s="100"/>
      <c r="R56" s="100"/>
      <c r="S56" s="100"/>
      <c r="T56" s="100"/>
      <c r="U56" s="99"/>
    </row>
    <row r="57" spans="2:21" ht="56.25" customHeight="1">
      <c r="B57" s="98" t="s">
        <v>806</v>
      </c>
      <c r="C57" s="100"/>
      <c r="D57" s="100"/>
      <c r="E57" s="100"/>
      <c r="F57" s="100"/>
      <c r="G57" s="100"/>
      <c r="H57" s="100"/>
      <c r="I57" s="100"/>
      <c r="J57" s="100"/>
      <c r="K57" s="100"/>
      <c r="L57" s="100"/>
      <c r="M57" s="100"/>
      <c r="N57" s="100"/>
      <c r="O57" s="100"/>
      <c r="P57" s="100"/>
      <c r="Q57" s="100"/>
      <c r="R57" s="100"/>
      <c r="S57" s="100"/>
      <c r="T57" s="100"/>
      <c r="U57" s="99"/>
    </row>
    <row r="58" spans="2:21" ht="66.95" customHeight="1">
      <c r="B58" s="98" t="s">
        <v>807</v>
      </c>
      <c r="C58" s="100"/>
      <c r="D58" s="100"/>
      <c r="E58" s="100"/>
      <c r="F58" s="100"/>
      <c r="G58" s="100"/>
      <c r="H58" s="100"/>
      <c r="I58" s="100"/>
      <c r="J58" s="100"/>
      <c r="K58" s="100"/>
      <c r="L58" s="100"/>
      <c r="M58" s="100"/>
      <c r="N58" s="100"/>
      <c r="O58" s="100"/>
      <c r="P58" s="100"/>
      <c r="Q58" s="100"/>
      <c r="R58" s="100"/>
      <c r="S58" s="100"/>
      <c r="T58" s="100"/>
      <c r="U58" s="99"/>
    </row>
    <row r="59" spans="2:21" ht="75.95" customHeight="1">
      <c r="B59" s="98" t="s">
        <v>808</v>
      </c>
      <c r="C59" s="100"/>
      <c r="D59" s="100"/>
      <c r="E59" s="100"/>
      <c r="F59" s="100"/>
      <c r="G59" s="100"/>
      <c r="H59" s="100"/>
      <c r="I59" s="100"/>
      <c r="J59" s="100"/>
      <c r="K59" s="100"/>
      <c r="L59" s="100"/>
      <c r="M59" s="100"/>
      <c r="N59" s="100"/>
      <c r="O59" s="100"/>
      <c r="P59" s="100"/>
      <c r="Q59" s="100"/>
      <c r="R59" s="100"/>
      <c r="S59" s="100"/>
      <c r="T59" s="100"/>
      <c r="U59" s="99"/>
    </row>
    <row r="60" spans="2:21" ht="123" customHeight="1">
      <c r="B60" s="98" t="s">
        <v>809</v>
      </c>
      <c r="C60" s="100"/>
      <c r="D60" s="100"/>
      <c r="E60" s="100"/>
      <c r="F60" s="100"/>
      <c r="G60" s="100"/>
      <c r="H60" s="100"/>
      <c r="I60" s="100"/>
      <c r="J60" s="100"/>
      <c r="K60" s="100"/>
      <c r="L60" s="100"/>
      <c r="M60" s="100"/>
      <c r="N60" s="100"/>
      <c r="O60" s="100"/>
      <c r="P60" s="100"/>
      <c r="Q60" s="100"/>
      <c r="R60" s="100"/>
      <c r="S60" s="100"/>
      <c r="T60" s="100"/>
      <c r="U60" s="99"/>
    </row>
    <row r="61" spans="2:21" ht="71.25" customHeight="1" thickBot="1">
      <c r="B61" s="101" t="s">
        <v>810</v>
      </c>
      <c r="C61" s="103"/>
      <c r="D61" s="103"/>
      <c r="E61" s="103"/>
      <c r="F61" s="103"/>
      <c r="G61" s="103"/>
      <c r="H61" s="103"/>
      <c r="I61" s="103"/>
      <c r="J61" s="103"/>
      <c r="K61" s="103"/>
      <c r="L61" s="103"/>
      <c r="M61" s="103"/>
      <c r="N61" s="103"/>
      <c r="O61" s="103"/>
      <c r="P61" s="103"/>
      <c r="Q61" s="103"/>
      <c r="R61" s="103"/>
      <c r="S61" s="103"/>
      <c r="T61" s="103"/>
      <c r="U61" s="102"/>
    </row>
  </sheetData>
  <mergeCells count="112">
    <mergeCell ref="B58:U58"/>
    <mergeCell ref="B59:U59"/>
    <mergeCell ref="B60:U60"/>
    <mergeCell ref="B61:U61"/>
    <mergeCell ref="B52:U52"/>
    <mergeCell ref="B53:U53"/>
    <mergeCell ref="B54:U54"/>
    <mergeCell ref="B55:U55"/>
    <mergeCell ref="B56:U56"/>
    <mergeCell ref="B57:U57"/>
    <mergeCell ref="B46:U46"/>
    <mergeCell ref="B47:U47"/>
    <mergeCell ref="B48:U48"/>
    <mergeCell ref="B49:U49"/>
    <mergeCell ref="B50:U50"/>
    <mergeCell ref="B51:U51"/>
    <mergeCell ref="B40:U40"/>
    <mergeCell ref="B41:U41"/>
    <mergeCell ref="B42:U42"/>
    <mergeCell ref="B43:U43"/>
    <mergeCell ref="B44:U44"/>
    <mergeCell ref="B45:U45"/>
    <mergeCell ref="C32:H32"/>
    <mergeCell ref="I32:K32"/>
    <mergeCell ref="L32:O32"/>
    <mergeCell ref="B36:D36"/>
    <mergeCell ref="B37:D37"/>
    <mergeCell ref="B39:U39"/>
    <mergeCell ref="C30:H30"/>
    <mergeCell ref="I30:K30"/>
    <mergeCell ref="L30:O30"/>
    <mergeCell ref="C31:H31"/>
    <mergeCell ref="I31:K31"/>
    <mergeCell ref="L31:O31"/>
    <mergeCell ref="C28:H28"/>
    <mergeCell ref="I28:K28"/>
    <mergeCell ref="L28:O28"/>
    <mergeCell ref="C29:H29"/>
    <mergeCell ref="I29:K29"/>
    <mergeCell ref="L29:O29"/>
    <mergeCell ref="C26:H26"/>
    <mergeCell ref="I26:K26"/>
    <mergeCell ref="L26:O26"/>
    <mergeCell ref="C27:H27"/>
    <mergeCell ref="I27:K27"/>
    <mergeCell ref="L27:O27"/>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59"/>
  <sheetViews>
    <sheetView view="pageBreakPreview" zoomScale="80" zoomScaleNormal="80" zoomScaleSheetLayoutView="80" workbookViewId="0">
      <selection activeCell="B2" sqref="B2"/>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4"/>
      <c r="B1" s="8" t="s">
        <v>0</v>
      </c>
      <c r="C1" s="8"/>
      <c r="D1" s="8"/>
      <c r="E1" s="8"/>
      <c r="F1" s="8"/>
      <c r="G1" s="8"/>
      <c r="H1" s="8"/>
      <c r="I1" s="8"/>
      <c r="J1" s="8"/>
      <c r="K1" s="8"/>
      <c r="L1" s="8"/>
      <c r="M1" s="4" t="s">
        <v>5</v>
      </c>
      <c r="N1" s="4"/>
      <c r="O1" s="4"/>
      <c r="P1" s="9"/>
      <c r="Q1" s="9"/>
      <c r="R1" s="9"/>
      <c r="Y1" s="10"/>
      <c r="Z1" s="10"/>
      <c r="AA1" s="11"/>
      <c r="AH1" s="12"/>
    </row>
    <row r="2" spans="1:34" ht="13.5" customHeight="1" thickBot="1"/>
    <row r="3" spans="1:34" ht="22.5" customHeight="1" thickTop="1" thickBot="1">
      <c r="B3" s="13" t="s">
        <v>6</v>
      </c>
      <c r="C3" s="14"/>
      <c r="D3" s="14"/>
      <c r="E3" s="14"/>
      <c r="F3" s="14"/>
      <c r="G3" s="14"/>
      <c r="H3" s="15"/>
      <c r="I3" s="15"/>
      <c r="J3" s="15"/>
      <c r="K3" s="15"/>
      <c r="L3" s="15"/>
      <c r="M3" s="15"/>
      <c r="N3" s="15"/>
      <c r="O3" s="15"/>
      <c r="P3" s="15"/>
      <c r="Q3" s="15"/>
      <c r="R3" s="15"/>
      <c r="S3" s="15"/>
      <c r="T3" s="15"/>
      <c r="U3" s="16"/>
    </row>
    <row r="4" spans="1:34" ht="51.75" customHeight="1" thickTop="1">
      <c r="B4" s="17" t="s">
        <v>7</v>
      </c>
      <c r="C4" s="18" t="s">
        <v>811</v>
      </c>
      <c r="D4" s="19" t="s">
        <v>812</v>
      </c>
      <c r="E4" s="19"/>
      <c r="F4" s="19"/>
      <c r="G4" s="19"/>
      <c r="H4" s="19"/>
      <c r="I4" s="20"/>
      <c r="J4" s="21" t="s">
        <v>10</v>
      </c>
      <c r="K4" s="22" t="s">
        <v>11</v>
      </c>
      <c r="L4" s="23" t="s">
        <v>12</v>
      </c>
      <c r="M4" s="23"/>
      <c r="N4" s="23"/>
      <c r="O4" s="23"/>
      <c r="P4" s="21" t="s">
        <v>13</v>
      </c>
      <c r="Q4" s="23" t="s">
        <v>813</v>
      </c>
      <c r="R4" s="23"/>
      <c r="S4" s="21" t="s">
        <v>15</v>
      </c>
      <c r="T4" s="23" t="s">
        <v>16</v>
      </c>
      <c r="U4" s="24"/>
    </row>
    <row r="5" spans="1:34" ht="15.75" customHeight="1">
      <c r="B5" s="25" t="s">
        <v>17</v>
      </c>
      <c r="C5" s="26"/>
      <c r="D5" s="26"/>
      <c r="E5" s="26"/>
      <c r="F5" s="26"/>
      <c r="G5" s="26"/>
      <c r="H5" s="26"/>
      <c r="I5" s="26"/>
      <c r="J5" s="26"/>
      <c r="K5" s="26"/>
      <c r="L5" s="26"/>
      <c r="M5" s="26"/>
      <c r="N5" s="26"/>
      <c r="O5" s="26"/>
      <c r="P5" s="26"/>
      <c r="Q5" s="26"/>
      <c r="R5" s="26"/>
      <c r="S5" s="26"/>
      <c r="T5" s="26"/>
      <c r="U5" s="27"/>
    </row>
    <row r="6" spans="1:34" ht="37.5" customHeight="1" thickBot="1">
      <c r="B6" s="28" t="s">
        <v>18</v>
      </c>
      <c r="C6" s="29" t="s">
        <v>19</v>
      </c>
      <c r="D6" s="29"/>
      <c r="E6" s="29"/>
      <c r="F6" s="29"/>
      <c r="G6" s="29"/>
      <c r="H6" s="30"/>
      <c r="I6" s="30"/>
      <c r="J6" s="30" t="s">
        <v>20</v>
      </c>
      <c r="K6" s="29" t="s">
        <v>21</v>
      </c>
      <c r="L6" s="29"/>
      <c r="M6" s="29"/>
      <c r="N6" s="31"/>
      <c r="O6" s="32" t="s">
        <v>22</v>
      </c>
      <c r="P6" s="29" t="s">
        <v>23</v>
      </c>
      <c r="Q6" s="29"/>
      <c r="R6" s="33"/>
      <c r="S6" s="32" t="s">
        <v>24</v>
      </c>
      <c r="T6" s="29" t="s">
        <v>293</v>
      </c>
      <c r="U6" s="34"/>
    </row>
    <row r="7" spans="1:34" ht="22.5" customHeight="1" thickTop="1" thickBot="1">
      <c r="B7" s="13" t="s">
        <v>26</v>
      </c>
      <c r="C7" s="14"/>
      <c r="D7" s="14"/>
      <c r="E7" s="14"/>
      <c r="F7" s="14"/>
      <c r="G7" s="14"/>
      <c r="H7" s="15"/>
      <c r="I7" s="15"/>
      <c r="J7" s="15"/>
      <c r="K7" s="15"/>
      <c r="L7" s="15"/>
      <c r="M7" s="15"/>
      <c r="N7" s="15"/>
      <c r="O7" s="15"/>
      <c r="P7" s="15"/>
      <c r="Q7" s="15"/>
      <c r="R7" s="15"/>
      <c r="S7" s="15"/>
      <c r="T7" s="15"/>
      <c r="U7" s="16"/>
    </row>
    <row r="8" spans="1:34" ht="16.5" customHeight="1" thickTop="1">
      <c r="B8" s="36" t="s">
        <v>27</v>
      </c>
      <c r="C8" s="39" t="s">
        <v>28</v>
      </c>
      <c r="D8" s="39"/>
      <c r="E8" s="39"/>
      <c r="F8" s="39"/>
      <c r="G8" s="39"/>
      <c r="H8" s="40"/>
      <c r="I8" s="45" t="s">
        <v>29</v>
      </c>
      <c r="J8" s="47"/>
      <c r="K8" s="47"/>
      <c r="L8" s="47"/>
      <c r="M8" s="47"/>
      <c r="N8" s="47"/>
      <c r="O8" s="47"/>
      <c r="P8" s="47"/>
      <c r="Q8" s="47"/>
      <c r="R8" s="47"/>
      <c r="S8" s="46"/>
      <c r="T8" s="49" t="s">
        <v>30</v>
      </c>
      <c r="U8" s="48"/>
    </row>
    <row r="9" spans="1:34" ht="19.5" customHeight="1">
      <c r="B9" s="38"/>
      <c r="C9" s="35"/>
      <c r="D9" s="35"/>
      <c r="E9" s="35"/>
      <c r="F9" s="35"/>
      <c r="G9" s="35"/>
      <c r="H9" s="43"/>
      <c r="I9" s="50" t="s">
        <v>31</v>
      </c>
      <c r="J9" s="51"/>
      <c r="K9" s="51"/>
      <c r="L9" s="51" t="s">
        <v>32</v>
      </c>
      <c r="M9" s="51"/>
      <c r="N9" s="51"/>
      <c r="O9" s="51"/>
      <c r="P9" s="51" t="s">
        <v>33</v>
      </c>
      <c r="Q9" s="51" t="s">
        <v>34</v>
      </c>
      <c r="R9" s="55" t="s">
        <v>35</v>
      </c>
      <c r="S9" s="54"/>
      <c r="T9" s="51" t="s">
        <v>36</v>
      </c>
      <c r="U9" s="56" t="s">
        <v>37</v>
      </c>
    </row>
    <row r="10" spans="1:34" ht="26.25" customHeight="1" thickBot="1">
      <c r="B10" s="37"/>
      <c r="C10" s="41"/>
      <c r="D10" s="41"/>
      <c r="E10" s="41"/>
      <c r="F10" s="41"/>
      <c r="G10" s="41"/>
      <c r="H10" s="42"/>
      <c r="I10" s="52"/>
      <c r="J10" s="53"/>
      <c r="K10" s="53"/>
      <c r="L10" s="53"/>
      <c r="M10" s="53"/>
      <c r="N10" s="53"/>
      <c r="O10" s="53"/>
      <c r="P10" s="53"/>
      <c r="Q10" s="53"/>
      <c r="R10" s="58" t="s">
        <v>38</v>
      </c>
      <c r="S10" s="59" t="s">
        <v>39</v>
      </c>
      <c r="T10" s="53"/>
      <c r="U10" s="57"/>
    </row>
    <row r="11" spans="1:34" ht="75" customHeight="1" thickTop="1" thickBot="1">
      <c r="A11" s="60"/>
      <c r="B11" s="61" t="s">
        <v>40</v>
      </c>
      <c r="C11" s="62" t="s">
        <v>814</v>
      </c>
      <c r="D11" s="62"/>
      <c r="E11" s="62"/>
      <c r="F11" s="62"/>
      <c r="G11" s="62"/>
      <c r="H11" s="62"/>
      <c r="I11" s="62" t="s">
        <v>815</v>
      </c>
      <c r="J11" s="62"/>
      <c r="K11" s="62"/>
      <c r="L11" s="62" t="s">
        <v>816</v>
      </c>
      <c r="M11" s="62"/>
      <c r="N11" s="62"/>
      <c r="O11" s="62"/>
      <c r="P11" s="63" t="s">
        <v>16</v>
      </c>
      <c r="Q11" s="63" t="s">
        <v>44</v>
      </c>
      <c r="R11" s="64">
        <v>51.6</v>
      </c>
      <c r="S11" s="64">
        <v>51.6</v>
      </c>
      <c r="T11" s="64">
        <v>51</v>
      </c>
      <c r="U11" s="65">
        <f t="shared" ref="U11:U31" si="0">IF(ISERR(T11/S11*100),"N/A",T11/S11*100)</f>
        <v>98.837209302325576</v>
      </c>
    </row>
    <row r="12" spans="1:34" ht="75" customHeight="1" thickTop="1">
      <c r="A12" s="60"/>
      <c r="B12" s="61" t="s">
        <v>50</v>
      </c>
      <c r="C12" s="62" t="s">
        <v>817</v>
      </c>
      <c r="D12" s="62"/>
      <c r="E12" s="62"/>
      <c r="F12" s="62"/>
      <c r="G12" s="62"/>
      <c r="H12" s="62"/>
      <c r="I12" s="62" t="s">
        <v>818</v>
      </c>
      <c r="J12" s="62"/>
      <c r="K12" s="62"/>
      <c r="L12" s="62" t="s">
        <v>819</v>
      </c>
      <c r="M12" s="62"/>
      <c r="N12" s="62"/>
      <c r="O12" s="62"/>
      <c r="P12" s="63" t="s">
        <v>48</v>
      </c>
      <c r="Q12" s="63" t="s">
        <v>44</v>
      </c>
      <c r="R12" s="63">
        <v>100</v>
      </c>
      <c r="S12" s="63">
        <v>100</v>
      </c>
      <c r="T12" s="63">
        <v>100</v>
      </c>
      <c r="U12" s="65">
        <f t="shared" si="0"/>
        <v>100</v>
      </c>
    </row>
    <row r="13" spans="1:34" ht="75" customHeight="1">
      <c r="A13" s="60"/>
      <c r="B13" s="66" t="s">
        <v>45</v>
      </c>
      <c r="C13" s="67" t="s">
        <v>45</v>
      </c>
      <c r="D13" s="67"/>
      <c r="E13" s="67"/>
      <c r="F13" s="67"/>
      <c r="G13" s="67"/>
      <c r="H13" s="67"/>
      <c r="I13" s="67" t="s">
        <v>820</v>
      </c>
      <c r="J13" s="67"/>
      <c r="K13" s="67"/>
      <c r="L13" s="67" t="s">
        <v>821</v>
      </c>
      <c r="M13" s="67"/>
      <c r="N13" s="67"/>
      <c r="O13" s="67"/>
      <c r="P13" s="68" t="s">
        <v>48</v>
      </c>
      <c r="Q13" s="68" t="s">
        <v>44</v>
      </c>
      <c r="R13" s="68">
        <v>80</v>
      </c>
      <c r="S13" s="68">
        <v>80</v>
      </c>
      <c r="T13" s="68">
        <v>61.95</v>
      </c>
      <c r="U13" s="69">
        <f t="shared" si="0"/>
        <v>77.4375</v>
      </c>
    </row>
    <row r="14" spans="1:34" ht="75" customHeight="1">
      <c r="A14" s="60"/>
      <c r="B14" s="66" t="s">
        <v>45</v>
      </c>
      <c r="C14" s="67" t="s">
        <v>45</v>
      </c>
      <c r="D14" s="67"/>
      <c r="E14" s="67"/>
      <c r="F14" s="67"/>
      <c r="G14" s="67"/>
      <c r="H14" s="67"/>
      <c r="I14" s="67" t="s">
        <v>822</v>
      </c>
      <c r="J14" s="67"/>
      <c r="K14" s="67"/>
      <c r="L14" s="67" t="s">
        <v>823</v>
      </c>
      <c r="M14" s="67"/>
      <c r="N14" s="67"/>
      <c r="O14" s="67"/>
      <c r="P14" s="68" t="s">
        <v>48</v>
      </c>
      <c r="Q14" s="68" t="s">
        <v>44</v>
      </c>
      <c r="R14" s="68">
        <v>100</v>
      </c>
      <c r="S14" s="68">
        <v>100</v>
      </c>
      <c r="T14" s="68">
        <v>100</v>
      </c>
      <c r="U14" s="69">
        <f t="shared" si="0"/>
        <v>100</v>
      </c>
    </row>
    <row r="15" spans="1:34" ht="75" customHeight="1">
      <c r="A15" s="60"/>
      <c r="B15" s="66" t="s">
        <v>45</v>
      </c>
      <c r="C15" s="67" t="s">
        <v>45</v>
      </c>
      <c r="D15" s="67"/>
      <c r="E15" s="67"/>
      <c r="F15" s="67"/>
      <c r="G15" s="67"/>
      <c r="H15" s="67"/>
      <c r="I15" s="67" t="s">
        <v>824</v>
      </c>
      <c r="J15" s="67"/>
      <c r="K15" s="67"/>
      <c r="L15" s="67" t="s">
        <v>825</v>
      </c>
      <c r="M15" s="67"/>
      <c r="N15" s="67"/>
      <c r="O15" s="67"/>
      <c r="P15" s="68" t="s">
        <v>48</v>
      </c>
      <c r="Q15" s="68" t="s">
        <v>44</v>
      </c>
      <c r="R15" s="68">
        <v>66.67</v>
      </c>
      <c r="S15" s="68">
        <v>66.67</v>
      </c>
      <c r="T15" s="68">
        <v>61.9</v>
      </c>
      <c r="U15" s="69">
        <f t="shared" si="0"/>
        <v>92.845357732113385</v>
      </c>
    </row>
    <row r="16" spans="1:34" ht="75" customHeight="1" thickBot="1">
      <c r="A16" s="60"/>
      <c r="B16" s="66" t="s">
        <v>45</v>
      </c>
      <c r="C16" s="67" t="s">
        <v>45</v>
      </c>
      <c r="D16" s="67"/>
      <c r="E16" s="67"/>
      <c r="F16" s="67"/>
      <c r="G16" s="67"/>
      <c r="H16" s="67"/>
      <c r="I16" s="67" t="s">
        <v>826</v>
      </c>
      <c r="J16" s="67"/>
      <c r="K16" s="67"/>
      <c r="L16" s="67" t="s">
        <v>827</v>
      </c>
      <c r="M16" s="67"/>
      <c r="N16" s="67"/>
      <c r="O16" s="67"/>
      <c r="P16" s="68" t="s">
        <v>48</v>
      </c>
      <c r="Q16" s="68" t="s">
        <v>44</v>
      </c>
      <c r="R16" s="68">
        <v>31.96</v>
      </c>
      <c r="S16" s="68">
        <v>31.96</v>
      </c>
      <c r="T16" s="68">
        <v>32.979999999999997</v>
      </c>
      <c r="U16" s="69">
        <f t="shared" si="0"/>
        <v>103.19148936170211</v>
      </c>
    </row>
    <row r="17" spans="1:22" ht="75" customHeight="1" thickTop="1">
      <c r="A17" s="60"/>
      <c r="B17" s="61" t="s">
        <v>55</v>
      </c>
      <c r="C17" s="62" t="s">
        <v>828</v>
      </c>
      <c r="D17" s="62"/>
      <c r="E17" s="62"/>
      <c r="F17" s="62"/>
      <c r="G17" s="62"/>
      <c r="H17" s="62"/>
      <c r="I17" s="62" t="s">
        <v>829</v>
      </c>
      <c r="J17" s="62"/>
      <c r="K17" s="62"/>
      <c r="L17" s="62" t="s">
        <v>830</v>
      </c>
      <c r="M17" s="62"/>
      <c r="N17" s="62"/>
      <c r="O17" s="62"/>
      <c r="P17" s="63" t="s">
        <v>48</v>
      </c>
      <c r="Q17" s="63" t="s">
        <v>104</v>
      </c>
      <c r="R17" s="63">
        <v>100</v>
      </c>
      <c r="S17" s="63">
        <v>100</v>
      </c>
      <c r="T17" s="63">
        <v>100</v>
      </c>
      <c r="U17" s="65">
        <f t="shared" si="0"/>
        <v>100</v>
      </c>
    </row>
    <row r="18" spans="1:22" ht="75" customHeight="1">
      <c r="A18" s="60"/>
      <c r="B18" s="66" t="s">
        <v>45</v>
      </c>
      <c r="C18" s="67" t="s">
        <v>45</v>
      </c>
      <c r="D18" s="67"/>
      <c r="E18" s="67"/>
      <c r="F18" s="67"/>
      <c r="G18" s="67"/>
      <c r="H18" s="67"/>
      <c r="I18" s="67" t="s">
        <v>831</v>
      </c>
      <c r="J18" s="67"/>
      <c r="K18" s="67"/>
      <c r="L18" s="67" t="s">
        <v>832</v>
      </c>
      <c r="M18" s="67"/>
      <c r="N18" s="67"/>
      <c r="O18" s="67"/>
      <c r="P18" s="68" t="s">
        <v>48</v>
      </c>
      <c r="Q18" s="68" t="s">
        <v>159</v>
      </c>
      <c r="R18" s="68">
        <v>100</v>
      </c>
      <c r="S18" s="68">
        <v>100</v>
      </c>
      <c r="T18" s="68">
        <v>100</v>
      </c>
      <c r="U18" s="69">
        <f t="shared" si="0"/>
        <v>100</v>
      </c>
    </row>
    <row r="19" spans="1:22" ht="75" customHeight="1">
      <c r="A19" s="60"/>
      <c r="B19" s="66" t="s">
        <v>45</v>
      </c>
      <c r="C19" s="67" t="s">
        <v>45</v>
      </c>
      <c r="D19" s="67"/>
      <c r="E19" s="67"/>
      <c r="F19" s="67"/>
      <c r="G19" s="67"/>
      <c r="H19" s="67"/>
      <c r="I19" s="67" t="s">
        <v>833</v>
      </c>
      <c r="J19" s="67"/>
      <c r="K19" s="67"/>
      <c r="L19" s="67" t="s">
        <v>834</v>
      </c>
      <c r="M19" s="67"/>
      <c r="N19" s="67"/>
      <c r="O19" s="67"/>
      <c r="P19" s="68" t="s">
        <v>48</v>
      </c>
      <c r="Q19" s="68" t="s">
        <v>159</v>
      </c>
      <c r="R19" s="68">
        <v>100</v>
      </c>
      <c r="S19" s="68">
        <v>100</v>
      </c>
      <c r="T19" s="68">
        <v>100</v>
      </c>
      <c r="U19" s="69">
        <f t="shared" si="0"/>
        <v>100</v>
      </c>
    </row>
    <row r="20" spans="1:22" ht="75" customHeight="1">
      <c r="A20" s="60"/>
      <c r="B20" s="66" t="s">
        <v>45</v>
      </c>
      <c r="C20" s="67" t="s">
        <v>835</v>
      </c>
      <c r="D20" s="67"/>
      <c r="E20" s="67"/>
      <c r="F20" s="67"/>
      <c r="G20" s="67"/>
      <c r="H20" s="67"/>
      <c r="I20" s="67" t="s">
        <v>836</v>
      </c>
      <c r="J20" s="67"/>
      <c r="K20" s="67"/>
      <c r="L20" s="67" t="s">
        <v>837</v>
      </c>
      <c r="M20" s="67"/>
      <c r="N20" s="67"/>
      <c r="O20" s="67"/>
      <c r="P20" s="68" t="s">
        <v>48</v>
      </c>
      <c r="Q20" s="68" t="s">
        <v>159</v>
      </c>
      <c r="R20" s="68">
        <v>32.01</v>
      </c>
      <c r="S20" s="68">
        <v>32.01</v>
      </c>
      <c r="T20" s="68">
        <v>30.39</v>
      </c>
      <c r="U20" s="69">
        <f t="shared" si="0"/>
        <v>94.939081537019689</v>
      </c>
    </row>
    <row r="21" spans="1:22" ht="75" customHeight="1">
      <c r="A21" s="60"/>
      <c r="B21" s="66" t="s">
        <v>45</v>
      </c>
      <c r="C21" s="67" t="s">
        <v>838</v>
      </c>
      <c r="D21" s="67"/>
      <c r="E21" s="67"/>
      <c r="F21" s="67"/>
      <c r="G21" s="67"/>
      <c r="H21" s="67"/>
      <c r="I21" s="67" t="s">
        <v>839</v>
      </c>
      <c r="J21" s="67"/>
      <c r="K21" s="67"/>
      <c r="L21" s="67" t="s">
        <v>840</v>
      </c>
      <c r="M21" s="67"/>
      <c r="N21" s="67"/>
      <c r="O21" s="67"/>
      <c r="P21" s="68" t="s">
        <v>48</v>
      </c>
      <c r="Q21" s="68" t="s">
        <v>104</v>
      </c>
      <c r="R21" s="68">
        <v>26.75</v>
      </c>
      <c r="S21" s="68">
        <v>26.75</v>
      </c>
      <c r="T21" s="68">
        <v>28.51</v>
      </c>
      <c r="U21" s="69">
        <f t="shared" si="0"/>
        <v>106.57943925233646</v>
      </c>
    </row>
    <row r="22" spans="1:22" ht="75" customHeight="1">
      <c r="A22" s="60"/>
      <c r="B22" s="66" t="s">
        <v>45</v>
      </c>
      <c r="C22" s="67" t="s">
        <v>45</v>
      </c>
      <c r="D22" s="67"/>
      <c r="E22" s="67"/>
      <c r="F22" s="67"/>
      <c r="G22" s="67"/>
      <c r="H22" s="67"/>
      <c r="I22" s="67" t="s">
        <v>841</v>
      </c>
      <c r="J22" s="67"/>
      <c r="K22" s="67"/>
      <c r="L22" s="67" t="s">
        <v>842</v>
      </c>
      <c r="M22" s="67"/>
      <c r="N22" s="67"/>
      <c r="O22" s="67"/>
      <c r="P22" s="68" t="s">
        <v>48</v>
      </c>
      <c r="Q22" s="68" t="s">
        <v>104</v>
      </c>
      <c r="R22" s="68">
        <v>73.25</v>
      </c>
      <c r="S22" s="68">
        <v>73.25</v>
      </c>
      <c r="T22" s="68">
        <v>71.489999999999995</v>
      </c>
      <c r="U22" s="69">
        <f t="shared" si="0"/>
        <v>97.597269624573372</v>
      </c>
    </row>
    <row r="23" spans="1:22" ht="75" customHeight="1" thickBot="1">
      <c r="A23" s="60"/>
      <c r="B23" s="66" t="s">
        <v>45</v>
      </c>
      <c r="C23" s="67" t="s">
        <v>843</v>
      </c>
      <c r="D23" s="67"/>
      <c r="E23" s="67"/>
      <c r="F23" s="67"/>
      <c r="G23" s="67"/>
      <c r="H23" s="67"/>
      <c r="I23" s="67" t="s">
        <v>844</v>
      </c>
      <c r="J23" s="67"/>
      <c r="K23" s="67"/>
      <c r="L23" s="67" t="s">
        <v>845</v>
      </c>
      <c r="M23" s="67"/>
      <c r="N23" s="67"/>
      <c r="O23" s="67"/>
      <c r="P23" s="68" t="s">
        <v>48</v>
      </c>
      <c r="Q23" s="68" t="s">
        <v>104</v>
      </c>
      <c r="R23" s="68">
        <v>100</v>
      </c>
      <c r="S23" s="68">
        <v>100</v>
      </c>
      <c r="T23" s="68">
        <v>100</v>
      </c>
      <c r="U23" s="69">
        <f t="shared" si="0"/>
        <v>100</v>
      </c>
    </row>
    <row r="24" spans="1:22" ht="75" customHeight="1" thickTop="1">
      <c r="A24" s="60"/>
      <c r="B24" s="61" t="s">
        <v>60</v>
      </c>
      <c r="C24" s="62" t="s">
        <v>846</v>
      </c>
      <c r="D24" s="62"/>
      <c r="E24" s="62"/>
      <c r="F24" s="62"/>
      <c r="G24" s="62"/>
      <c r="H24" s="62"/>
      <c r="I24" s="62" t="s">
        <v>847</v>
      </c>
      <c r="J24" s="62"/>
      <c r="K24" s="62"/>
      <c r="L24" s="62" t="s">
        <v>848</v>
      </c>
      <c r="M24" s="62"/>
      <c r="N24" s="62"/>
      <c r="O24" s="62"/>
      <c r="P24" s="63" t="s">
        <v>48</v>
      </c>
      <c r="Q24" s="63" t="s">
        <v>159</v>
      </c>
      <c r="R24" s="63">
        <v>31.75</v>
      </c>
      <c r="S24" s="63">
        <v>31.75</v>
      </c>
      <c r="T24" s="63">
        <v>63.49</v>
      </c>
      <c r="U24" s="65">
        <f t="shared" si="0"/>
        <v>199.96850393700788</v>
      </c>
    </row>
    <row r="25" spans="1:22" ht="75" customHeight="1">
      <c r="A25" s="60"/>
      <c r="B25" s="66" t="s">
        <v>45</v>
      </c>
      <c r="C25" s="67" t="s">
        <v>849</v>
      </c>
      <c r="D25" s="67"/>
      <c r="E25" s="67"/>
      <c r="F25" s="67"/>
      <c r="G25" s="67"/>
      <c r="H25" s="67"/>
      <c r="I25" s="67" t="s">
        <v>850</v>
      </c>
      <c r="J25" s="67"/>
      <c r="K25" s="67"/>
      <c r="L25" s="67" t="s">
        <v>851</v>
      </c>
      <c r="M25" s="67"/>
      <c r="N25" s="67"/>
      <c r="O25" s="67"/>
      <c r="P25" s="68" t="s">
        <v>48</v>
      </c>
      <c r="Q25" s="68" t="s">
        <v>64</v>
      </c>
      <c r="R25" s="68">
        <v>100</v>
      </c>
      <c r="S25" s="68">
        <v>100</v>
      </c>
      <c r="T25" s="68">
        <v>7.94</v>
      </c>
      <c r="U25" s="69">
        <f t="shared" si="0"/>
        <v>7.9399999999999995</v>
      </c>
    </row>
    <row r="26" spans="1:22" ht="75" customHeight="1">
      <c r="A26" s="60"/>
      <c r="B26" s="66" t="s">
        <v>45</v>
      </c>
      <c r="C26" s="67" t="s">
        <v>852</v>
      </c>
      <c r="D26" s="67"/>
      <c r="E26" s="67"/>
      <c r="F26" s="67"/>
      <c r="G26" s="67"/>
      <c r="H26" s="67"/>
      <c r="I26" s="67" t="s">
        <v>853</v>
      </c>
      <c r="J26" s="67"/>
      <c r="K26" s="67"/>
      <c r="L26" s="67" t="s">
        <v>854</v>
      </c>
      <c r="M26" s="67"/>
      <c r="N26" s="67"/>
      <c r="O26" s="67"/>
      <c r="P26" s="68" t="s">
        <v>48</v>
      </c>
      <c r="Q26" s="68" t="s">
        <v>64</v>
      </c>
      <c r="R26" s="68">
        <v>60</v>
      </c>
      <c r="S26" s="68">
        <v>60</v>
      </c>
      <c r="T26" s="68">
        <v>60.15</v>
      </c>
      <c r="U26" s="69">
        <f t="shared" si="0"/>
        <v>100.25</v>
      </c>
    </row>
    <row r="27" spans="1:22" ht="75" customHeight="1">
      <c r="A27" s="60"/>
      <c r="B27" s="66" t="s">
        <v>45</v>
      </c>
      <c r="C27" s="67" t="s">
        <v>855</v>
      </c>
      <c r="D27" s="67"/>
      <c r="E27" s="67"/>
      <c r="F27" s="67"/>
      <c r="G27" s="67"/>
      <c r="H27" s="67"/>
      <c r="I27" s="67" t="s">
        <v>856</v>
      </c>
      <c r="J27" s="67"/>
      <c r="K27" s="67"/>
      <c r="L27" s="67" t="s">
        <v>857</v>
      </c>
      <c r="M27" s="67"/>
      <c r="N27" s="67"/>
      <c r="O27" s="67"/>
      <c r="P27" s="68" t="s">
        <v>48</v>
      </c>
      <c r="Q27" s="68" t="s">
        <v>159</v>
      </c>
      <c r="R27" s="68">
        <v>14.29</v>
      </c>
      <c r="S27" s="68">
        <v>14.29</v>
      </c>
      <c r="T27" s="68">
        <v>14.29</v>
      </c>
      <c r="U27" s="69">
        <f t="shared" si="0"/>
        <v>100</v>
      </c>
    </row>
    <row r="28" spans="1:22" ht="75" customHeight="1">
      <c r="A28" s="60"/>
      <c r="B28" s="66" t="s">
        <v>45</v>
      </c>
      <c r="C28" s="67" t="s">
        <v>858</v>
      </c>
      <c r="D28" s="67"/>
      <c r="E28" s="67"/>
      <c r="F28" s="67"/>
      <c r="G28" s="67"/>
      <c r="H28" s="67"/>
      <c r="I28" s="67" t="s">
        <v>859</v>
      </c>
      <c r="J28" s="67"/>
      <c r="K28" s="67"/>
      <c r="L28" s="67" t="s">
        <v>860</v>
      </c>
      <c r="M28" s="67"/>
      <c r="N28" s="67"/>
      <c r="O28" s="67"/>
      <c r="P28" s="68" t="s">
        <v>48</v>
      </c>
      <c r="Q28" s="68" t="s">
        <v>64</v>
      </c>
      <c r="R28" s="68">
        <v>100</v>
      </c>
      <c r="S28" s="68">
        <v>100</v>
      </c>
      <c r="T28" s="68">
        <v>100</v>
      </c>
      <c r="U28" s="69">
        <f t="shared" si="0"/>
        <v>100</v>
      </c>
    </row>
    <row r="29" spans="1:22" ht="75" customHeight="1">
      <c r="A29" s="60"/>
      <c r="B29" s="66" t="s">
        <v>45</v>
      </c>
      <c r="C29" s="67" t="s">
        <v>861</v>
      </c>
      <c r="D29" s="67"/>
      <c r="E29" s="67"/>
      <c r="F29" s="67"/>
      <c r="G29" s="67"/>
      <c r="H29" s="67"/>
      <c r="I29" s="67" t="s">
        <v>862</v>
      </c>
      <c r="J29" s="67"/>
      <c r="K29" s="67"/>
      <c r="L29" s="67" t="s">
        <v>863</v>
      </c>
      <c r="M29" s="67"/>
      <c r="N29" s="67"/>
      <c r="O29" s="67"/>
      <c r="P29" s="68" t="s">
        <v>48</v>
      </c>
      <c r="Q29" s="68" t="s">
        <v>159</v>
      </c>
      <c r="R29" s="68">
        <v>50</v>
      </c>
      <c r="S29" s="68">
        <v>50</v>
      </c>
      <c r="T29" s="68">
        <v>58.89</v>
      </c>
      <c r="U29" s="69">
        <f t="shared" si="0"/>
        <v>117.78</v>
      </c>
    </row>
    <row r="30" spans="1:22" ht="75" customHeight="1">
      <c r="A30" s="60"/>
      <c r="B30" s="66" t="s">
        <v>45</v>
      </c>
      <c r="C30" s="67" t="s">
        <v>864</v>
      </c>
      <c r="D30" s="67"/>
      <c r="E30" s="67"/>
      <c r="F30" s="67"/>
      <c r="G30" s="67"/>
      <c r="H30" s="67"/>
      <c r="I30" s="67" t="s">
        <v>865</v>
      </c>
      <c r="J30" s="67"/>
      <c r="K30" s="67"/>
      <c r="L30" s="67" t="s">
        <v>866</v>
      </c>
      <c r="M30" s="67"/>
      <c r="N30" s="67"/>
      <c r="O30" s="67"/>
      <c r="P30" s="68" t="s">
        <v>48</v>
      </c>
      <c r="Q30" s="68" t="s">
        <v>64</v>
      </c>
      <c r="R30" s="68">
        <v>100</v>
      </c>
      <c r="S30" s="68">
        <v>100</v>
      </c>
      <c r="T30" s="68">
        <v>100</v>
      </c>
      <c r="U30" s="69">
        <f t="shared" si="0"/>
        <v>100</v>
      </c>
    </row>
    <row r="31" spans="1:22" ht="75" customHeight="1" thickBot="1">
      <c r="A31" s="60"/>
      <c r="B31" s="66" t="s">
        <v>45</v>
      </c>
      <c r="C31" s="67" t="s">
        <v>867</v>
      </c>
      <c r="D31" s="67"/>
      <c r="E31" s="67"/>
      <c r="F31" s="67"/>
      <c r="G31" s="67"/>
      <c r="H31" s="67"/>
      <c r="I31" s="67" t="s">
        <v>868</v>
      </c>
      <c r="J31" s="67"/>
      <c r="K31" s="67"/>
      <c r="L31" s="67" t="s">
        <v>869</v>
      </c>
      <c r="M31" s="67"/>
      <c r="N31" s="67"/>
      <c r="O31" s="67"/>
      <c r="P31" s="68" t="s">
        <v>48</v>
      </c>
      <c r="Q31" s="68" t="s">
        <v>159</v>
      </c>
      <c r="R31" s="68">
        <v>26.22</v>
      </c>
      <c r="S31" s="68">
        <v>26.22</v>
      </c>
      <c r="T31" s="68">
        <v>26.88</v>
      </c>
      <c r="U31" s="69">
        <f t="shared" si="0"/>
        <v>102.51716247139588</v>
      </c>
    </row>
    <row r="32" spans="1:22" ht="22.5" customHeight="1" thickTop="1" thickBot="1">
      <c r="B32" s="13" t="s">
        <v>65</v>
      </c>
      <c r="C32" s="14"/>
      <c r="D32" s="14"/>
      <c r="E32" s="14"/>
      <c r="F32" s="14"/>
      <c r="G32" s="14"/>
      <c r="H32" s="15"/>
      <c r="I32" s="15"/>
      <c r="J32" s="15"/>
      <c r="K32" s="15"/>
      <c r="L32" s="15"/>
      <c r="M32" s="15"/>
      <c r="N32" s="15"/>
      <c r="O32" s="15"/>
      <c r="P32" s="15"/>
      <c r="Q32" s="15"/>
      <c r="R32" s="15"/>
      <c r="S32" s="15"/>
      <c r="T32" s="15"/>
      <c r="U32" s="16"/>
      <c r="V32" s="70"/>
    </row>
    <row r="33" spans="2:21" ht="26.25" customHeight="1" thickTop="1">
      <c r="B33" s="71"/>
      <c r="C33" s="72"/>
      <c r="D33" s="72"/>
      <c r="E33" s="72"/>
      <c r="F33" s="72"/>
      <c r="G33" s="72"/>
      <c r="H33" s="73"/>
      <c r="I33" s="73"/>
      <c r="J33" s="73"/>
      <c r="K33" s="73"/>
      <c r="L33" s="73"/>
      <c r="M33" s="73"/>
      <c r="N33" s="73"/>
      <c r="O33" s="73"/>
      <c r="P33" s="74"/>
      <c r="Q33" s="75"/>
      <c r="R33" s="76" t="s">
        <v>66</v>
      </c>
      <c r="S33" s="44" t="s">
        <v>67</v>
      </c>
      <c r="T33" s="76" t="s">
        <v>68</v>
      </c>
      <c r="U33" s="44" t="s">
        <v>69</v>
      </c>
    </row>
    <row r="34" spans="2:21" ht="26.25" customHeight="1" thickBot="1">
      <c r="B34" s="77"/>
      <c r="C34" s="78"/>
      <c r="D34" s="78"/>
      <c r="E34" s="78"/>
      <c r="F34" s="78"/>
      <c r="G34" s="78"/>
      <c r="H34" s="79"/>
      <c r="I34" s="79"/>
      <c r="J34" s="79"/>
      <c r="K34" s="79"/>
      <c r="L34" s="79"/>
      <c r="M34" s="79"/>
      <c r="N34" s="79"/>
      <c r="O34" s="79"/>
      <c r="P34" s="80"/>
      <c r="Q34" s="81"/>
      <c r="R34" s="82" t="s">
        <v>70</v>
      </c>
      <c r="S34" s="81" t="s">
        <v>70</v>
      </c>
      <c r="T34" s="81" t="s">
        <v>70</v>
      </c>
      <c r="U34" s="81" t="s">
        <v>71</v>
      </c>
    </row>
    <row r="35" spans="2:21" ht="13.5" customHeight="1" thickBot="1">
      <c r="B35" s="83" t="s">
        <v>72</v>
      </c>
      <c r="C35" s="84"/>
      <c r="D35" s="84"/>
      <c r="E35" s="85"/>
      <c r="F35" s="85"/>
      <c r="G35" s="85"/>
      <c r="H35" s="86"/>
      <c r="I35" s="86"/>
      <c r="J35" s="86"/>
      <c r="K35" s="86"/>
      <c r="L35" s="86"/>
      <c r="M35" s="86"/>
      <c r="N35" s="86"/>
      <c r="O35" s="86"/>
      <c r="P35" s="87"/>
      <c r="Q35" s="87"/>
      <c r="R35" s="88">
        <f>2678.629406</f>
        <v>2678.629406</v>
      </c>
      <c r="S35" s="88">
        <f>2678.629406</f>
        <v>2678.629406</v>
      </c>
      <c r="T35" s="88">
        <f>2606.96138571999</f>
        <v>2606.9613857199902</v>
      </c>
      <c r="U35" s="89">
        <f>+IF(ISERR(T35/S35*100),"N/A",T35/S35*100)</f>
        <v>97.324451821536911</v>
      </c>
    </row>
    <row r="36" spans="2:21" ht="13.5" customHeight="1" thickBot="1">
      <c r="B36" s="90" t="s">
        <v>73</v>
      </c>
      <c r="C36" s="91"/>
      <c r="D36" s="91"/>
      <c r="E36" s="92"/>
      <c r="F36" s="92"/>
      <c r="G36" s="92"/>
      <c r="H36" s="93"/>
      <c r="I36" s="93"/>
      <c r="J36" s="93"/>
      <c r="K36" s="93"/>
      <c r="L36" s="93"/>
      <c r="M36" s="93"/>
      <c r="N36" s="93"/>
      <c r="O36" s="93"/>
      <c r="P36" s="94"/>
      <c r="Q36" s="94"/>
      <c r="R36" s="88">
        <f>2607.87164043</f>
        <v>2607.8716404299998</v>
      </c>
      <c r="S36" s="88">
        <f>2607.87164043</f>
        <v>2607.8716404299998</v>
      </c>
      <c r="T36" s="88">
        <f>2606.96138571999</f>
        <v>2606.9613857199902</v>
      </c>
      <c r="U36" s="89">
        <f>+IF(ISERR(T36/S36*100),"N/A",T36/S36*100)</f>
        <v>99.965095877577028</v>
      </c>
    </row>
    <row r="37" spans="2:21" ht="14.85" customHeight="1" thickTop="1" thickBot="1">
      <c r="B37" s="13" t="s">
        <v>74</v>
      </c>
      <c r="C37" s="14"/>
      <c r="D37" s="14"/>
      <c r="E37" s="14"/>
      <c r="F37" s="14"/>
      <c r="G37" s="14"/>
      <c r="H37" s="15"/>
      <c r="I37" s="15"/>
      <c r="J37" s="15"/>
      <c r="K37" s="15"/>
      <c r="L37" s="15"/>
      <c r="M37" s="15"/>
      <c r="N37" s="15"/>
      <c r="O37" s="15"/>
      <c r="P37" s="15"/>
      <c r="Q37" s="15"/>
      <c r="R37" s="15"/>
      <c r="S37" s="15"/>
      <c r="T37" s="15"/>
      <c r="U37" s="16"/>
    </row>
    <row r="38" spans="2:21" ht="44.25" customHeight="1" thickTop="1">
      <c r="B38" s="95" t="s">
        <v>75</v>
      </c>
      <c r="C38" s="97"/>
      <c r="D38" s="97"/>
      <c r="E38" s="97"/>
      <c r="F38" s="97"/>
      <c r="G38" s="97"/>
      <c r="H38" s="97"/>
      <c r="I38" s="97"/>
      <c r="J38" s="97"/>
      <c r="K38" s="97"/>
      <c r="L38" s="97"/>
      <c r="M38" s="97"/>
      <c r="N38" s="97"/>
      <c r="O38" s="97"/>
      <c r="P38" s="97"/>
      <c r="Q38" s="97"/>
      <c r="R38" s="97"/>
      <c r="S38" s="97"/>
      <c r="T38" s="97"/>
      <c r="U38" s="96"/>
    </row>
    <row r="39" spans="2:21" ht="34.5" customHeight="1">
      <c r="B39" s="98" t="s">
        <v>870</v>
      </c>
      <c r="C39" s="100"/>
      <c r="D39" s="100"/>
      <c r="E39" s="100"/>
      <c r="F39" s="100"/>
      <c r="G39" s="100"/>
      <c r="H39" s="100"/>
      <c r="I39" s="100"/>
      <c r="J39" s="100"/>
      <c r="K39" s="100"/>
      <c r="L39" s="100"/>
      <c r="M39" s="100"/>
      <c r="N39" s="100"/>
      <c r="O39" s="100"/>
      <c r="P39" s="100"/>
      <c r="Q39" s="100"/>
      <c r="R39" s="100"/>
      <c r="S39" s="100"/>
      <c r="T39" s="100"/>
      <c r="U39" s="99"/>
    </row>
    <row r="40" spans="2:21" ht="34.5" customHeight="1">
      <c r="B40" s="98" t="s">
        <v>871</v>
      </c>
      <c r="C40" s="100"/>
      <c r="D40" s="100"/>
      <c r="E40" s="100"/>
      <c r="F40" s="100"/>
      <c r="G40" s="100"/>
      <c r="H40" s="100"/>
      <c r="I40" s="100"/>
      <c r="J40" s="100"/>
      <c r="K40" s="100"/>
      <c r="L40" s="100"/>
      <c r="M40" s="100"/>
      <c r="N40" s="100"/>
      <c r="O40" s="100"/>
      <c r="P40" s="100"/>
      <c r="Q40" s="100"/>
      <c r="R40" s="100"/>
      <c r="S40" s="100"/>
      <c r="T40" s="100"/>
      <c r="U40" s="99"/>
    </row>
    <row r="41" spans="2:21" ht="87.95" customHeight="1">
      <c r="B41" s="98" t="s">
        <v>872</v>
      </c>
      <c r="C41" s="100"/>
      <c r="D41" s="100"/>
      <c r="E41" s="100"/>
      <c r="F41" s="100"/>
      <c r="G41" s="100"/>
      <c r="H41" s="100"/>
      <c r="I41" s="100"/>
      <c r="J41" s="100"/>
      <c r="K41" s="100"/>
      <c r="L41" s="100"/>
      <c r="M41" s="100"/>
      <c r="N41" s="100"/>
      <c r="O41" s="100"/>
      <c r="P41" s="100"/>
      <c r="Q41" s="100"/>
      <c r="R41" s="100"/>
      <c r="S41" s="100"/>
      <c r="T41" s="100"/>
      <c r="U41" s="99"/>
    </row>
    <row r="42" spans="2:21" ht="50.1" customHeight="1">
      <c r="B42" s="98" t="s">
        <v>873</v>
      </c>
      <c r="C42" s="100"/>
      <c r="D42" s="100"/>
      <c r="E42" s="100"/>
      <c r="F42" s="100"/>
      <c r="G42" s="100"/>
      <c r="H42" s="100"/>
      <c r="I42" s="100"/>
      <c r="J42" s="100"/>
      <c r="K42" s="100"/>
      <c r="L42" s="100"/>
      <c r="M42" s="100"/>
      <c r="N42" s="100"/>
      <c r="O42" s="100"/>
      <c r="P42" s="100"/>
      <c r="Q42" s="100"/>
      <c r="R42" s="100"/>
      <c r="S42" s="100"/>
      <c r="T42" s="100"/>
      <c r="U42" s="99"/>
    </row>
    <row r="43" spans="2:21" ht="84.2" customHeight="1">
      <c r="B43" s="98" t="s">
        <v>874</v>
      </c>
      <c r="C43" s="100"/>
      <c r="D43" s="100"/>
      <c r="E43" s="100"/>
      <c r="F43" s="100"/>
      <c r="G43" s="100"/>
      <c r="H43" s="100"/>
      <c r="I43" s="100"/>
      <c r="J43" s="100"/>
      <c r="K43" s="100"/>
      <c r="L43" s="100"/>
      <c r="M43" s="100"/>
      <c r="N43" s="100"/>
      <c r="O43" s="100"/>
      <c r="P43" s="100"/>
      <c r="Q43" s="100"/>
      <c r="R43" s="100"/>
      <c r="S43" s="100"/>
      <c r="T43" s="100"/>
      <c r="U43" s="99"/>
    </row>
    <row r="44" spans="2:21" ht="36" customHeight="1">
      <c r="B44" s="98" t="s">
        <v>875</v>
      </c>
      <c r="C44" s="100"/>
      <c r="D44" s="100"/>
      <c r="E44" s="100"/>
      <c r="F44" s="100"/>
      <c r="G44" s="100"/>
      <c r="H44" s="100"/>
      <c r="I44" s="100"/>
      <c r="J44" s="100"/>
      <c r="K44" s="100"/>
      <c r="L44" s="100"/>
      <c r="M44" s="100"/>
      <c r="N44" s="100"/>
      <c r="O44" s="100"/>
      <c r="P44" s="100"/>
      <c r="Q44" s="100"/>
      <c r="R44" s="100"/>
      <c r="S44" s="100"/>
      <c r="T44" s="100"/>
      <c r="U44" s="99"/>
    </row>
    <row r="45" spans="2:21" ht="87.6" customHeight="1">
      <c r="B45" s="98" t="s">
        <v>876</v>
      </c>
      <c r="C45" s="100"/>
      <c r="D45" s="100"/>
      <c r="E45" s="100"/>
      <c r="F45" s="100"/>
      <c r="G45" s="100"/>
      <c r="H45" s="100"/>
      <c r="I45" s="100"/>
      <c r="J45" s="100"/>
      <c r="K45" s="100"/>
      <c r="L45" s="100"/>
      <c r="M45" s="100"/>
      <c r="N45" s="100"/>
      <c r="O45" s="100"/>
      <c r="P45" s="100"/>
      <c r="Q45" s="100"/>
      <c r="R45" s="100"/>
      <c r="S45" s="100"/>
      <c r="T45" s="100"/>
      <c r="U45" s="99"/>
    </row>
    <row r="46" spans="2:21" ht="71.099999999999994" customHeight="1">
      <c r="B46" s="98" t="s">
        <v>877</v>
      </c>
      <c r="C46" s="100"/>
      <c r="D46" s="100"/>
      <c r="E46" s="100"/>
      <c r="F46" s="100"/>
      <c r="G46" s="100"/>
      <c r="H46" s="100"/>
      <c r="I46" s="100"/>
      <c r="J46" s="100"/>
      <c r="K46" s="100"/>
      <c r="L46" s="100"/>
      <c r="M46" s="100"/>
      <c r="N46" s="100"/>
      <c r="O46" s="100"/>
      <c r="P46" s="100"/>
      <c r="Q46" s="100"/>
      <c r="R46" s="100"/>
      <c r="S46" s="100"/>
      <c r="T46" s="100"/>
      <c r="U46" s="99"/>
    </row>
    <row r="47" spans="2:21" ht="76.5" customHeight="1">
      <c r="B47" s="98" t="s">
        <v>878</v>
      </c>
      <c r="C47" s="100"/>
      <c r="D47" s="100"/>
      <c r="E47" s="100"/>
      <c r="F47" s="100"/>
      <c r="G47" s="100"/>
      <c r="H47" s="100"/>
      <c r="I47" s="100"/>
      <c r="J47" s="100"/>
      <c r="K47" s="100"/>
      <c r="L47" s="100"/>
      <c r="M47" s="100"/>
      <c r="N47" s="100"/>
      <c r="O47" s="100"/>
      <c r="P47" s="100"/>
      <c r="Q47" s="100"/>
      <c r="R47" s="100"/>
      <c r="S47" s="100"/>
      <c r="T47" s="100"/>
      <c r="U47" s="99"/>
    </row>
    <row r="48" spans="2:21" ht="61.7" customHeight="1">
      <c r="B48" s="98" t="s">
        <v>879</v>
      </c>
      <c r="C48" s="100"/>
      <c r="D48" s="100"/>
      <c r="E48" s="100"/>
      <c r="F48" s="100"/>
      <c r="G48" s="100"/>
      <c r="H48" s="100"/>
      <c r="I48" s="100"/>
      <c r="J48" s="100"/>
      <c r="K48" s="100"/>
      <c r="L48" s="100"/>
      <c r="M48" s="100"/>
      <c r="N48" s="100"/>
      <c r="O48" s="100"/>
      <c r="P48" s="100"/>
      <c r="Q48" s="100"/>
      <c r="R48" s="100"/>
      <c r="S48" s="100"/>
      <c r="T48" s="100"/>
      <c r="U48" s="99"/>
    </row>
    <row r="49" spans="2:21" ht="83.1" customHeight="1">
      <c r="B49" s="98" t="s">
        <v>880</v>
      </c>
      <c r="C49" s="100"/>
      <c r="D49" s="100"/>
      <c r="E49" s="100"/>
      <c r="F49" s="100"/>
      <c r="G49" s="100"/>
      <c r="H49" s="100"/>
      <c r="I49" s="100"/>
      <c r="J49" s="100"/>
      <c r="K49" s="100"/>
      <c r="L49" s="100"/>
      <c r="M49" s="100"/>
      <c r="N49" s="100"/>
      <c r="O49" s="100"/>
      <c r="P49" s="100"/>
      <c r="Q49" s="100"/>
      <c r="R49" s="100"/>
      <c r="S49" s="100"/>
      <c r="T49" s="100"/>
      <c r="U49" s="99"/>
    </row>
    <row r="50" spans="2:21" ht="83.25" customHeight="1">
      <c r="B50" s="98" t="s">
        <v>881</v>
      </c>
      <c r="C50" s="100"/>
      <c r="D50" s="100"/>
      <c r="E50" s="100"/>
      <c r="F50" s="100"/>
      <c r="G50" s="100"/>
      <c r="H50" s="100"/>
      <c r="I50" s="100"/>
      <c r="J50" s="100"/>
      <c r="K50" s="100"/>
      <c r="L50" s="100"/>
      <c r="M50" s="100"/>
      <c r="N50" s="100"/>
      <c r="O50" s="100"/>
      <c r="P50" s="100"/>
      <c r="Q50" s="100"/>
      <c r="R50" s="100"/>
      <c r="S50" s="100"/>
      <c r="T50" s="100"/>
      <c r="U50" s="99"/>
    </row>
    <row r="51" spans="2:21" ht="34.5" customHeight="1">
      <c r="B51" s="98" t="s">
        <v>882</v>
      </c>
      <c r="C51" s="100"/>
      <c r="D51" s="100"/>
      <c r="E51" s="100"/>
      <c r="F51" s="100"/>
      <c r="G51" s="100"/>
      <c r="H51" s="100"/>
      <c r="I51" s="100"/>
      <c r="J51" s="100"/>
      <c r="K51" s="100"/>
      <c r="L51" s="100"/>
      <c r="M51" s="100"/>
      <c r="N51" s="100"/>
      <c r="O51" s="100"/>
      <c r="P51" s="100"/>
      <c r="Q51" s="100"/>
      <c r="R51" s="100"/>
      <c r="S51" s="100"/>
      <c r="T51" s="100"/>
      <c r="U51" s="99"/>
    </row>
    <row r="52" spans="2:21" ht="44.45" customHeight="1">
      <c r="B52" s="98" t="s">
        <v>883</v>
      </c>
      <c r="C52" s="100"/>
      <c r="D52" s="100"/>
      <c r="E52" s="100"/>
      <c r="F52" s="100"/>
      <c r="G52" s="100"/>
      <c r="H52" s="100"/>
      <c r="I52" s="100"/>
      <c r="J52" s="100"/>
      <c r="K52" s="100"/>
      <c r="L52" s="100"/>
      <c r="M52" s="100"/>
      <c r="N52" s="100"/>
      <c r="O52" s="100"/>
      <c r="P52" s="100"/>
      <c r="Q52" s="100"/>
      <c r="R52" s="100"/>
      <c r="S52" s="100"/>
      <c r="T52" s="100"/>
      <c r="U52" s="99"/>
    </row>
    <row r="53" spans="2:21" ht="89.1" customHeight="1">
      <c r="B53" s="98" t="s">
        <v>884</v>
      </c>
      <c r="C53" s="100"/>
      <c r="D53" s="100"/>
      <c r="E53" s="100"/>
      <c r="F53" s="100"/>
      <c r="G53" s="100"/>
      <c r="H53" s="100"/>
      <c r="I53" s="100"/>
      <c r="J53" s="100"/>
      <c r="K53" s="100"/>
      <c r="L53" s="100"/>
      <c r="M53" s="100"/>
      <c r="N53" s="100"/>
      <c r="O53" s="100"/>
      <c r="P53" s="100"/>
      <c r="Q53" s="100"/>
      <c r="R53" s="100"/>
      <c r="S53" s="100"/>
      <c r="T53" s="100"/>
      <c r="U53" s="99"/>
    </row>
    <row r="54" spans="2:21" ht="33" customHeight="1">
      <c r="B54" s="98" t="s">
        <v>885</v>
      </c>
      <c r="C54" s="100"/>
      <c r="D54" s="100"/>
      <c r="E54" s="100"/>
      <c r="F54" s="100"/>
      <c r="G54" s="100"/>
      <c r="H54" s="100"/>
      <c r="I54" s="100"/>
      <c r="J54" s="100"/>
      <c r="K54" s="100"/>
      <c r="L54" s="100"/>
      <c r="M54" s="100"/>
      <c r="N54" s="100"/>
      <c r="O54" s="100"/>
      <c r="P54" s="100"/>
      <c r="Q54" s="100"/>
      <c r="R54" s="100"/>
      <c r="S54" s="100"/>
      <c r="T54" s="100"/>
      <c r="U54" s="99"/>
    </row>
    <row r="55" spans="2:21" ht="23.25" customHeight="1">
      <c r="B55" s="98" t="s">
        <v>886</v>
      </c>
      <c r="C55" s="100"/>
      <c r="D55" s="100"/>
      <c r="E55" s="100"/>
      <c r="F55" s="100"/>
      <c r="G55" s="100"/>
      <c r="H55" s="100"/>
      <c r="I55" s="100"/>
      <c r="J55" s="100"/>
      <c r="K55" s="100"/>
      <c r="L55" s="100"/>
      <c r="M55" s="100"/>
      <c r="N55" s="100"/>
      <c r="O55" s="100"/>
      <c r="P55" s="100"/>
      <c r="Q55" s="100"/>
      <c r="R55" s="100"/>
      <c r="S55" s="100"/>
      <c r="T55" s="100"/>
      <c r="U55" s="99"/>
    </row>
    <row r="56" spans="2:21" ht="34.5" customHeight="1">
      <c r="B56" s="98" t="s">
        <v>887</v>
      </c>
      <c r="C56" s="100"/>
      <c r="D56" s="100"/>
      <c r="E56" s="100"/>
      <c r="F56" s="100"/>
      <c r="G56" s="100"/>
      <c r="H56" s="100"/>
      <c r="I56" s="100"/>
      <c r="J56" s="100"/>
      <c r="K56" s="100"/>
      <c r="L56" s="100"/>
      <c r="M56" s="100"/>
      <c r="N56" s="100"/>
      <c r="O56" s="100"/>
      <c r="P56" s="100"/>
      <c r="Q56" s="100"/>
      <c r="R56" s="100"/>
      <c r="S56" s="100"/>
      <c r="T56" s="100"/>
      <c r="U56" s="99"/>
    </row>
    <row r="57" spans="2:21" ht="45.95" customHeight="1">
      <c r="B57" s="98" t="s">
        <v>888</v>
      </c>
      <c r="C57" s="100"/>
      <c r="D57" s="100"/>
      <c r="E57" s="100"/>
      <c r="F57" s="100"/>
      <c r="G57" s="100"/>
      <c r="H57" s="100"/>
      <c r="I57" s="100"/>
      <c r="J57" s="100"/>
      <c r="K57" s="100"/>
      <c r="L57" s="100"/>
      <c r="M57" s="100"/>
      <c r="N57" s="100"/>
      <c r="O57" s="100"/>
      <c r="P57" s="100"/>
      <c r="Q57" s="100"/>
      <c r="R57" s="100"/>
      <c r="S57" s="100"/>
      <c r="T57" s="100"/>
      <c r="U57" s="99"/>
    </row>
    <row r="58" spans="2:21" ht="34.5" customHeight="1">
      <c r="B58" s="98" t="s">
        <v>889</v>
      </c>
      <c r="C58" s="100"/>
      <c r="D58" s="100"/>
      <c r="E58" s="100"/>
      <c r="F58" s="100"/>
      <c r="G58" s="100"/>
      <c r="H58" s="100"/>
      <c r="I58" s="100"/>
      <c r="J58" s="100"/>
      <c r="K58" s="100"/>
      <c r="L58" s="100"/>
      <c r="M58" s="100"/>
      <c r="N58" s="100"/>
      <c r="O58" s="100"/>
      <c r="P58" s="100"/>
      <c r="Q58" s="100"/>
      <c r="R58" s="100"/>
      <c r="S58" s="100"/>
      <c r="T58" s="100"/>
      <c r="U58" s="99"/>
    </row>
    <row r="59" spans="2:21" ht="33.6" customHeight="1" thickBot="1">
      <c r="B59" s="101" t="s">
        <v>890</v>
      </c>
      <c r="C59" s="103"/>
      <c r="D59" s="103"/>
      <c r="E59" s="103"/>
      <c r="F59" s="103"/>
      <c r="G59" s="103"/>
      <c r="H59" s="103"/>
      <c r="I59" s="103"/>
      <c r="J59" s="103"/>
      <c r="K59" s="103"/>
      <c r="L59" s="103"/>
      <c r="M59" s="103"/>
      <c r="N59" s="103"/>
      <c r="O59" s="103"/>
      <c r="P59" s="103"/>
      <c r="Q59" s="103"/>
      <c r="R59" s="103"/>
      <c r="S59" s="103"/>
      <c r="T59" s="103"/>
      <c r="U59" s="102"/>
    </row>
  </sheetData>
  <mergeCells count="108">
    <mergeCell ref="B54:U54"/>
    <mergeCell ref="B55:U55"/>
    <mergeCell ref="B56:U56"/>
    <mergeCell ref="B57:U57"/>
    <mergeCell ref="B58:U58"/>
    <mergeCell ref="B59:U59"/>
    <mergeCell ref="B48:U48"/>
    <mergeCell ref="B49:U49"/>
    <mergeCell ref="B50:U50"/>
    <mergeCell ref="B51:U51"/>
    <mergeCell ref="B52:U52"/>
    <mergeCell ref="B53:U53"/>
    <mergeCell ref="B42:U42"/>
    <mergeCell ref="B43:U43"/>
    <mergeCell ref="B44:U44"/>
    <mergeCell ref="B45:U45"/>
    <mergeCell ref="B46:U46"/>
    <mergeCell ref="B47:U47"/>
    <mergeCell ref="B35:D35"/>
    <mergeCell ref="B36:D36"/>
    <mergeCell ref="B38:U38"/>
    <mergeCell ref="B39:U39"/>
    <mergeCell ref="B40:U40"/>
    <mergeCell ref="B41:U41"/>
    <mergeCell ref="C30:H30"/>
    <mergeCell ref="I30:K30"/>
    <mergeCell ref="L30:O30"/>
    <mergeCell ref="C31:H31"/>
    <mergeCell ref="I31:K31"/>
    <mergeCell ref="L31:O31"/>
    <mergeCell ref="C28:H28"/>
    <mergeCell ref="I28:K28"/>
    <mergeCell ref="L28:O28"/>
    <mergeCell ref="C29:H29"/>
    <mergeCell ref="I29:K29"/>
    <mergeCell ref="L29:O29"/>
    <mergeCell ref="C26:H26"/>
    <mergeCell ref="I26:K26"/>
    <mergeCell ref="L26:O26"/>
    <mergeCell ref="C27:H27"/>
    <mergeCell ref="I27:K27"/>
    <mergeCell ref="L27:O27"/>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55"/>
  <sheetViews>
    <sheetView view="pageBreakPreview" zoomScale="80" zoomScaleNormal="80" zoomScaleSheetLayoutView="80" workbookViewId="0">
      <selection activeCell="B2" sqref="B2"/>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4"/>
      <c r="B1" s="8" t="s">
        <v>0</v>
      </c>
      <c r="C1" s="8"/>
      <c r="D1" s="8"/>
      <c r="E1" s="8"/>
      <c r="F1" s="8"/>
      <c r="G1" s="8"/>
      <c r="H1" s="8"/>
      <c r="I1" s="8"/>
      <c r="J1" s="8"/>
      <c r="K1" s="8"/>
      <c r="L1" s="8"/>
      <c r="M1" s="4" t="s">
        <v>5</v>
      </c>
      <c r="N1" s="4"/>
      <c r="O1" s="4"/>
      <c r="P1" s="9"/>
      <c r="Q1" s="9"/>
      <c r="R1" s="9"/>
      <c r="Y1" s="10"/>
      <c r="Z1" s="10"/>
      <c r="AA1" s="11"/>
      <c r="AH1" s="12"/>
    </row>
    <row r="2" spans="1:34" ht="13.5" customHeight="1" thickBot="1"/>
    <row r="3" spans="1:34" ht="22.5" customHeight="1" thickTop="1" thickBot="1">
      <c r="B3" s="13" t="s">
        <v>6</v>
      </c>
      <c r="C3" s="14"/>
      <c r="D3" s="14"/>
      <c r="E3" s="14"/>
      <c r="F3" s="14"/>
      <c r="G3" s="14"/>
      <c r="H3" s="15"/>
      <c r="I3" s="15"/>
      <c r="J3" s="15"/>
      <c r="K3" s="15"/>
      <c r="L3" s="15"/>
      <c r="M3" s="15"/>
      <c r="N3" s="15"/>
      <c r="O3" s="15"/>
      <c r="P3" s="15"/>
      <c r="Q3" s="15"/>
      <c r="R3" s="15"/>
      <c r="S3" s="15"/>
      <c r="T3" s="15"/>
      <c r="U3" s="16"/>
    </row>
    <row r="4" spans="1:34" ht="51.75" customHeight="1" thickTop="1">
      <c r="B4" s="17" t="s">
        <v>7</v>
      </c>
      <c r="C4" s="18" t="s">
        <v>891</v>
      </c>
      <c r="D4" s="19" t="s">
        <v>892</v>
      </c>
      <c r="E4" s="19"/>
      <c r="F4" s="19"/>
      <c r="G4" s="19"/>
      <c r="H4" s="19"/>
      <c r="I4" s="20"/>
      <c r="J4" s="21" t="s">
        <v>10</v>
      </c>
      <c r="K4" s="22" t="s">
        <v>11</v>
      </c>
      <c r="L4" s="23" t="s">
        <v>12</v>
      </c>
      <c r="M4" s="23"/>
      <c r="N4" s="23"/>
      <c r="O4" s="23"/>
      <c r="P4" s="21" t="s">
        <v>13</v>
      </c>
      <c r="Q4" s="23" t="s">
        <v>893</v>
      </c>
      <c r="R4" s="23"/>
      <c r="S4" s="21" t="s">
        <v>15</v>
      </c>
      <c r="T4" s="23" t="s">
        <v>16</v>
      </c>
      <c r="U4" s="24"/>
    </row>
    <row r="5" spans="1:34" ht="15.75" customHeight="1">
      <c r="B5" s="25" t="s">
        <v>17</v>
      </c>
      <c r="C5" s="26"/>
      <c r="D5" s="26"/>
      <c r="E5" s="26"/>
      <c r="F5" s="26"/>
      <c r="G5" s="26"/>
      <c r="H5" s="26"/>
      <c r="I5" s="26"/>
      <c r="J5" s="26"/>
      <c r="K5" s="26"/>
      <c r="L5" s="26"/>
      <c r="M5" s="26"/>
      <c r="N5" s="26"/>
      <c r="O5" s="26"/>
      <c r="P5" s="26"/>
      <c r="Q5" s="26"/>
      <c r="R5" s="26"/>
      <c r="S5" s="26"/>
      <c r="T5" s="26"/>
      <c r="U5" s="27"/>
    </row>
    <row r="6" spans="1:34" ht="37.5" customHeight="1" thickBot="1">
      <c r="B6" s="28" t="s">
        <v>18</v>
      </c>
      <c r="C6" s="29" t="s">
        <v>19</v>
      </c>
      <c r="D6" s="29"/>
      <c r="E6" s="29"/>
      <c r="F6" s="29"/>
      <c r="G6" s="29"/>
      <c r="H6" s="30"/>
      <c r="I6" s="30"/>
      <c r="J6" s="30" t="s">
        <v>20</v>
      </c>
      <c r="K6" s="29" t="s">
        <v>21</v>
      </c>
      <c r="L6" s="29"/>
      <c r="M6" s="29"/>
      <c r="N6" s="31"/>
      <c r="O6" s="32" t="s">
        <v>22</v>
      </c>
      <c r="P6" s="29" t="s">
        <v>23</v>
      </c>
      <c r="Q6" s="29"/>
      <c r="R6" s="33"/>
      <c r="S6" s="32" t="s">
        <v>24</v>
      </c>
      <c r="T6" s="29" t="s">
        <v>293</v>
      </c>
      <c r="U6" s="34"/>
    </row>
    <row r="7" spans="1:34" ht="22.5" customHeight="1" thickTop="1" thickBot="1">
      <c r="B7" s="13" t="s">
        <v>26</v>
      </c>
      <c r="C7" s="14"/>
      <c r="D7" s="14"/>
      <c r="E7" s="14"/>
      <c r="F7" s="14"/>
      <c r="G7" s="14"/>
      <c r="H7" s="15"/>
      <c r="I7" s="15"/>
      <c r="J7" s="15"/>
      <c r="K7" s="15"/>
      <c r="L7" s="15"/>
      <c r="M7" s="15"/>
      <c r="N7" s="15"/>
      <c r="O7" s="15"/>
      <c r="P7" s="15"/>
      <c r="Q7" s="15"/>
      <c r="R7" s="15"/>
      <c r="S7" s="15"/>
      <c r="T7" s="15"/>
      <c r="U7" s="16"/>
    </row>
    <row r="8" spans="1:34" ht="16.5" customHeight="1" thickTop="1">
      <c r="B8" s="36" t="s">
        <v>27</v>
      </c>
      <c r="C8" s="39" t="s">
        <v>28</v>
      </c>
      <c r="D8" s="39"/>
      <c r="E8" s="39"/>
      <c r="F8" s="39"/>
      <c r="G8" s="39"/>
      <c r="H8" s="40"/>
      <c r="I8" s="45" t="s">
        <v>29</v>
      </c>
      <c r="J8" s="47"/>
      <c r="K8" s="47"/>
      <c r="L8" s="47"/>
      <c r="M8" s="47"/>
      <c r="N8" s="47"/>
      <c r="O8" s="47"/>
      <c r="P8" s="47"/>
      <c r="Q8" s="47"/>
      <c r="R8" s="47"/>
      <c r="S8" s="46"/>
      <c r="T8" s="49" t="s">
        <v>30</v>
      </c>
      <c r="U8" s="48"/>
    </row>
    <row r="9" spans="1:34" ht="19.5" customHeight="1">
      <c r="B9" s="38"/>
      <c r="C9" s="35"/>
      <c r="D9" s="35"/>
      <c r="E9" s="35"/>
      <c r="F9" s="35"/>
      <c r="G9" s="35"/>
      <c r="H9" s="43"/>
      <c r="I9" s="50" t="s">
        <v>31</v>
      </c>
      <c r="J9" s="51"/>
      <c r="K9" s="51"/>
      <c r="L9" s="51" t="s">
        <v>32</v>
      </c>
      <c r="M9" s="51"/>
      <c r="N9" s="51"/>
      <c r="O9" s="51"/>
      <c r="P9" s="51" t="s">
        <v>33</v>
      </c>
      <c r="Q9" s="51" t="s">
        <v>34</v>
      </c>
      <c r="R9" s="55" t="s">
        <v>35</v>
      </c>
      <c r="S9" s="54"/>
      <c r="T9" s="51" t="s">
        <v>36</v>
      </c>
      <c r="U9" s="56" t="s">
        <v>37</v>
      </c>
    </row>
    <row r="10" spans="1:34" ht="26.25" customHeight="1" thickBot="1">
      <c r="B10" s="37"/>
      <c r="C10" s="41"/>
      <c r="D10" s="41"/>
      <c r="E10" s="41"/>
      <c r="F10" s="41"/>
      <c r="G10" s="41"/>
      <c r="H10" s="42"/>
      <c r="I10" s="52"/>
      <c r="J10" s="53"/>
      <c r="K10" s="53"/>
      <c r="L10" s="53"/>
      <c r="M10" s="53"/>
      <c r="N10" s="53"/>
      <c r="O10" s="53"/>
      <c r="P10" s="53"/>
      <c r="Q10" s="53"/>
      <c r="R10" s="58" t="s">
        <v>38</v>
      </c>
      <c r="S10" s="59" t="s">
        <v>39</v>
      </c>
      <c r="T10" s="53"/>
      <c r="U10" s="57"/>
    </row>
    <row r="11" spans="1:34" ht="75" customHeight="1" thickTop="1" thickBot="1">
      <c r="A11" s="60"/>
      <c r="B11" s="61" t="s">
        <v>40</v>
      </c>
      <c r="C11" s="62" t="s">
        <v>555</v>
      </c>
      <c r="D11" s="62"/>
      <c r="E11" s="62"/>
      <c r="F11" s="62"/>
      <c r="G11" s="62"/>
      <c r="H11" s="62"/>
      <c r="I11" s="62" t="s">
        <v>42</v>
      </c>
      <c r="J11" s="62"/>
      <c r="K11" s="62"/>
      <c r="L11" s="62" t="s">
        <v>43</v>
      </c>
      <c r="M11" s="62"/>
      <c r="N11" s="62"/>
      <c r="O11" s="62"/>
      <c r="P11" s="63" t="s">
        <v>16</v>
      </c>
      <c r="Q11" s="63" t="s">
        <v>44</v>
      </c>
      <c r="R11" s="64">
        <v>62070</v>
      </c>
      <c r="S11" s="64">
        <v>62070</v>
      </c>
      <c r="T11" s="64">
        <v>67115</v>
      </c>
      <c r="U11" s="65">
        <f t="shared" ref="U11:U29" si="0">IF(ISERR(T11/S11*100),"N/A",T11/S11*100)</f>
        <v>108.12792009022073</v>
      </c>
    </row>
    <row r="12" spans="1:34" ht="75" customHeight="1" thickTop="1" thickBot="1">
      <c r="A12" s="60"/>
      <c r="B12" s="61" t="s">
        <v>50</v>
      </c>
      <c r="C12" s="62" t="s">
        <v>894</v>
      </c>
      <c r="D12" s="62"/>
      <c r="E12" s="62"/>
      <c r="F12" s="62"/>
      <c r="G12" s="62"/>
      <c r="H12" s="62"/>
      <c r="I12" s="62" t="s">
        <v>895</v>
      </c>
      <c r="J12" s="62"/>
      <c r="K12" s="62"/>
      <c r="L12" s="62" t="s">
        <v>896</v>
      </c>
      <c r="M12" s="62"/>
      <c r="N12" s="62"/>
      <c r="O12" s="62"/>
      <c r="P12" s="63" t="s">
        <v>48</v>
      </c>
      <c r="Q12" s="63" t="s">
        <v>44</v>
      </c>
      <c r="R12" s="63">
        <v>50</v>
      </c>
      <c r="S12" s="63">
        <v>50</v>
      </c>
      <c r="T12" s="63">
        <v>50</v>
      </c>
      <c r="U12" s="65">
        <f t="shared" si="0"/>
        <v>100</v>
      </c>
    </row>
    <row r="13" spans="1:34" ht="75" customHeight="1" thickTop="1">
      <c r="A13" s="60"/>
      <c r="B13" s="61" t="s">
        <v>55</v>
      </c>
      <c r="C13" s="62" t="s">
        <v>897</v>
      </c>
      <c r="D13" s="62"/>
      <c r="E13" s="62"/>
      <c r="F13" s="62"/>
      <c r="G13" s="62"/>
      <c r="H13" s="62"/>
      <c r="I13" s="62" t="s">
        <v>898</v>
      </c>
      <c r="J13" s="62"/>
      <c r="K13" s="62"/>
      <c r="L13" s="62" t="s">
        <v>899</v>
      </c>
      <c r="M13" s="62"/>
      <c r="N13" s="62"/>
      <c r="O13" s="62"/>
      <c r="P13" s="63" t="s">
        <v>48</v>
      </c>
      <c r="Q13" s="63" t="s">
        <v>104</v>
      </c>
      <c r="R13" s="63">
        <v>100</v>
      </c>
      <c r="S13" s="63">
        <v>100</v>
      </c>
      <c r="T13" s="63">
        <v>58.14</v>
      </c>
      <c r="U13" s="65">
        <f t="shared" si="0"/>
        <v>58.14</v>
      </c>
    </row>
    <row r="14" spans="1:34" ht="75" customHeight="1">
      <c r="A14" s="60"/>
      <c r="B14" s="66" t="s">
        <v>45</v>
      </c>
      <c r="C14" s="67" t="s">
        <v>900</v>
      </c>
      <c r="D14" s="67"/>
      <c r="E14" s="67"/>
      <c r="F14" s="67"/>
      <c r="G14" s="67"/>
      <c r="H14" s="67"/>
      <c r="I14" s="67" t="s">
        <v>901</v>
      </c>
      <c r="J14" s="67"/>
      <c r="K14" s="67"/>
      <c r="L14" s="67" t="s">
        <v>902</v>
      </c>
      <c r="M14" s="67"/>
      <c r="N14" s="67"/>
      <c r="O14" s="67"/>
      <c r="P14" s="68" t="s">
        <v>48</v>
      </c>
      <c r="Q14" s="68" t="s">
        <v>104</v>
      </c>
      <c r="R14" s="68">
        <v>100</v>
      </c>
      <c r="S14" s="68">
        <v>100</v>
      </c>
      <c r="T14" s="68">
        <v>99.04</v>
      </c>
      <c r="U14" s="69">
        <f t="shared" si="0"/>
        <v>99.04</v>
      </c>
    </row>
    <row r="15" spans="1:34" ht="75" customHeight="1">
      <c r="A15" s="60"/>
      <c r="B15" s="66" t="s">
        <v>45</v>
      </c>
      <c r="C15" s="67" t="s">
        <v>903</v>
      </c>
      <c r="D15" s="67"/>
      <c r="E15" s="67"/>
      <c r="F15" s="67"/>
      <c r="G15" s="67"/>
      <c r="H15" s="67"/>
      <c r="I15" s="67" t="s">
        <v>904</v>
      </c>
      <c r="J15" s="67"/>
      <c r="K15" s="67"/>
      <c r="L15" s="67" t="s">
        <v>905</v>
      </c>
      <c r="M15" s="67"/>
      <c r="N15" s="67"/>
      <c r="O15" s="67"/>
      <c r="P15" s="68" t="s">
        <v>48</v>
      </c>
      <c r="Q15" s="68" t="s">
        <v>104</v>
      </c>
      <c r="R15" s="68">
        <v>42.45</v>
      </c>
      <c r="S15" s="68">
        <v>42.45</v>
      </c>
      <c r="T15" s="68">
        <v>39.32</v>
      </c>
      <c r="U15" s="69">
        <f t="shared" si="0"/>
        <v>92.626619552414596</v>
      </c>
    </row>
    <row r="16" spans="1:34" ht="75" customHeight="1">
      <c r="A16" s="60"/>
      <c r="B16" s="66" t="s">
        <v>45</v>
      </c>
      <c r="C16" s="67" t="s">
        <v>906</v>
      </c>
      <c r="D16" s="67"/>
      <c r="E16" s="67"/>
      <c r="F16" s="67"/>
      <c r="G16" s="67"/>
      <c r="H16" s="67"/>
      <c r="I16" s="67" t="s">
        <v>907</v>
      </c>
      <c r="J16" s="67"/>
      <c r="K16" s="67"/>
      <c r="L16" s="67" t="s">
        <v>908</v>
      </c>
      <c r="M16" s="67"/>
      <c r="N16" s="67"/>
      <c r="O16" s="67"/>
      <c r="P16" s="68" t="s">
        <v>48</v>
      </c>
      <c r="Q16" s="68" t="s">
        <v>159</v>
      </c>
      <c r="R16" s="68">
        <v>28.96</v>
      </c>
      <c r="S16" s="68">
        <v>28.96</v>
      </c>
      <c r="T16" s="68">
        <v>21.65</v>
      </c>
      <c r="U16" s="69">
        <f t="shared" si="0"/>
        <v>74.75828729281767</v>
      </c>
    </row>
    <row r="17" spans="1:22" ht="75" customHeight="1">
      <c r="A17" s="60"/>
      <c r="B17" s="66" t="s">
        <v>45</v>
      </c>
      <c r="C17" s="67" t="s">
        <v>909</v>
      </c>
      <c r="D17" s="67"/>
      <c r="E17" s="67"/>
      <c r="F17" s="67"/>
      <c r="G17" s="67"/>
      <c r="H17" s="67"/>
      <c r="I17" s="67" t="s">
        <v>910</v>
      </c>
      <c r="J17" s="67"/>
      <c r="K17" s="67"/>
      <c r="L17" s="67" t="s">
        <v>911</v>
      </c>
      <c r="M17" s="67"/>
      <c r="N17" s="67"/>
      <c r="O17" s="67"/>
      <c r="P17" s="68" t="s">
        <v>48</v>
      </c>
      <c r="Q17" s="68" t="s">
        <v>159</v>
      </c>
      <c r="R17" s="68">
        <v>46.71</v>
      </c>
      <c r="S17" s="68">
        <v>46.71</v>
      </c>
      <c r="T17" s="68">
        <v>49.99</v>
      </c>
      <c r="U17" s="69">
        <f t="shared" si="0"/>
        <v>107.0220509526868</v>
      </c>
    </row>
    <row r="18" spans="1:22" ht="75" customHeight="1" thickBot="1">
      <c r="A18" s="60"/>
      <c r="B18" s="66" t="s">
        <v>45</v>
      </c>
      <c r="C18" s="67" t="s">
        <v>912</v>
      </c>
      <c r="D18" s="67"/>
      <c r="E18" s="67"/>
      <c r="F18" s="67"/>
      <c r="G18" s="67"/>
      <c r="H18" s="67"/>
      <c r="I18" s="67" t="s">
        <v>913</v>
      </c>
      <c r="J18" s="67"/>
      <c r="K18" s="67"/>
      <c r="L18" s="67" t="s">
        <v>914</v>
      </c>
      <c r="M18" s="67"/>
      <c r="N18" s="67"/>
      <c r="O18" s="67"/>
      <c r="P18" s="68" t="s">
        <v>48</v>
      </c>
      <c r="Q18" s="68" t="s">
        <v>104</v>
      </c>
      <c r="R18" s="68">
        <v>67.790000000000006</v>
      </c>
      <c r="S18" s="68">
        <v>67.790000000000006</v>
      </c>
      <c r="T18" s="68">
        <v>66.36</v>
      </c>
      <c r="U18" s="69">
        <f t="shared" si="0"/>
        <v>97.890544328071982</v>
      </c>
    </row>
    <row r="19" spans="1:22" ht="75" customHeight="1" thickTop="1">
      <c r="A19" s="60"/>
      <c r="B19" s="61" t="s">
        <v>60</v>
      </c>
      <c r="C19" s="62" t="s">
        <v>915</v>
      </c>
      <c r="D19" s="62"/>
      <c r="E19" s="62"/>
      <c r="F19" s="62"/>
      <c r="G19" s="62"/>
      <c r="H19" s="62"/>
      <c r="I19" s="62" t="s">
        <v>916</v>
      </c>
      <c r="J19" s="62"/>
      <c r="K19" s="62"/>
      <c r="L19" s="62" t="s">
        <v>917</v>
      </c>
      <c r="M19" s="62"/>
      <c r="N19" s="62"/>
      <c r="O19" s="62"/>
      <c r="P19" s="63" t="s">
        <v>48</v>
      </c>
      <c r="Q19" s="63" t="s">
        <v>159</v>
      </c>
      <c r="R19" s="63">
        <v>100</v>
      </c>
      <c r="S19" s="63">
        <v>100</v>
      </c>
      <c r="T19" s="63">
        <v>58.14</v>
      </c>
      <c r="U19" s="65">
        <f t="shared" si="0"/>
        <v>58.14</v>
      </c>
    </row>
    <row r="20" spans="1:22" ht="75" customHeight="1">
      <c r="A20" s="60"/>
      <c r="B20" s="66" t="s">
        <v>45</v>
      </c>
      <c r="C20" s="67" t="s">
        <v>918</v>
      </c>
      <c r="D20" s="67"/>
      <c r="E20" s="67"/>
      <c r="F20" s="67"/>
      <c r="G20" s="67"/>
      <c r="H20" s="67"/>
      <c r="I20" s="67" t="s">
        <v>919</v>
      </c>
      <c r="J20" s="67"/>
      <c r="K20" s="67"/>
      <c r="L20" s="67" t="s">
        <v>920</v>
      </c>
      <c r="M20" s="67"/>
      <c r="N20" s="67"/>
      <c r="O20" s="67"/>
      <c r="P20" s="68" t="s">
        <v>48</v>
      </c>
      <c r="Q20" s="68" t="s">
        <v>159</v>
      </c>
      <c r="R20" s="68">
        <v>100</v>
      </c>
      <c r="S20" s="68">
        <v>100</v>
      </c>
      <c r="T20" s="68">
        <v>100</v>
      </c>
      <c r="U20" s="69">
        <f t="shared" si="0"/>
        <v>100</v>
      </c>
    </row>
    <row r="21" spans="1:22" ht="75" customHeight="1">
      <c r="A21" s="60"/>
      <c r="B21" s="66" t="s">
        <v>45</v>
      </c>
      <c r="C21" s="67" t="s">
        <v>921</v>
      </c>
      <c r="D21" s="67"/>
      <c r="E21" s="67"/>
      <c r="F21" s="67"/>
      <c r="G21" s="67"/>
      <c r="H21" s="67"/>
      <c r="I21" s="67" t="s">
        <v>922</v>
      </c>
      <c r="J21" s="67"/>
      <c r="K21" s="67"/>
      <c r="L21" s="67" t="s">
        <v>923</v>
      </c>
      <c r="M21" s="67"/>
      <c r="N21" s="67"/>
      <c r="O21" s="67"/>
      <c r="P21" s="68" t="s">
        <v>48</v>
      </c>
      <c r="Q21" s="68" t="s">
        <v>159</v>
      </c>
      <c r="R21" s="68">
        <v>100</v>
      </c>
      <c r="S21" s="68">
        <v>100</v>
      </c>
      <c r="T21" s="68">
        <v>100</v>
      </c>
      <c r="U21" s="69">
        <f t="shared" si="0"/>
        <v>100</v>
      </c>
    </row>
    <row r="22" spans="1:22" ht="75" customHeight="1">
      <c r="A22" s="60"/>
      <c r="B22" s="66" t="s">
        <v>45</v>
      </c>
      <c r="C22" s="67" t="s">
        <v>924</v>
      </c>
      <c r="D22" s="67"/>
      <c r="E22" s="67"/>
      <c r="F22" s="67"/>
      <c r="G22" s="67"/>
      <c r="H22" s="67"/>
      <c r="I22" s="67" t="s">
        <v>925</v>
      </c>
      <c r="J22" s="67"/>
      <c r="K22" s="67"/>
      <c r="L22" s="67" t="s">
        <v>926</v>
      </c>
      <c r="M22" s="67"/>
      <c r="N22" s="67"/>
      <c r="O22" s="67"/>
      <c r="P22" s="68" t="s">
        <v>48</v>
      </c>
      <c r="Q22" s="68" t="s">
        <v>159</v>
      </c>
      <c r="R22" s="68">
        <v>100</v>
      </c>
      <c r="S22" s="68">
        <v>100</v>
      </c>
      <c r="T22" s="68">
        <v>100</v>
      </c>
      <c r="U22" s="69">
        <f t="shared" si="0"/>
        <v>100</v>
      </c>
    </row>
    <row r="23" spans="1:22" ht="75" customHeight="1">
      <c r="A23" s="60"/>
      <c r="B23" s="66" t="s">
        <v>45</v>
      </c>
      <c r="C23" s="67" t="s">
        <v>927</v>
      </c>
      <c r="D23" s="67"/>
      <c r="E23" s="67"/>
      <c r="F23" s="67"/>
      <c r="G23" s="67"/>
      <c r="H23" s="67"/>
      <c r="I23" s="67" t="s">
        <v>928</v>
      </c>
      <c r="J23" s="67"/>
      <c r="K23" s="67"/>
      <c r="L23" s="67" t="s">
        <v>929</v>
      </c>
      <c r="M23" s="67"/>
      <c r="N23" s="67"/>
      <c r="O23" s="67"/>
      <c r="P23" s="68" t="s">
        <v>48</v>
      </c>
      <c r="Q23" s="68" t="s">
        <v>159</v>
      </c>
      <c r="R23" s="68">
        <v>70</v>
      </c>
      <c r="S23" s="68">
        <v>70</v>
      </c>
      <c r="T23" s="68">
        <v>100</v>
      </c>
      <c r="U23" s="69">
        <f t="shared" si="0"/>
        <v>142.85714285714286</v>
      </c>
    </row>
    <row r="24" spans="1:22" ht="75" customHeight="1">
      <c r="A24" s="60"/>
      <c r="B24" s="66" t="s">
        <v>45</v>
      </c>
      <c r="C24" s="67" t="s">
        <v>930</v>
      </c>
      <c r="D24" s="67"/>
      <c r="E24" s="67"/>
      <c r="F24" s="67"/>
      <c r="G24" s="67"/>
      <c r="H24" s="67"/>
      <c r="I24" s="67" t="s">
        <v>931</v>
      </c>
      <c r="J24" s="67"/>
      <c r="K24" s="67"/>
      <c r="L24" s="67" t="s">
        <v>932</v>
      </c>
      <c r="M24" s="67"/>
      <c r="N24" s="67"/>
      <c r="O24" s="67"/>
      <c r="P24" s="68" t="s">
        <v>48</v>
      </c>
      <c r="Q24" s="68" t="s">
        <v>64</v>
      </c>
      <c r="R24" s="68">
        <v>37</v>
      </c>
      <c r="S24" s="68">
        <v>37</v>
      </c>
      <c r="T24" s="68">
        <v>30.25</v>
      </c>
      <c r="U24" s="69">
        <f t="shared" si="0"/>
        <v>81.756756756756758</v>
      </c>
    </row>
    <row r="25" spans="1:22" ht="75" customHeight="1">
      <c r="A25" s="60"/>
      <c r="B25" s="66" t="s">
        <v>45</v>
      </c>
      <c r="C25" s="67" t="s">
        <v>933</v>
      </c>
      <c r="D25" s="67"/>
      <c r="E25" s="67"/>
      <c r="F25" s="67"/>
      <c r="G25" s="67"/>
      <c r="H25" s="67"/>
      <c r="I25" s="67" t="s">
        <v>934</v>
      </c>
      <c r="J25" s="67"/>
      <c r="K25" s="67"/>
      <c r="L25" s="67" t="s">
        <v>935</v>
      </c>
      <c r="M25" s="67"/>
      <c r="N25" s="67"/>
      <c r="O25" s="67"/>
      <c r="P25" s="68" t="s">
        <v>48</v>
      </c>
      <c r="Q25" s="68" t="s">
        <v>64</v>
      </c>
      <c r="R25" s="68">
        <v>90</v>
      </c>
      <c r="S25" s="68">
        <v>90</v>
      </c>
      <c r="T25" s="68">
        <v>77.790000000000006</v>
      </c>
      <c r="U25" s="69">
        <f t="shared" si="0"/>
        <v>86.433333333333337</v>
      </c>
    </row>
    <row r="26" spans="1:22" ht="75" customHeight="1">
      <c r="A26" s="60"/>
      <c r="B26" s="66" t="s">
        <v>45</v>
      </c>
      <c r="C26" s="67" t="s">
        <v>936</v>
      </c>
      <c r="D26" s="67"/>
      <c r="E26" s="67"/>
      <c r="F26" s="67"/>
      <c r="G26" s="67"/>
      <c r="H26" s="67"/>
      <c r="I26" s="67" t="s">
        <v>937</v>
      </c>
      <c r="J26" s="67"/>
      <c r="K26" s="67"/>
      <c r="L26" s="67" t="s">
        <v>938</v>
      </c>
      <c r="M26" s="67"/>
      <c r="N26" s="67"/>
      <c r="O26" s="67"/>
      <c r="P26" s="68" t="s">
        <v>48</v>
      </c>
      <c r="Q26" s="68" t="s">
        <v>159</v>
      </c>
      <c r="R26" s="68">
        <v>36.340000000000003</v>
      </c>
      <c r="S26" s="68">
        <v>36.340000000000003</v>
      </c>
      <c r="T26" s="68">
        <v>40.11</v>
      </c>
      <c r="U26" s="69">
        <f t="shared" si="0"/>
        <v>110.37424325811776</v>
      </c>
    </row>
    <row r="27" spans="1:22" ht="75" customHeight="1">
      <c r="A27" s="60"/>
      <c r="B27" s="66" t="s">
        <v>45</v>
      </c>
      <c r="C27" s="67" t="s">
        <v>939</v>
      </c>
      <c r="D27" s="67"/>
      <c r="E27" s="67"/>
      <c r="F27" s="67"/>
      <c r="G27" s="67"/>
      <c r="H27" s="67"/>
      <c r="I27" s="67" t="s">
        <v>940</v>
      </c>
      <c r="J27" s="67"/>
      <c r="K27" s="67"/>
      <c r="L27" s="67" t="s">
        <v>941</v>
      </c>
      <c r="M27" s="67"/>
      <c r="N27" s="67"/>
      <c r="O27" s="67"/>
      <c r="P27" s="68" t="s">
        <v>48</v>
      </c>
      <c r="Q27" s="68" t="s">
        <v>159</v>
      </c>
      <c r="R27" s="68">
        <v>46.97</v>
      </c>
      <c r="S27" s="68">
        <v>46.97</v>
      </c>
      <c r="T27" s="68">
        <v>100</v>
      </c>
      <c r="U27" s="69">
        <f t="shared" si="0"/>
        <v>212.90185224611454</v>
      </c>
    </row>
    <row r="28" spans="1:22" ht="75" customHeight="1">
      <c r="A28" s="60"/>
      <c r="B28" s="66" t="s">
        <v>45</v>
      </c>
      <c r="C28" s="67" t="s">
        <v>942</v>
      </c>
      <c r="D28" s="67"/>
      <c r="E28" s="67"/>
      <c r="F28" s="67"/>
      <c r="G28" s="67"/>
      <c r="H28" s="67"/>
      <c r="I28" s="67" t="s">
        <v>943</v>
      </c>
      <c r="J28" s="67"/>
      <c r="K28" s="67"/>
      <c r="L28" s="67" t="s">
        <v>932</v>
      </c>
      <c r="M28" s="67"/>
      <c r="N28" s="67"/>
      <c r="O28" s="67"/>
      <c r="P28" s="68" t="s">
        <v>48</v>
      </c>
      <c r="Q28" s="68" t="s">
        <v>64</v>
      </c>
      <c r="R28" s="68">
        <v>37</v>
      </c>
      <c r="S28" s="68">
        <v>37</v>
      </c>
      <c r="T28" s="68">
        <v>39.17</v>
      </c>
      <c r="U28" s="69">
        <f t="shared" si="0"/>
        <v>105.86486486486486</v>
      </c>
    </row>
    <row r="29" spans="1:22" ht="75" customHeight="1" thickBot="1">
      <c r="A29" s="60"/>
      <c r="B29" s="66" t="s">
        <v>45</v>
      </c>
      <c r="C29" s="67" t="s">
        <v>944</v>
      </c>
      <c r="D29" s="67"/>
      <c r="E29" s="67"/>
      <c r="F29" s="67"/>
      <c r="G29" s="67"/>
      <c r="H29" s="67"/>
      <c r="I29" s="67" t="s">
        <v>945</v>
      </c>
      <c r="J29" s="67"/>
      <c r="K29" s="67"/>
      <c r="L29" s="67" t="s">
        <v>946</v>
      </c>
      <c r="M29" s="67"/>
      <c r="N29" s="67"/>
      <c r="O29" s="67"/>
      <c r="P29" s="68" t="s">
        <v>48</v>
      </c>
      <c r="Q29" s="68" t="s">
        <v>229</v>
      </c>
      <c r="R29" s="68">
        <v>90</v>
      </c>
      <c r="S29" s="68">
        <v>90</v>
      </c>
      <c r="T29" s="68">
        <v>91.29</v>
      </c>
      <c r="U29" s="69">
        <f t="shared" si="0"/>
        <v>101.43333333333334</v>
      </c>
    </row>
    <row r="30" spans="1:22" ht="22.5" customHeight="1" thickTop="1" thickBot="1">
      <c r="B30" s="13" t="s">
        <v>65</v>
      </c>
      <c r="C30" s="14"/>
      <c r="D30" s="14"/>
      <c r="E30" s="14"/>
      <c r="F30" s="14"/>
      <c r="G30" s="14"/>
      <c r="H30" s="15"/>
      <c r="I30" s="15"/>
      <c r="J30" s="15"/>
      <c r="K30" s="15"/>
      <c r="L30" s="15"/>
      <c r="M30" s="15"/>
      <c r="N30" s="15"/>
      <c r="O30" s="15"/>
      <c r="P30" s="15"/>
      <c r="Q30" s="15"/>
      <c r="R30" s="15"/>
      <c r="S30" s="15"/>
      <c r="T30" s="15"/>
      <c r="U30" s="16"/>
      <c r="V30" s="70"/>
    </row>
    <row r="31" spans="1:22" ht="26.25" customHeight="1" thickTop="1">
      <c r="B31" s="71"/>
      <c r="C31" s="72"/>
      <c r="D31" s="72"/>
      <c r="E31" s="72"/>
      <c r="F31" s="72"/>
      <c r="G31" s="72"/>
      <c r="H31" s="73"/>
      <c r="I31" s="73"/>
      <c r="J31" s="73"/>
      <c r="K31" s="73"/>
      <c r="L31" s="73"/>
      <c r="M31" s="73"/>
      <c r="N31" s="73"/>
      <c r="O31" s="73"/>
      <c r="P31" s="74"/>
      <c r="Q31" s="75"/>
      <c r="R31" s="76" t="s">
        <v>66</v>
      </c>
      <c r="S31" s="44" t="s">
        <v>67</v>
      </c>
      <c r="T31" s="76" t="s">
        <v>68</v>
      </c>
      <c r="U31" s="44" t="s">
        <v>69</v>
      </c>
    </row>
    <row r="32" spans="1:22" ht="26.25" customHeight="1" thickBot="1">
      <c r="B32" s="77"/>
      <c r="C32" s="78"/>
      <c r="D32" s="78"/>
      <c r="E32" s="78"/>
      <c r="F32" s="78"/>
      <c r="G32" s="78"/>
      <c r="H32" s="79"/>
      <c r="I32" s="79"/>
      <c r="J32" s="79"/>
      <c r="K32" s="79"/>
      <c r="L32" s="79"/>
      <c r="M32" s="79"/>
      <c r="N32" s="79"/>
      <c r="O32" s="79"/>
      <c r="P32" s="80"/>
      <c r="Q32" s="81"/>
      <c r="R32" s="82" t="s">
        <v>70</v>
      </c>
      <c r="S32" s="81" t="s">
        <v>70</v>
      </c>
      <c r="T32" s="81" t="s">
        <v>70</v>
      </c>
      <c r="U32" s="81" t="s">
        <v>71</v>
      </c>
    </row>
    <row r="33" spans="2:21" ht="13.5" customHeight="1" thickBot="1">
      <c r="B33" s="83" t="s">
        <v>72</v>
      </c>
      <c r="C33" s="84"/>
      <c r="D33" s="84"/>
      <c r="E33" s="85"/>
      <c r="F33" s="85"/>
      <c r="G33" s="85"/>
      <c r="H33" s="86"/>
      <c r="I33" s="86"/>
      <c r="J33" s="86"/>
      <c r="K33" s="86"/>
      <c r="L33" s="86"/>
      <c r="M33" s="86"/>
      <c r="N33" s="86"/>
      <c r="O33" s="86"/>
      <c r="P33" s="87"/>
      <c r="Q33" s="87"/>
      <c r="R33" s="88">
        <f>6160.820477</f>
        <v>6160.8204770000002</v>
      </c>
      <c r="S33" s="88">
        <f>6160.820477</f>
        <v>6160.8204770000002</v>
      </c>
      <c r="T33" s="88">
        <f>6468.90280514</f>
        <v>6468.9028051400001</v>
      </c>
      <c r="U33" s="89">
        <f>+IF(ISERR(T33/S33*100),"N/A",T33/S33*100)</f>
        <v>105.00067043489018</v>
      </c>
    </row>
    <row r="34" spans="2:21" ht="13.5" customHeight="1" thickBot="1">
      <c r="B34" s="90" t="s">
        <v>73</v>
      </c>
      <c r="C34" s="91"/>
      <c r="D34" s="91"/>
      <c r="E34" s="92"/>
      <c r="F34" s="92"/>
      <c r="G34" s="92"/>
      <c r="H34" s="93"/>
      <c r="I34" s="93"/>
      <c r="J34" s="93"/>
      <c r="K34" s="93"/>
      <c r="L34" s="93"/>
      <c r="M34" s="93"/>
      <c r="N34" s="93"/>
      <c r="O34" s="93"/>
      <c r="P34" s="94"/>
      <c r="Q34" s="94"/>
      <c r="R34" s="88">
        <f>6772.07647574</f>
        <v>6772.0764757400002</v>
      </c>
      <c r="S34" s="88">
        <f>6772.07647574</f>
        <v>6772.0764757400002</v>
      </c>
      <c r="T34" s="88">
        <f>6468.90280514</f>
        <v>6468.9028051400001</v>
      </c>
      <c r="U34" s="89">
        <f>+IF(ISERR(T34/S34*100),"N/A",T34/S34*100)</f>
        <v>95.523180051405561</v>
      </c>
    </row>
    <row r="35" spans="2:21" ht="14.85" customHeight="1" thickTop="1" thickBot="1">
      <c r="B35" s="13" t="s">
        <v>74</v>
      </c>
      <c r="C35" s="14"/>
      <c r="D35" s="14"/>
      <c r="E35" s="14"/>
      <c r="F35" s="14"/>
      <c r="G35" s="14"/>
      <c r="H35" s="15"/>
      <c r="I35" s="15"/>
      <c r="J35" s="15"/>
      <c r="K35" s="15"/>
      <c r="L35" s="15"/>
      <c r="M35" s="15"/>
      <c r="N35" s="15"/>
      <c r="O35" s="15"/>
      <c r="P35" s="15"/>
      <c r="Q35" s="15"/>
      <c r="R35" s="15"/>
      <c r="S35" s="15"/>
      <c r="T35" s="15"/>
      <c r="U35" s="16"/>
    </row>
    <row r="36" spans="2:21" ht="44.25" customHeight="1" thickTop="1">
      <c r="B36" s="95" t="s">
        <v>75</v>
      </c>
      <c r="C36" s="97"/>
      <c r="D36" s="97"/>
      <c r="E36" s="97"/>
      <c r="F36" s="97"/>
      <c r="G36" s="97"/>
      <c r="H36" s="97"/>
      <c r="I36" s="97"/>
      <c r="J36" s="97"/>
      <c r="K36" s="97"/>
      <c r="L36" s="97"/>
      <c r="M36" s="97"/>
      <c r="N36" s="97"/>
      <c r="O36" s="97"/>
      <c r="P36" s="97"/>
      <c r="Q36" s="97"/>
      <c r="R36" s="97"/>
      <c r="S36" s="97"/>
      <c r="T36" s="97"/>
      <c r="U36" s="96"/>
    </row>
    <row r="37" spans="2:21" ht="34.5" customHeight="1">
      <c r="B37" s="98" t="s">
        <v>76</v>
      </c>
      <c r="C37" s="100"/>
      <c r="D37" s="100"/>
      <c r="E37" s="100"/>
      <c r="F37" s="100"/>
      <c r="G37" s="100"/>
      <c r="H37" s="100"/>
      <c r="I37" s="100"/>
      <c r="J37" s="100"/>
      <c r="K37" s="100"/>
      <c r="L37" s="100"/>
      <c r="M37" s="100"/>
      <c r="N37" s="100"/>
      <c r="O37" s="100"/>
      <c r="P37" s="100"/>
      <c r="Q37" s="100"/>
      <c r="R37" s="100"/>
      <c r="S37" s="100"/>
      <c r="T37" s="100"/>
      <c r="U37" s="99"/>
    </row>
    <row r="38" spans="2:21" ht="60.6" customHeight="1">
      <c r="B38" s="98" t="s">
        <v>947</v>
      </c>
      <c r="C38" s="100"/>
      <c r="D38" s="100"/>
      <c r="E38" s="100"/>
      <c r="F38" s="100"/>
      <c r="G38" s="100"/>
      <c r="H38" s="100"/>
      <c r="I38" s="100"/>
      <c r="J38" s="100"/>
      <c r="K38" s="100"/>
      <c r="L38" s="100"/>
      <c r="M38" s="100"/>
      <c r="N38" s="100"/>
      <c r="O38" s="100"/>
      <c r="P38" s="100"/>
      <c r="Q38" s="100"/>
      <c r="R38" s="100"/>
      <c r="S38" s="100"/>
      <c r="T38" s="100"/>
      <c r="U38" s="99"/>
    </row>
    <row r="39" spans="2:21" ht="57.95" customHeight="1">
      <c r="B39" s="98" t="s">
        <v>948</v>
      </c>
      <c r="C39" s="100"/>
      <c r="D39" s="100"/>
      <c r="E39" s="100"/>
      <c r="F39" s="100"/>
      <c r="G39" s="100"/>
      <c r="H39" s="100"/>
      <c r="I39" s="100"/>
      <c r="J39" s="100"/>
      <c r="K39" s="100"/>
      <c r="L39" s="100"/>
      <c r="M39" s="100"/>
      <c r="N39" s="100"/>
      <c r="O39" s="100"/>
      <c r="P39" s="100"/>
      <c r="Q39" s="100"/>
      <c r="R39" s="100"/>
      <c r="S39" s="100"/>
      <c r="T39" s="100"/>
      <c r="U39" s="99"/>
    </row>
    <row r="40" spans="2:21" ht="32.450000000000003" customHeight="1">
      <c r="B40" s="98" t="s">
        <v>949</v>
      </c>
      <c r="C40" s="100"/>
      <c r="D40" s="100"/>
      <c r="E40" s="100"/>
      <c r="F40" s="100"/>
      <c r="G40" s="100"/>
      <c r="H40" s="100"/>
      <c r="I40" s="100"/>
      <c r="J40" s="100"/>
      <c r="K40" s="100"/>
      <c r="L40" s="100"/>
      <c r="M40" s="100"/>
      <c r="N40" s="100"/>
      <c r="O40" s="100"/>
      <c r="P40" s="100"/>
      <c r="Q40" s="100"/>
      <c r="R40" s="100"/>
      <c r="S40" s="100"/>
      <c r="T40" s="100"/>
      <c r="U40" s="99"/>
    </row>
    <row r="41" spans="2:21" ht="52.7" customHeight="1">
      <c r="B41" s="98" t="s">
        <v>950</v>
      </c>
      <c r="C41" s="100"/>
      <c r="D41" s="100"/>
      <c r="E41" s="100"/>
      <c r="F41" s="100"/>
      <c r="G41" s="100"/>
      <c r="H41" s="100"/>
      <c r="I41" s="100"/>
      <c r="J41" s="100"/>
      <c r="K41" s="100"/>
      <c r="L41" s="100"/>
      <c r="M41" s="100"/>
      <c r="N41" s="100"/>
      <c r="O41" s="100"/>
      <c r="P41" s="100"/>
      <c r="Q41" s="100"/>
      <c r="R41" s="100"/>
      <c r="S41" s="100"/>
      <c r="T41" s="100"/>
      <c r="U41" s="99"/>
    </row>
    <row r="42" spans="2:21" ht="60.2" customHeight="1">
      <c r="B42" s="98" t="s">
        <v>951</v>
      </c>
      <c r="C42" s="100"/>
      <c r="D42" s="100"/>
      <c r="E42" s="100"/>
      <c r="F42" s="100"/>
      <c r="G42" s="100"/>
      <c r="H42" s="100"/>
      <c r="I42" s="100"/>
      <c r="J42" s="100"/>
      <c r="K42" s="100"/>
      <c r="L42" s="100"/>
      <c r="M42" s="100"/>
      <c r="N42" s="100"/>
      <c r="O42" s="100"/>
      <c r="P42" s="100"/>
      <c r="Q42" s="100"/>
      <c r="R42" s="100"/>
      <c r="S42" s="100"/>
      <c r="T42" s="100"/>
      <c r="U42" s="99"/>
    </row>
    <row r="43" spans="2:21" ht="42.6" customHeight="1">
      <c r="B43" s="98" t="s">
        <v>952</v>
      </c>
      <c r="C43" s="100"/>
      <c r="D43" s="100"/>
      <c r="E43" s="100"/>
      <c r="F43" s="100"/>
      <c r="G43" s="100"/>
      <c r="H43" s="100"/>
      <c r="I43" s="100"/>
      <c r="J43" s="100"/>
      <c r="K43" s="100"/>
      <c r="L43" s="100"/>
      <c r="M43" s="100"/>
      <c r="N43" s="100"/>
      <c r="O43" s="100"/>
      <c r="P43" s="100"/>
      <c r="Q43" s="100"/>
      <c r="R43" s="100"/>
      <c r="S43" s="100"/>
      <c r="T43" s="100"/>
      <c r="U43" s="99"/>
    </row>
    <row r="44" spans="2:21" ht="51.75" customHeight="1">
      <c r="B44" s="98" t="s">
        <v>953</v>
      </c>
      <c r="C44" s="100"/>
      <c r="D44" s="100"/>
      <c r="E44" s="100"/>
      <c r="F44" s="100"/>
      <c r="G44" s="100"/>
      <c r="H44" s="100"/>
      <c r="I44" s="100"/>
      <c r="J44" s="100"/>
      <c r="K44" s="100"/>
      <c r="L44" s="100"/>
      <c r="M44" s="100"/>
      <c r="N44" s="100"/>
      <c r="O44" s="100"/>
      <c r="P44" s="100"/>
      <c r="Q44" s="100"/>
      <c r="R44" s="100"/>
      <c r="S44" s="100"/>
      <c r="T44" s="100"/>
      <c r="U44" s="99"/>
    </row>
    <row r="45" spans="2:21" ht="57" customHeight="1">
      <c r="B45" s="98" t="s">
        <v>954</v>
      </c>
      <c r="C45" s="100"/>
      <c r="D45" s="100"/>
      <c r="E45" s="100"/>
      <c r="F45" s="100"/>
      <c r="G45" s="100"/>
      <c r="H45" s="100"/>
      <c r="I45" s="100"/>
      <c r="J45" s="100"/>
      <c r="K45" s="100"/>
      <c r="L45" s="100"/>
      <c r="M45" s="100"/>
      <c r="N45" s="100"/>
      <c r="O45" s="100"/>
      <c r="P45" s="100"/>
      <c r="Q45" s="100"/>
      <c r="R45" s="100"/>
      <c r="S45" s="100"/>
      <c r="T45" s="100"/>
      <c r="U45" s="99"/>
    </row>
    <row r="46" spans="2:21" ht="34.5" customHeight="1">
      <c r="B46" s="98" t="s">
        <v>955</v>
      </c>
      <c r="C46" s="100"/>
      <c r="D46" s="100"/>
      <c r="E46" s="100"/>
      <c r="F46" s="100"/>
      <c r="G46" s="100"/>
      <c r="H46" s="100"/>
      <c r="I46" s="100"/>
      <c r="J46" s="100"/>
      <c r="K46" s="100"/>
      <c r="L46" s="100"/>
      <c r="M46" s="100"/>
      <c r="N46" s="100"/>
      <c r="O46" s="100"/>
      <c r="P46" s="100"/>
      <c r="Q46" s="100"/>
      <c r="R46" s="100"/>
      <c r="S46" s="100"/>
      <c r="T46" s="100"/>
      <c r="U46" s="99"/>
    </row>
    <row r="47" spans="2:21" ht="34.5" customHeight="1">
      <c r="B47" s="98" t="s">
        <v>956</v>
      </c>
      <c r="C47" s="100"/>
      <c r="D47" s="100"/>
      <c r="E47" s="100"/>
      <c r="F47" s="100"/>
      <c r="G47" s="100"/>
      <c r="H47" s="100"/>
      <c r="I47" s="100"/>
      <c r="J47" s="100"/>
      <c r="K47" s="100"/>
      <c r="L47" s="100"/>
      <c r="M47" s="100"/>
      <c r="N47" s="100"/>
      <c r="O47" s="100"/>
      <c r="P47" s="100"/>
      <c r="Q47" s="100"/>
      <c r="R47" s="100"/>
      <c r="S47" s="100"/>
      <c r="T47" s="100"/>
      <c r="U47" s="99"/>
    </row>
    <row r="48" spans="2:21" ht="27" customHeight="1">
      <c r="B48" s="98" t="s">
        <v>957</v>
      </c>
      <c r="C48" s="100"/>
      <c r="D48" s="100"/>
      <c r="E48" s="100"/>
      <c r="F48" s="100"/>
      <c r="G48" s="100"/>
      <c r="H48" s="100"/>
      <c r="I48" s="100"/>
      <c r="J48" s="100"/>
      <c r="K48" s="100"/>
      <c r="L48" s="100"/>
      <c r="M48" s="100"/>
      <c r="N48" s="100"/>
      <c r="O48" s="100"/>
      <c r="P48" s="100"/>
      <c r="Q48" s="100"/>
      <c r="R48" s="100"/>
      <c r="S48" s="100"/>
      <c r="T48" s="100"/>
      <c r="U48" s="99"/>
    </row>
    <row r="49" spans="2:21" ht="41.25" customHeight="1">
      <c r="B49" s="98" t="s">
        <v>958</v>
      </c>
      <c r="C49" s="100"/>
      <c r="D49" s="100"/>
      <c r="E49" s="100"/>
      <c r="F49" s="100"/>
      <c r="G49" s="100"/>
      <c r="H49" s="100"/>
      <c r="I49" s="100"/>
      <c r="J49" s="100"/>
      <c r="K49" s="100"/>
      <c r="L49" s="100"/>
      <c r="M49" s="100"/>
      <c r="N49" s="100"/>
      <c r="O49" s="100"/>
      <c r="P49" s="100"/>
      <c r="Q49" s="100"/>
      <c r="R49" s="100"/>
      <c r="S49" s="100"/>
      <c r="T49" s="100"/>
      <c r="U49" s="99"/>
    </row>
    <row r="50" spans="2:21" ht="66.75" customHeight="1">
      <c r="B50" s="98" t="s">
        <v>959</v>
      </c>
      <c r="C50" s="100"/>
      <c r="D50" s="100"/>
      <c r="E50" s="100"/>
      <c r="F50" s="100"/>
      <c r="G50" s="100"/>
      <c r="H50" s="100"/>
      <c r="I50" s="100"/>
      <c r="J50" s="100"/>
      <c r="K50" s="100"/>
      <c r="L50" s="100"/>
      <c r="M50" s="100"/>
      <c r="N50" s="100"/>
      <c r="O50" s="100"/>
      <c r="P50" s="100"/>
      <c r="Q50" s="100"/>
      <c r="R50" s="100"/>
      <c r="S50" s="100"/>
      <c r="T50" s="100"/>
      <c r="U50" s="99"/>
    </row>
    <row r="51" spans="2:21" ht="65.45" customHeight="1">
      <c r="B51" s="98" t="s">
        <v>960</v>
      </c>
      <c r="C51" s="100"/>
      <c r="D51" s="100"/>
      <c r="E51" s="100"/>
      <c r="F51" s="100"/>
      <c r="G51" s="100"/>
      <c r="H51" s="100"/>
      <c r="I51" s="100"/>
      <c r="J51" s="100"/>
      <c r="K51" s="100"/>
      <c r="L51" s="100"/>
      <c r="M51" s="100"/>
      <c r="N51" s="100"/>
      <c r="O51" s="100"/>
      <c r="P51" s="100"/>
      <c r="Q51" s="100"/>
      <c r="R51" s="100"/>
      <c r="S51" s="100"/>
      <c r="T51" s="100"/>
      <c r="U51" s="99"/>
    </row>
    <row r="52" spans="2:21" ht="32.25" customHeight="1">
      <c r="B52" s="98" t="s">
        <v>961</v>
      </c>
      <c r="C52" s="100"/>
      <c r="D52" s="100"/>
      <c r="E52" s="100"/>
      <c r="F52" s="100"/>
      <c r="G52" s="100"/>
      <c r="H52" s="100"/>
      <c r="I52" s="100"/>
      <c r="J52" s="100"/>
      <c r="K52" s="100"/>
      <c r="L52" s="100"/>
      <c r="M52" s="100"/>
      <c r="N52" s="100"/>
      <c r="O52" s="100"/>
      <c r="P52" s="100"/>
      <c r="Q52" s="100"/>
      <c r="R52" s="100"/>
      <c r="S52" s="100"/>
      <c r="T52" s="100"/>
      <c r="U52" s="99"/>
    </row>
    <row r="53" spans="2:21" ht="54.6" customHeight="1">
      <c r="B53" s="98" t="s">
        <v>962</v>
      </c>
      <c r="C53" s="100"/>
      <c r="D53" s="100"/>
      <c r="E53" s="100"/>
      <c r="F53" s="100"/>
      <c r="G53" s="100"/>
      <c r="H53" s="100"/>
      <c r="I53" s="100"/>
      <c r="J53" s="100"/>
      <c r="K53" s="100"/>
      <c r="L53" s="100"/>
      <c r="M53" s="100"/>
      <c r="N53" s="100"/>
      <c r="O53" s="100"/>
      <c r="P53" s="100"/>
      <c r="Q53" s="100"/>
      <c r="R53" s="100"/>
      <c r="S53" s="100"/>
      <c r="T53" s="100"/>
      <c r="U53" s="99"/>
    </row>
    <row r="54" spans="2:21" ht="46.5" customHeight="1">
      <c r="B54" s="98" t="s">
        <v>963</v>
      </c>
      <c r="C54" s="100"/>
      <c r="D54" s="100"/>
      <c r="E54" s="100"/>
      <c r="F54" s="100"/>
      <c r="G54" s="100"/>
      <c r="H54" s="100"/>
      <c r="I54" s="100"/>
      <c r="J54" s="100"/>
      <c r="K54" s="100"/>
      <c r="L54" s="100"/>
      <c r="M54" s="100"/>
      <c r="N54" s="100"/>
      <c r="O54" s="100"/>
      <c r="P54" s="100"/>
      <c r="Q54" s="100"/>
      <c r="R54" s="100"/>
      <c r="S54" s="100"/>
      <c r="T54" s="100"/>
      <c r="U54" s="99"/>
    </row>
    <row r="55" spans="2:21" ht="56.85" customHeight="1" thickBot="1">
      <c r="B55" s="101" t="s">
        <v>964</v>
      </c>
      <c r="C55" s="103"/>
      <c r="D55" s="103"/>
      <c r="E55" s="103"/>
      <c r="F55" s="103"/>
      <c r="G55" s="103"/>
      <c r="H55" s="103"/>
      <c r="I55" s="103"/>
      <c r="J55" s="103"/>
      <c r="K55" s="103"/>
      <c r="L55" s="103"/>
      <c r="M55" s="103"/>
      <c r="N55" s="103"/>
      <c r="O55" s="103"/>
      <c r="P55" s="103"/>
      <c r="Q55" s="103"/>
      <c r="R55" s="103"/>
      <c r="S55" s="103"/>
      <c r="T55" s="103"/>
      <c r="U55" s="102"/>
    </row>
  </sheetData>
  <mergeCells count="100">
    <mergeCell ref="B52:U52"/>
    <mergeCell ref="B53:U53"/>
    <mergeCell ref="B54:U54"/>
    <mergeCell ref="B55:U55"/>
    <mergeCell ref="B46:U46"/>
    <mergeCell ref="B47:U47"/>
    <mergeCell ref="B48:U48"/>
    <mergeCell ref="B49:U49"/>
    <mergeCell ref="B50:U50"/>
    <mergeCell ref="B51:U51"/>
    <mergeCell ref="B40:U40"/>
    <mergeCell ref="B41:U41"/>
    <mergeCell ref="B42:U42"/>
    <mergeCell ref="B43:U43"/>
    <mergeCell ref="B44:U44"/>
    <mergeCell ref="B45:U45"/>
    <mergeCell ref="B33:D33"/>
    <mergeCell ref="B34:D34"/>
    <mergeCell ref="B36:U36"/>
    <mergeCell ref="B37:U37"/>
    <mergeCell ref="B38:U38"/>
    <mergeCell ref="B39:U39"/>
    <mergeCell ref="C28:H28"/>
    <mergeCell ref="I28:K28"/>
    <mergeCell ref="L28:O28"/>
    <mergeCell ref="C29:H29"/>
    <mergeCell ref="I29:K29"/>
    <mergeCell ref="L29:O29"/>
    <mergeCell ref="C26:H26"/>
    <mergeCell ref="I26:K26"/>
    <mergeCell ref="L26:O26"/>
    <mergeCell ref="C27:H27"/>
    <mergeCell ref="I27:K27"/>
    <mergeCell ref="L27:O27"/>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45"/>
  <sheetViews>
    <sheetView view="pageBreakPreview" zoomScale="80" zoomScaleNormal="80" zoomScaleSheetLayoutView="80" workbookViewId="0">
      <selection activeCell="B2" sqref="B2"/>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4"/>
      <c r="B1" s="8" t="s">
        <v>0</v>
      </c>
      <c r="C1" s="8"/>
      <c r="D1" s="8"/>
      <c r="E1" s="8"/>
      <c r="F1" s="8"/>
      <c r="G1" s="8"/>
      <c r="H1" s="8"/>
      <c r="I1" s="8"/>
      <c r="J1" s="8"/>
      <c r="K1" s="8"/>
      <c r="L1" s="8"/>
      <c r="M1" s="4" t="s">
        <v>5</v>
      </c>
      <c r="N1" s="4"/>
      <c r="O1" s="4"/>
      <c r="P1" s="9"/>
      <c r="Q1" s="9"/>
      <c r="R1" s="9"/>
      <c r="Y1" s="10"/>
      <c r="Z1" s="10"/>
      <c r="AA1" s="11"/>
      <c r="AH1" s="12"/>
    </row>
    <row r="2" spans="1:34" ht="13.5" customHeight="1" thickBot="1"/>
    <row r="3" spans="1:34" ht="22.5" customHeight="1" thickTop="1" thickBot="1">
      <c r="B3" s="13" t="s">
        <v>6</v>
      </c>
      <c r="C3" s="14"/>
      <c r="D3" s="14"/>
      <c r="E3" s="14"/>
      <c r="F3" s="14"/>
      <c r="G3" s="14"/>
      <c r="H3" s="15"/>
      <c r="I3" s="15"/>
      <c r="J3" s="15"/>
      <c r="K3" s="15"/>
      <c r="L3" s="15"/>
      <c r="M3" s="15"/>
      <c r="N3" s="15"/>
      <c r="O3" s="15"/>
      <c r="P3" s="15"/>
      <c r="Q3" s="15"/>
      <c r="R3" s="15"/>
      <c r="S3" s="15"/>
      <c r="T3" s="15"/>
      <c r="U3" s="16"/>
    </row>
    <row r="4" spans="1:34" ht="51.75" customHeight="1" thickTop="1">
      <c r="B4" s="17" t="s">
        <v>7</v>
      </c>
      <c r="C4" s="18" t="s">
        <v>965</v>
      </c>
      <c r="D4" s="19" t="s">
        <v>966</v>
      </c>
      <c r="E4" s="19"/>
      <c r="F4" s="19"/>
      <c r="G4" s="19"/>
      <c r="H4" s="19"/>
      <c r="I4" s="20"/>
      <c r="J4" s="21" t="s">
        <v>10</v>
      </c>
      <c r="K4" s="22" t="s">
        <v>11</v>
      </c>
      <c r="L4" s="23" t="s">
        <v>12</v>
      </c>
      <c r="M4" s="23"/>
      <c r="N4" s="23"/>
      <c r="O4" s="23"/>
      <c r="P4" s="21" t="s">
        <v>13</v>
      </c>
      <c r="Q4" s="23" t="s">
        <v>813</v>
      </c>
      <c r="R4" s="23"/>
      <c r="S4" s="21" t="s">
        <v>15</v>
      </c>
      <c r="T4" s="23" t="s">
        <v>16</v>
      </c>
      <c r="U4" s="24"/>
    </row>
    <row r="5" spans="1:34" ht="15.75" customHeight="1">
      <c r="B5" s="25" t="s">
        <v>17</v>
      </c>
      <c r="C5" s="26"/>
      <c r="D5" s="26"/>
      <c r="E5" s="26"/>
      <c r="F5" s="26"/>
      <c r="G5" s="26"/>
      <c r="H5" s="26"/>
      <c r="I5" s="26"/>
      <c r="J5" s="26"/>
      <c r="K5" s="26"/>
      <c r="L5" s="26"/>
      <c r="M5" s="26"/>
      <c r="N5" s="26"/>
      <c r="O5" s="26"/>
      <c r="P5" s="26"/>
      <c r="Q5" s="26"/>
      <c r="R5" s="26"/>
      <c r="S5" s="26"/>
      <c r="T5" s="26"/>
      <c r="U5" s="27"/>
    </row>
    <row r="6" spans="1:34" ht="37.5" customHeight="1" thickBot="1">
      <c r="B6" s="28" t="s">
        <v>18</v>
      </c>
      <c r="C6" s="29" t="s">
        <v>19</v>
      </c>
      <c r="D6" s="29"/>
      <c r="E6" s="29"/>
      <c r="F6" s="29"/>
      <c r="G6" s="29"/>
      <c r="H6" s="30"/>
      <c r="I6" s="30"/>
      <c r="J6" s="30" t="s">
        <v>20</v>
      </c>
      <c r="K6" s="29" t="s">
        <v>21</v>
      </c>
      <c r="L6" s="29"/>
      <c r="M6" s="29"/>
      <c r="N6" s="31"/>
      <c r="O6" s="32" t="s">
        <v>22</v>
      </c>
      <c r="P6" s="29" t="s">
        <v>23</v>
      </c>
      <c r="Q6" s="29"/>
      <c r="R6" s="33"/>
      <c r="S6" s="32" t="s">
        <v>24</v>
      </c>
      <c r="T6" s="29" t="s">
        <v>293</v>
      </c>
      <c r="U6" s="34"/>
    </row>
    <row r="7" spans="1:34" ht="22.5" customHeight="1" thickTop="1" thickBot="1">
      <c r="B7" s="13" t="s">
        <v>26</v>
      </c>
      <c r="C7" s="14"/>
      <c r="D7" s="14"/>
      <c r="E7" s="14"/>
      <c r="F7" s="14"/>
      <c r="G7" s="14"/>
      <c r="H7" s="15"/>
      <c r="I7" s="15"/>
      <c r="J7" s="15"/>
      <c r="K7" s="15"/>
      <c r="L7" s="15"/>
      <c r="M7" s="15"/>
      <c r="N7" s="15"/>
      <c r="O7" s="15"/>
      <c r="P7" s="15"/>
      <c r="Q7" s="15"/>
      <c r="R7" s="15"/>
      <c r="S7" s="15"/>
      <c r="T7" s="15"/>
      <c r="U7" s="16"/>
    </row>
    <row r="8" spans="1:34" ht="16.5" customHeight="1" thickTop="1">
      <c r="B8" s="36" t="s">
        <v>27</v>
      </c>
      <c r="C8" s="39" t="s">
        <v>28</v>
      </c>
      <c r="D8" s="39"/>
      <c r="E8" s="39"/>
      <c r="F8" s="39"/>
      <c r="G8" s="39"/>
      <c r="H8" s="40"/>
      <c r="I8" s="45" t="s">
        <v>29</v>
      </c>
      <c r="J8" s="47"/>
      <c r="K8" s="47"/>
      <c r="L8" s="47"/>
      <c r="M8" s="47"/>
      <c r="N8" s="47"/>
      <c r="O8" s="47"/>
      <c r="P8" s="47"/>
      <c r="Q8" s="47"/>
      <c r="R8" s="47"/>
      <c r="S8" s="46"/>
      <c r="T8" s="49" t="s">
        <v>30</v>
      </c>
      <c r="U8" s="48"/>
    </row>
    <row r="9" spans="1:34" ht="19.5" customHeight="1">
      <c r="B9" s="38"/>
      <c r="C9" s="35"/>
      <c r="D9" s="35"/>
      <c r="E9" s="35"/>
      <c r="F9" s="35"/>
      <c r="G9" s="35"/>
      <c r="H9" s="43"/>
      <c r="I9" s="50" t="s">
        <v>31</v>
      </c>
      <c r="J9" s="51"/>
      <c r="K9" s="51"/>
      <c r="L9" s="51" t="s">
        <v>32</v>
      </c>
      <c r="M9" s="51"/>
      <c r="N9" s="51"/>
      <c r="O9" s="51"/>
      <c r="P9" s="51" t="s">
        <v>33</v>
      </c>
      <c r="Q9" s="51" t="s">
        <v>34</v>
      </c>
      <c r="R9" s="55" t="s">
        <v>35</v>
      </c>
      <c r="S9" s="54"/>
      <c r="T9" s="51" t="s">
        <v>36</v>
      </c>
      <c r="U9" s="56" t="s">
        <v>37</v>
      </c>
    </row>
    <row r="10" spans="1:34" ht="26.25" customHeight="1" thickBot="1">
      <c r="B10" s="37"/>
      <c r="C10" s="41"/>
      <c r="D10" s="41"/>
      <c r="E10" s="41"/>
      <c r="F10" s="41"/>
      <c r="G10" s="41"/>
      <c r="H10" s="42"/>
      <c r="I10" s="52"/>
      <c r="J10" s="53"/>
      <c r="K10" s="53"/>
      <c r="L10" s="53"/>
      <c r="M10" s="53"/>
      <c r="N10" s="53"/>
      <c r="O10" s="53"/>
      <c r="P10" s="53"/>
      <c r="Q10" s="53"/>
      <c r="R10" s="58" t="s">
        <v>38</v>
      </c>
      <c r="S10" s="59" t="s">
        <v>39</v>
      </c>
      <c r="T10" s="53"/>
      <c r="U10" s="57"/>
    </row>
    <row r="11" spans="1:34" ht="75" customHeight="1" thickTop="1" thickBot="1">
      <c r="A11" s="60"/>
      <c r="B11" s="61" t="s">
        <v>40</v>
      </c>
      <c r="C11" s="62" t="s">
        <v>967</v>
      </c>
      <c r="D11" s="62"/>
      <c r="E11" s="62"/>
      <c r="F11" s="62"/>
      <c r="G11" s="62"/>
      <c r="H11" s="62"/>
      <c r="I11" s="62" t="s">
        <v>815</v>
      </c>
      <c r="J11" s="62"/>
      <c r="K11" s="62"/>
      <c r="L11" s="62" t="s">
        <v>816</v>
      </c>
      <c r="M11" s="62"/>
      <c r="N11" s="62"/>
      <c r="O11" s="62"/>
      <c r="P11" s="63" t="s">
        <v>16</v>
      </c>
      <c r="Q11" s="63" t="s">
        <v>44</v>
      </c>
      <c r="R11" s="64">
        <v>51.6</v>
      </c>
      <c r="S11" s="64">
        <v>51.6</v>
      </c>
      <c r="T11" s="64">
        <v>51</v>
      </c>
      <c r="U11" s="65">
        <f t="shared" ref="U11:U24" si="0">IF(ISERR(T11/S11*100),"N/A",T11/S11*100)</f>
        <v>98.837209302325576</v>
      </c>
    </row>
    <row r="12" spans="1:34" ht="75" customHeight="1" thickTop="1">
      <c r="A12" s="60"/>
      <c r="B12" s="61" t="s">
        <v>50</v>
      </c>
      <c r="C12" s="62" t="s">
        <v>968</v>
      </c>
      <c r="D12" s="62"/>
      <c r="E12" s="62"/>
      <c r="F12" s="62"/>
      <c r="G12" s="62"/>
      <c r="H12" s="62"/>
      <c r="I12" s="62" t="s">
        <v>969</v>
      </c>
      <c r="J12" s="62"/>
      <c r="K12" s="62"/>
      <c r="L12" s="62" t="s">
        <v>970</v>
      </c>
      <c r="M12" s="62"/>
      <c r="N12" s="62"/>
      <c r="O12" s="62"/>
      <c r="P12" s="63" t="s">
        <v>48</v>
      </c>
      <c r="Q12" s="63" t="s">
        <v>44</v>
      </c>
      <c r="R12" s="63">
        <v>60</v>
      </c>
      <c r="S12" s="63">
        <v>60</v>
      </c>
      <c r="T12" s="63">
        <v>54.29</v>
      </c>
      <c r="U12" s="65">
        <f t="shared" si="0"/>
        <v>90.48333333333332</v>
      </c>
    </row>
    <row r="13" spans="1:34" ht="75" customHeight="1" thickBot="1">
      <c r="A13" s="60"/>
      <c r="B13" s="66" t="s">
        <v>45</v>
      </c>
      <c r="C13" s="67" t="s">
        <v>45</v>
      </c>
      <c r="D13" s="67"/>
      <c r="E13" s="67"/>
      <c r="F13" s="67"/>
      <c r="G13" s="67"/>
      <c r="H13" s="67"/>
      <c r="I13" s="67" t="s">
        <v>971</v>
      </c>
      <c r="J13" s="67"/>
      <c r="K13" s="67"/>
      <c r="L13" s="67" t="s">
        <v>972</v>
      </c>
      <c r="M13" s="67"/>
      <c r="N13" s="67"/>
      <c r="O13" s="67"/>
      <c r="P13" s="68" t="s">
        <v>48</v>
      </c>
      <c r="Q13" s="68" t="s">
        <v>44</v>
      </c>
      <c r="R13" s="68">
        <v>5</v>
      </c>
      <c r="S13" s="68">
        <v>5</v>
      </c>
      <c r="T13" s="68">
        <v>4.68</v>
      </c>
      <c r="U13" s="69">
        <f t="shared" si="0"/>
        <v>93.6</v>
      </c>
    </row>
    <row r="14" spans="1:34" ht="75" customHeight="1" thickTop="1">
      <c r="A14" s="60"/>
      <c r="B14" s="61" t="s">
        <v>55</v>
      </c>
      <c r="C14" s="62" t="s">
        <v>973</v>
      </c>
      <c r="D14" s="62"/>
      <c r="E14" s="62"/>
      <c r="F14" s="62"/>
      <c r="G14" s="62"/>
      <c r="H14" s="62"/>
      <c r="I14" s="62" t="s">
        <v>974</v>
      </c>
      <c r="J14" s="62"/>
      <c r="K14" s="62"/>
      <c r="L14" s="62" t="s">
        <v>975</v>
      </c>
      <c r="M14" s="62"/>
      <c r="N14" s="62"/>
      <c r="O14" s="62"/>
      <c r="P14" s="63" t="s">
        <v>48</v>
      </c>
      <c r="Q14" s="63" t="s">
        <v>104</v>
      </c>
      <c r="R14" s="63">
        <v>100</v>
      </c>
      <c r="S14" s="63">
        <v>100</v>
      </c>
      <c r="T14" s="63">
        <v>100</v>
      </c>
      <c r="U14" s="65">
        <f t="shared" si="0"/>
        <v>100</v>
      </c>
    </row>
    <row r="15" spans="1:34" ht="75" customHeight="1">
      <c r="A15" s="60"/>
      <c r="B15" s="66" t="s">
        <v>45</v>
      </c>
      <c r="C15" s="67" t="s">
        <v>976</v>
      </c>
      <c r="D15" s="67"/>
      <c r="E15" s="67"/>
      <c r="F15" s="67"/>
      <c r="G15" s="67"/>
      <c r="H15" s="67"/>
      <c r="I15" s="67" t="s">
        <v>977</v>
      </c>
      <c r="J15" s="67"/>
      <c r="K15" s="67"/>
      <c r="L15" s="67" t="s">
        <v>978</v>
      </c>
      <c r="M15" s="67"/>
      <c r="N15" s="67"/>
      <c r="O15" s="67"/>
      <c r="P15" s="68" t="s">
        <v>48</v>
      </c>
      <c r="Q15" s="68" t="s">
        <v>104</v>
      </c>
      <c r="R15" s="68">
        <v>100</v>
      </c>
      <c r="S15" s="68">
        <v>100</v>
      </c>
      <c r="T15" s="68">
        <v>100</v>
      </c>
      <c r="U15" s="69">
        <f t="shared" si="0"/>
        <v>100</v>
      </c>
    </row>
    <row r="16" spans="1:34" ht="75" customHeight="1">
      <c r="A16" s="60"/>
      <c r="B16" s="66" t="s">
        <v>45</v>
      </c>
      <c r="C16" s="67" t="s">
        <v>979</v>
      </c>
      <c r="D16" s="67"/>
      <c r="E16" s="67"/>
      <c r="F16" s="67"/>
      <c r="G16" s="67"/>
      <c r="H16" s="67"/>
      <c r="I16" s="67" t="s">
        <v>980</v>
      </c>
      <c r="J16" s="67"/>
      <c r="K16" s="67"/>
      <c r="L16" s="67" t="s">
        <v>981</v>
      </c>
      <c r="M16" s="67"/>
      <c r="N16" s="67"/>
      <c r="O16" s="67"/>
      <c r="P16" s="68" t="s">
        <v>48</v>
      </c>
      <c r="Q16" s="68" t="s">
        <v>104</v>
      </c>
      <c r="R16" s="68">
        <v>100</v>
      </c>
      <c r="S16" s="68">
        <v>100</v>
      </c>
      <c r="T16" s="68">
        <v>100</v>
      </c>
      <c r="U16" s="69">
        <f t="shared" si="0"/>
        <v>100</v>
      </c>
    </row>
    <row r="17" spans="1:22" ht="75" customHeight="1">
      <c r="A17" s="60"/>
      <c r="B17" s="66" t="s">
        <v>45</v>
      </c>
      <c r="C17" s="67" t="s">
        <v>982</v>
      </c>
      <c r="D17" s="67"/>
      <c r="E17" s="67"/>
      <c r="F17" s="67"/>
      <c r="G17" s="67"/>
      <c r="H17" s="67"/>
      <c r="I17" s="67" t="s">
        <v>983</v>
      </c>
      <c r="J17" s="67"/>
      <c r="K17" s="67"/>
      <c r="L17" s="67" t="s">
        <v>984</v>
      </c>
      <c r="M17" s="67"/>
      <c r="N17" s="67"/>
      <c r="O17" s="67"/>
      <c r="P17" s="68" t="s">
        <v>48</v>
      </c>
      <c r="Q17" s="68" t="s">
        <v>159</v>
      </c>
      <c r="R17" s="68">
        <v>81.08</v>
      </c>
      <c r="S17" s="68">
        <v>81.08</v>
      </c>
      <c r="T17" s="68">
        <v>56.76</v>
      </c>
      <c r="U17" s="69">
        <f t="shared" si="0"/>
        <v>70.004933399111991</v>
      </c>
    </row>
    <row r="18" spans="1:22" ht="75" customHeight="1" thickBot="1">
      <c r="A18" s="60"/>
      <c r="B18" s="66" t="s">
        <v>45</v>
      </c>
      <c r="C18" s="67" t="s">
        <v>985</v>
      </c>
      <c r="D18" s="67"/>
      <c r="E18" s="67"/>
      <c r="F18" s="67"/>
      <c r="G18" s="67"/>
      <c r="H18" s="67"/>
      <c r="I18" s="67" t="s">
        <v>986</v>
      </c>
      <c r="J18" s="67"/>
      <c r="K18" s="67"/>
      <c r="L18" s="67" t="s">
        <v>987</v>
      </c>
      <c r="M18" s="67"/>
      <c r="N18" s="67"/>
      <c r="O18" s="67"/>
      <c r="P18" s="68" t="s">
        <v>48</v>
      </c>
      <c r="Q18" s="68" t="s">
        <v>159</v>
      </c>
      <c r="R18" s="68">
        <v>90</v>
      </c>
      <c r="S18" s="68">
        <v>90</v>
      </c>
      <c r="T18" s="68">
        <v>91.04</v>
      </c>
      <c r="U18" s="69">
        <f t="shared" si="0"/>
        <v>101.15555555555555</v>
      </c>
    </row>
    <row r="19" spans="1:22" ht="75" customHeight="1" thickTop="1">
      <c r="A19" s="60"/>
      <c r="B19" s="61" t="s">
        <v>60</v>
      </c>
      <c r="C19" s="62" t="s">
        <v>988</v>
      </c>
      <c r="D19" s="62"/>
      <c r="E19" s="62"/>
      <c r="F19" s="62"/>
      <c r="G19" s="62"/>
      <c r="H19" s="62"/>
      <c r="I19" s="62" t="s">
        <v>831</v>
      </c>
      <c r="J19" s="62"/>
      <c r="K19" s="62"/>
      <c r="L19" s="62" t="s">
        <v>989</v>
      </c>
      <c r="M19" s="62"/>
      <c r="N19" s="62"/>
      <c r="O19" s="62"/>
      <c r="P19" s="63" t="s">
        <v>48</v>
      </c>
      <c r="Q19" s="63" t="s">
        <v>64</v>
      </c>
      <c r="R19" s="63">
        <v>100</v>
      </c>
      <c r="S19" s="63">
        <v>100</v>
      </c>
      <c r="T19" s="63">
        <v>100</v>
      </c>
      <c r="U19" s="65">
        <f t="shared" si="0"/>
        <v>100</v>
      </c>
    </row>
    <row r="20" spans="1:22" ht="75" customHeight="1">
      <c r="A20" s="60"/>
      <c r="B20" s="66" t="s">
        <v>45</v>
      </c>
      <c r="C20" s="67" t="s">
        <v>45</v>
      </c>
      <c r="D20" s="67"/>
      <c r="E20" s="67"/>
      <c r="F20" s="67"/>
      <c r="G20" s="67"/>
      <c r="H20" s="67"/>
      <c r="I20" s="67" t="s">
        <v>833</v>
      </c>
      <c r="J20" s="67"/>
      <c r="K20" s="67"/>
      <c r="L20" s="67" t="s">
        <v>834</v>
      </c>
      <c r="M20" s="67"/>
      <c r="N20" s="67"/>
      <c r="O20" s="67"/>
      <c r="P20" s="68" t="s">
        <v>48</v>
      </c>
      <c r="Q20" s="68" t="s">
        <v>64</v>
      </c>
      <c r="R20" s="68">
        <v>100</v>
      </c>
      <c r="S20" s="68">
        <v>100</v>
      </c>
      <c r="T20" s="68">
        <v>100</v>
      </c>
      <c r="U20" s="69">
        <f t="shared" si="0"/>
        <v>100</v>
      </c>
    </row>
    <row r="21" spans="1:22" ht="75" customHeight="1">
      <c r="A21" s="60"/>
      <c r="B21" s="66" t="s">
        <v>45</v>
      </c>
      <c r="C21" s="67" t="s">
        <v>990</v>
      </c>
      <c r="D21" s="67"/>
      <c r="E21" s="67"/>
      <c r="F21" s="67"/>
      <c r="G21" s="67"/>
      <c r="H21" s="67"/>
      <c r="I21" s="67" t="s">
        <v>991</v>
      </c>
      <c r="J21" s="67"/>
      <c r="K21" s="67"/>
      <c r="L21" s="67" t="s">
        <v>992</v>
      </c>
      <c r="M21" s="67"/>
      <c r="N21" s="67"/>
      <c r="O21" s="67"/>
      <c r="P21" s="68" t="s">
        <v>48</v>
      </c>
      <c r="Q21" s="68" t="s">
        <v>64</v>
      </c>
      <c r="R21" s="68">
        <v>100</v>
      </c>
      <c r="S21" s="68">
        <v>100</v>
      </c>
      <c r="T21" s="68">
        <v>112.03</v>
      </c>
      <c r="U21" s="69">
        <f t="shared" si="0"/>
        <v>112.03</v>
      </c>
    </row>
    <row r="22" spans="1:22" ht="75" customHeight="1">
      <c r="A22" s="60"/>
      <c r="B22" s="66" t="s">
        <v>45</v>
      </c>
      <c r="C22" s="67" t="s">
        <v>993</v>
      </c>
      <c r="D22" s="67"/>
      <c r="E22" s="67"/>
      <c r="F22" s="67"/>
      <c r="G22" s="67"/>
      <c r="H22" s="67"/>
      <c r="I22" s="67" t="s">
        <v>994</v>
      </c>
      <c r="J22" s="67"/>
      <c r="K22" s="67"/>
      <c r="L22" s="67" t="s">
        <v>995</v>
      </c>
      <c r="M22" s="67"/>
      <c r="N22" s="67"/>
      <c r="O22" s="67"/>
      <c r="P22" s="68" t="s">
        <v>48</v>
      </c>
      <c r="Q22" s="68" t="s">
        <v>64</v>
      </c>
      <c r="R22" s="68">
        <v>100</v>
      </c>
      <c r="S22" s="68">
        <v>100</v>
      </c>
      <c r="T22" s="68">
        <v>100</v>
      </c>
      <c r="U22" s="69">
        <f t="shared" si="0"/>
        <v>100</v>
      </c>
    </row>
    <row r="23" spans="1:22" ht="75" customHeight="1">
      <c r="A23" s="60"/>
      <c r="B23" s="66" t="s">
        <v>45</v>
      </c>
      <c r="C23" s="67" t="s">
        <v>996</v>
      </c>
      <c r="D23" s="67"/>
      <c r="E23" s="67"/>
      <c r="F23" s="67"/>
      <c r="G23" s="67"/>
      <c r="H23" s="67"/>
      <c r="I23" s="67" t="s">
        <v>997</v>
      </c>
      <c r="J23" s="67"/>
      <c r="K23" s="67"/>
      <c r="L23" s="67" t="s">
        <v>998</v>
      </c>
      <c r="M23" s="67"/>
      <c r="N23" s="67"/>
      <c r="O23" s="67"/>
      <c r="P23" s="68" t="s">
        <v>48</v>
      </c>
      <c r="Q23" s="68" t="s">
        <v>159</v>
      </c>
      <c r="R23" s="68">
        <v>32.61</v>
      </c>
      <c r="S23" s="68">
        <v>32.61</v>
      </c>
      <c r="T23" s="68">
        <v>30.43</v>
      </c>
      <c r="U23" s="69">
        <f t="shared" si="0"/>
        <v>93.314934069303888</v>
      </c>
    </row>
    <row r="24" spans="1:22" ht="75" customHeight="1" thickBot="1">
      <c r="A24" s="60"/>
      <c r="B24" s="66" t="s">
        <v>45</v>
      </c>
      <c r="C24" s="67" t="s">
        <v>999</v>
      </c>
      <c r="D24" s="67"/>
      <c r="E24" s="67"/>
      <c r="F24" s="67"/>
      <c r="G24" s="67"/>
      <c r="H24" s="67"/>
      <c r="I24" s="67" t="s">
        <v>1000</v>
      </c>
      <c r="J24" s="67"/>
      <c r="K24" s="67"/>
      <c r="L24" s="67" t="s">
        <v>1001</v>
      </c>
      <c r="M24" s="67"/>
      <c r="N24" s="67"/>
      <c r="O24" s="67"/>
      <c r="P24" s="68" t="s">
        <v>48</v>
      </c>
      <c r="Q24" s="68" t="s">
        <v>159</v>
      </c>
      <c r="R24" s="68">
        <v>90</v>
      </c>
      <c r="S24" s="68">
        <v>90</v>
      </c>
      <c r="T24" s="68">
        <v>89.47</v>
      </c>
      <c r="U24" s="69">
        <f t="shared" si="0"/>
        <v>99.411111111111111</v>
      </c>
    </row>
    <row r="25" spans="1:22" ht="22.5" customHeight="1" thickTop="1" thickBot="1">
      <c r="B25" s="13" t="s">
        <v>65</v>
      </c>
      <c r="C25" s="14"/>
      <c r="D25" s="14"/>
      <c r="E25" s="14"/>
      <c r="F25" s="14"/>
      <c r="G25" s="14"/>
      <c r="H25" s="15"/>
      <c r="I25" s="15"/>
      <c r="J25" s="15"/>
      <c r="K25" s="15"/>
      <c r="L25" s="15"/>
      <c r="M25" s="15"/>
      <c r="N25" s="15"/>
      <c r="O25" s="15"/>
      <c r="P25" s="15"/>
      <c r="Q25" s="15"/>
      <c r="R25" s="15"/>
      <c r="S25" s="15"/>
      <c r="T25" s="15"/>
      <c r="U25" s="16"/>
      <c r="V25" s="70"/>
    </row>
    <row r="26" spans="1:22" ht="26.25" customHeight="1" thickTop="1">
      <c r="B26" s="71"/>
      <c r="C26" s="72"/>
      <c r="D26" s="72"/>
      <c r="E26" s="72"/>
      <c r="F26" s="72"/>
      <c r="G26" s="72"/>
      <c r="H26" s="73"/>
      <c r="I26" s="73"/>
      <c r="J26" s="73"/>
      <c r="K26" s="73"/>
      <c r="L26" s="73"/>
      <c r="M26" s="73"/>
      <c r="N26" s="73"/>
      <c r="O26" s="73"/>
      <c r="P26" s="74"/>
      <c r="Q26" s="75"/>
      <c r="R26" s="76" t="s">
        <v>66</v>
      </c>
      <c r="S26" s="44" t="s">
        <v>67</v>
      </c>
      <c r="T26" s="76" t="s">
        <v>68</v>
      </c>
      <c r="U26" s="44" t="s">
        <v>69</v>
      </c>
    </row>
    <row r="27" spans="1:22" ht="26.25" customHeight="1" thickBot="1">
      <c r="B27" s="77"/>
      <c r="C27" s="78"/>
      <c r="D27" s="78"/>
      <c r="E27" s="78"/>
      <c r="F27" s="78"/>
      <c r="G27" s="78"/>
      <c r="H27" s="79"/>
      <c r="I27" s="79"/>
      <c r="J27" s="79"/>
      <c r="K27" s="79"/>
      <c r="L27" s="79"/>
      <c r="M27" s="79"/>
      <c r="N27" s="79"/>
      <c r="O27" s="79"/>
      <c r="P27" s="80"/>
      <c r="Q27" s="81"/>
      <c r="R27" s="82" t="s">
        <v>70</v>
      </c>
      <c r="S27" s="81" t="s">
        <v>70</v>
      </c>
      <c r="T27" s="81" t="s">
        <v>70</v>
      </c>
      <c r="U27" s="81" t="s">
        <v>71</v>
      </c>
    </row>
    <row r="28" spans="1:22" ht="13.5" customHeight="1" thickBot="1">
      <c r="B28" s="83" t="s">
        <v>72</v>
      </c>
      <c r="C28" s="84"/>
      <c r="D28" s="84"/>
      <c r="E28" s="85"/>
      <c r="F28" s="85"/>
      <c r="G28" s="85"/>
      <c r="H28" s="86"/>
      <c r="I28" s="86"/>
      <c r="J28" s="86"/>
      <c r="K28" s="86"/>
      <c r="L28" s="86"/>
      <c r="M28" s="86"/>
      <c r="N28" s="86"/>
      <c r="O28" s="86"/>
      <c r="P28" s="87"/>
      <c r="Q28" s="87"/>
      <c r="R28" s="88">
        <f>1989.397243</f>
        <v>1989.3972429999999</v>
      </c>
      <c r="S28" s="88">
        <f>1989.397243</f>
        <v>1989.3972429999999</v>
      </c>
      <c r="T28" s="88">
        <f>1665.63018516</f>
        <v>1665.6301851600001</v>
      </c>
      <c r="U28" s="89">
        <f>+IF(ISERR(T28/S28*100),"N/A",T28/S28*100)</f>
        <v>83.725369129809351</v>
      </c>
    </row>
    <row r="29" spans="1:22" ht="13.5" customHeight="1" thickBot="1">
      <c r="B29" s="90" t="s">
        <v>73</v>
      </c>
      <c r="C29" s="91"/>
      <c r="D29" s="91"/>
      <c r="E29" s="92"/>
      <c r="F29" s="92"/>
      <c r="G29" s="92"/>
      <c r="H29" s="93"/>
      <c r="I29" s="93"/>
      <c r="J29" s="93"/>
      <c r="K29" s="93"/>
      <c r="L29" s="93"/>
      <c r="M29" s="93"/>
      <c r="N29" s="93"/>
      <c r="O29" s="93"/>
      <c r="P29" s="94"/>
      <c r="Q29" s="94"/>
      <c r="R29" s="88">
        <f>1673.01914036</f>
        <v>1673.0191403599999</v>
      </c>
      <c r="S29" s="88">
        <f>1673.01914036</f>
        <v>1673.0191403599999</v>
      </c>
      <c r="T29" s="88">
        <f>1665.63018516</f>
        <v>1665.6301851600001</v>
      </c>
      <c r="U29" s="89">
        <f>+IF(ISERR(T29/S29*100),"N/A",T29/S29*100)</f>
        <v>99.558346045078125</v>
      </c>
    </row>
    <row r="30" spans="1:22" ht="14.85" customHeight="1" thickTop="1" thickBot="1">
      <c r="B30" s="13" t="s">
        <v>74</v>
      </c>
      <c r="C30" s="14"/>
      <c r="D30" s="14"/>
      <c r="E30" s="14"/>
      <c r="F30" s="14"/>
      <c r="G30" s="14"/>
      <c r="H30" s="15"/>
      <c r="I30" s="15"/>
      <c r="J30" s="15"/>
      <c r="K30" s="15"/>
      <c r="L30" s="15"/>
      <c r="M30" s="15"/>
      <c r="N30" s="15"/>
      <c r="O30" s="15"/>
      <c r="P30" s="15"/>
      <c r="Q30" s="15"/>
      <c r="R30" s="15"/>
      <c r="S30" s="15"/>
      <c r="T30" s="15"/>
      <c r="U30" s="16"/>
    </row>
    <row r="31" spans="1:22" ht="44.25" customHeight="1" thickTop="1">
      <c r="B31" s="95" t="s">
        <v>75</v>
      </c>
      <c r="C31" s="97"/>
      <c r="D31" s="97"/>
      <c r="E31" s="97"/>
      <c r="F31" s="97"/>
      <c r="G31" s="97"/>
      <c r="H31" s="97"/>
      <c r="I31" s="97"/>
      <c r="J31" s="97"/>
      <c r="K31" s="97"/>
      <c r="L31" s="97"/>
      <c r="M31" s="97"/>
      <c r="N31" s="97"/>
      <c r="O31" s="97"/>
      <c r="P31" s="97"/>
      <c r="Q31" s="97"/>
      <c r="R31" s="97"/>
      <c r="S31" s="97"/>
      <c r="T31" s="97"/>
      <c r="U31" s="96"/>
    </row>
    <row r="32" spans="1:22" ht="34.5" customHeight="1">
      <c r="B32" s="98" t="s">
        <v>870</v>
      </c>
      <c r="C32" s="100"/>
      <c r="D32" s="100"/>
      <c r="E32" s="100"/>
      <c r="F32" s="100"/>
      <c r="G32" s="100"/>
      <c r="H32" s="100"/>
      <c r="I32" s="100"/>
      <c r="J32" s="100"/>
      <c r="K32" s="100"/>
      <c r="L32" s="100"/>
      <c r="M32" s="100"/>
      <c r="N32" s="100"/>
      <c r="O32" s="100"/>
      <c r="P32" s="100"/>
      <c r="Q32" s="100"/>
      <c r="R32" s="100"/>
      <c r="S32" s="100"/>
      <c r="T32" s="100"/>
      <c r="U32" s="99"/>
    </row>
    <row r="33" spans="2:21" ht="87.2" customHeight="1">
      <c r="B33" s="98" t="s">
        <v>1002</v>
      </c>
      <c r="C33" s="100"/>
      <c r="D33" s="100"/>
      <c r="E33" s="100"/>
      <c r="F33" s="100"/>
      <c r="G33" s="100"/>
      <c r="H33" s="100"/>
      <c r="I33" s="100"/>
      <c r="J33" s="100"/>
      <c r="K33" s="100"/>
      <c r="L33" s="100"/>
      <c r="M33" s="100"/>
      <c r="N33" s="100"/>
      <c r="O33" s="100"/>
      <c r="P33" s="100"/>
      <c r="Q33" s="100"/>
      <c r="R33" s="100"/>
      <c r="S33" s="100"/>
      <c r="T33" s="100"/>
      <c r="U33" s="99"/>
    </row>
    <row r="34" spans="2:21" ht="53.85" customHeight="1">
      <c r="B34" s="98" t="s">
        <v>1003</v>
      </c>
      <c r="C34" s="100"/>
      <c r="D34" s="100"/>
      <c r="E34" s="100"/>
      <c r="F34" s="100"/>
      <c r="G34" s="100"/>
      <c r="H34" s="100"/>
      <c r="I34" s="100"/>
      <c r="J34" s="100"/>
      <c r="K34" s="100"/>
      <c r="L34" s="100"/>
      <c r="M34" s="100"/>
      <c r="N34" s="100"/>
      <c r="O34" s="100"/>
      <c r="P34" s="100"/>
      <c r="Q34" s="100"/>
      <c r="R34" s="100"/>
      <c r="S34" s="100"/>
      <c r="T34" s="100"/>
      <c r="U34" s="99"/>
    </row>
    <row r="35" spans="2:21" ht="85.35" customHeight="1">
      <c r="B35" s="98" t="s">
        <v>1004</v>
      </c>
      <c r="C35" s="100"/>
      <c r="D35" s="100"/>
      <c r="E35" s="100"/>
      <c r="F35" s="100"/>
      <c r="G35" s="100"/>
      <c r="H35" s="100"/>
      <c r="I35" s="100"/>
      <c r="J35" s="100"/>
      <c r="K35" s="100"/>
      <c r="L35" s="100"/>
      <c r="M35" s="100"/>
      <c r="N35" s="100"/>
      <c r="O35" s="100"/>
      <c r="P35" s="100"/>
      <c r="Q35" s="100"/>
      <c r="R35" s="100"/>
      <c r="S35" s="100"/>
      <c r="T35" s="100"/>
      <c r="U35" s="99"/>
    </row>
    <row r="36" spans="2:21" ht="85.35" customHeight="1">
      <c r="B36" s="98" t="s">
        <v>1005</v>
      </c>
      <c r="C36" s="100"/>
      <c r="D36" s="100"/>
      <c r="E36" s="100"/>
      <c r="F36" s="100"/>
      <c r="G36" s="100"/>
      <c r="H36" s="100"/>
      <c r="I36" s="100"/>
      <c r="J36" s="100"/>
      <c r="K36" s="100"/>
      <c r="L36" s="100"/>
      <c r="M36" s="100"/>
      <c r="N36" s="100"/>
      <c r="O36" s="100"/>
      <c r="P36" s="100"/>
      <c r="Q36" s="100"/>
      <c r="R36" s="100"/>
      <c r="S36" s="100"/>
      <c r="T36" s="100"/>
      <c r="U36" s="99"/>
    </row>
    <row r="37" spans="2:21" ht="65.25" customHeight="1">
      <c r="B37" s="98" t="s">
        <v>1006</v>
      </c>
      <c r="C37" s="100"/>
      <c r="D37" s="100"/>
      <c r="E37" s="100"/>
      <c r="F37" s="100"/>
      <c r="G37" s="100"/>
      <c r="H37" s="100"/>
      <c r="I37" s="100"/>
      <c r="J37" s="100"/>
      <c r="K37" s="100"/>
      <c r="L37" s="100"/>
      <c r="M37" s="100"/>
      <c r="N37" s="100"/>
      <c r="O37" s="100"/>
      <c r="P37" s="100"/>
      <c r="Q37" s="100"/>
      <c r="R37" s="100"/>
      <c r="S37" s="100"/>
      <c r="T37" s="100"/>
      <c r="U37" s="99"/>
    </row>
    <row r="38" spans="2:21" ht="83.1" customHeight="1">
      <c r="B38" s="98" t="s">
        <v>1007</v>
      </c>
      <c r="C38" s="100"/>
      <c r="D38" s="100"/>
      <c r="E38" s="100"/>
      <c r="F38" s="100"/>
      <c r="G38" s="100"/>
      <c r="H38" s="100"/>
      <c r="I38" s="100"/>
      <c r="J38" s="100"/>
      <c r="K38" s="100"/>
      <c r="L38" s="100"/>
      <c r="M38" s="100"/>
      <c r="N38" s="100"/>
      <c r="O38" s="100"/>
      <c r="P38" s="100"/>
      <c r="Q38" s="100"/>
      <c r="R38" s="100"/>
      <c r="S38" s="100"/>
      <c r="T38" s="100"/>
      <c r="U38" s="99"/>
    </row>
    <row r="39" spans="2:21" ht="63.95" customHeight="1">
      <c r="B39" s="98" t="s">
        <v>1008</v>
      </c>
      <c r="C39" s="100"/>
      <c r="D39" s="100"/>
      <c r="E39" s="100"/>
      <c r="F39" s="100"/>
      <c r="G39" s="100"/>
      <c r="H39" s="100"/>
      <c r="I39" s="100"/>
      <c r="J39" s="100"/>
      <c r="K39" s="100"/>
      <c r="L39" s="100"/>
      <c r="M39" s="100"/>
      <c r="N39" s="100"/>
      <c r="O39" s="100"/>
      <c r="P39" s="100"/>
      <c r="Q39" s="100"/>
      <c r="R39" s="100"/>
      <c r="S39" s="100"/>
      <c r="T39" s="100"/>
      <c r="U39" s="99"/>
    </row>
    <row r="40" spans="2:21" ht="68.45" customHeight="1">
      <c r="B40" s="98" t="s">
        <v>1009</v>
      </c>
      <c r="C40" s="100"/>
      <c r="D40" s="100"/>
      <c r="E40" s="100"/>
      <c r="F40" s="100"/>
      <c r="G40" s="100"/>
      <c r="H40" s="100"/>
      <c r="I40" s="100"/>
      <c r="J40" s="100"/>
      <c r="K40" s="100"/>
      <c r="L40" s="100"/>
      <c r="M40" s="100"/>
      <c r="N40" s="100"/>
      <c r="O40" s="100"/>
      <c r="P40" s="100"/>
      <c r="Q40" s="100"/>
      <c r="R40" s="100"/>
      <c r="S40" s="100"/>
      <c r="T40" s="100"/>
      <c r="U40" s="99"/>
    </row>
    <row r="41" spans="2:21" ht="75.599999999999994" customHeight="1">
      <c r="B41" s="98" t="s">
        <v>1010</v>
      </c>
      <c r="C41" s="100"/>
      <c r="D41" s="100"/>
      <c r="E41" s="100"/>
      <c r="F41" s="100"/>
      <c r="G41" s="100"/>
      <c r="H41" s="100"/>
      <c r="I41" s="100"/>
      <c r="J41" s="100"/>
      <c r="K41" s="100"/>
      <c r="L41" s="100"/>
      <c r="M41" s="100"/>
      <c r="N41" s="100"/>
      <c r="O41" s="100"/>
      <c r="P41" s="100"/>
      <c r="Q41" s="100"/>
      <c r="R41" s="100"/>
      <c r="S41" s="100"/>
      <c r="T41" s="100"/>
      <c r="U41" s="99"/>
    </row>
    <row r="42" spans="2:21" ht="76.5" customHeight="1">
      <c r="B42" s="98" t="s">
        <v>1011</v>
      </c>
      <c r="C42" s="100"/>
      <c r="D42" s="100"/>
      <c r="E42" s="100"/>
      <c r="F42" s="100"/>
      <c r="G42" s="100"/>
      <c r="H42" s="100"/>
      <c r="I42" s="100"/>
      <c r="J42" s="100"/>
      <c r="K42" s="100"/>
      <c r="L42" s="100"/>
      <c r="M42" s="100"/>
      <c r="N42" s="100"/>
      <c r="O42" s="100"/>
      <c r="P42" s="100"/>
      <c r="Q42" s="100"/>
      <c r="R42" s="100"/>
      <c r="S42" s="100"/>
      <c r="T42" s="100"/>
      <c r="U42" s="99"/>
    </row>
    <row r="43" spans="2:21" ht="64.7" customHeight="1">
      <c r="B43" s="98" t="s">
        <v>1012</v>
      </c>
      <c r="C43" s="100"/>
      <c r="D43" s="100"/>
      <c r="E43" s="100"/>
      <c r="F43" s="100"/>
      <c r="G43" s="100"/>
      <c r="H43" s="100"/>
      <c r="I43" s="100"/>
      <c r="J43" s="100"/>
      <c r="K43" s="100"/>
      <c r="L43" s="100"/>
      <c r="M43" s="100"/>
      <c r="N43" s="100"/>
      <c r="O43" s="100"/>
      <c r="P43" s="100"/>
      <c r="Q43" s="100"/>
      <c r="R43" s="100"/>
      <c r="S43" s="100"/>
      <c r="T43" s="100"/>
      <c r="U43" s="99"/>
    </row>
    <row r="44" spans="2:21" ht="66.75" customHeight="1">
      <c r="B44" s="98" t="s">
        <v>1013</v>
      </c>
      <c r="C44" s="100"/>
      <c r="D44" s="100"/>
      <c r="E44" s="100"/>
      <c r="F44" s="100"/>
      <c r="G44" s="100"/>
      <c r="H44" s="100"/>
      <c r="I44" s="100"/>
      <c r="J44" s="100"/>
      <c r="K44" s="100"/>
      <c r="L44" s="100"/>
      <c r="M44" s="100"/>
      <c r="N44" s="100"/>
      <c r="O44" s="100"/>
      <c r="P44" s="100"/>
      <c r="Q44" s="100"/>
      <c r="R44" s="100"/>
      <c r="S44" s="100"/>
      <c r="T44" s="100"/>
      <c r="U44" s="99"/>
    </row>
    <row r="45" spans="2:21" ht="81" customHeight="1" thickBot="1">
      <c r="B45" s="101" t="s">
        <v>1014</v>
      </c>
      <c r="C45" s="103"/>
      <c r="D45" s="103"/>
      <c r="E45" s="103"/>
      <c r="F45" s="103"/>
      <c r="G45" s="103"/>
      <c r="H45" s="103"/>
      <c r="I45" s="103"/>
      <c r="J45" s="103"/>
      <c r="K45" s="103"/>
      <c r="L45" s="103"/>
      <c r="M45" s="103"/>
      <c r="N45" s="103"/>
      <c r="O45" s="103"/>
      <c r="P45" s="103"/>
      <c r="Q45" s="103"/>
      <c r="R45" s="103"/>
      <c r="S45" s="103"/>
      <c r="T45" s="103"/>
      <c r="U45" s="102"/>
    </row>
  </sheetData>
  <mergeCells count="80">
    <mergeCell ref="B44:U44"/>
    <mergeCell ref="B45:U45"/>
    <mergeCell ref="B38:U38"/>
    <mergeCell ref="B39:U39"/>
    <mergeCell ref="B40:U40"/>
    <mergeCell ref="B41:U41"/>
    <mergeCell ref="B42:U42"/>
    <mergeCell ref="B43:U43"/>
    <mergeCell ref="B32:U32"/>
    <mergeCell ref="B33:U33"/>
    <mergeCell ref="B34:U34"/>
    <mergeCell ref="B35:U35"/>
    <mergeCell ref="B36:U36"/>
    <mergeCell ref="B37:U37"/>
    <mergeCell ref="C24:H24"/>
    <mergeCell ref="I24:K24"/>
    <mergeCell ref="L24:O24"/>
    <mergeCell ref="B28:D28"/>
    <mergeCell ref="B29:D29"/>
    <mergeCell ref="B31:U31"/>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3"/>
  <sheetViews>
    <sheetView view="pageBreakPreview" zoomScale="80" zoomScaleNormal="80" zoomScaleSheetLayoutView="80" workbookViewId="0">
      <selection activeCell="B2" sqref="B2"/>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4"/>
      <c r="B1" s="8" t="s">
        <v>0</v>
      </c>
      <c r="C1" s="8"/>
      <c r="D1" s="8"/>
      <c r="E1" s="8"/>
      <c r="F1" s="8"/>
      <c r="G1" s="8"/>
      <c r="H1" s="8"/>
      <c r="I1" s="8"/>
      <c r="J1" s="8"/>
      <c r="K1" s="8"/>
      <c r="L1" s="8"/>
      <c r="M1" s="4" t="s">
        <v>5</v>
      </c>
      <c r="N1" s="4"/>
      <c r="O1" s="4"/>
      <c r="P1" s="9"/>
      <c r="Q1" s="9"/>
      <c r="R1" s="9"/>
      <c r="Y1" s="10"/>
      <c r="Z1" s="10"/>
      <c r="AA1" s="11"/>
      <c r="AH1" s="12"/>
    </row>
    <row r="2" spans="1:34" ht="13.5" customHeight="1" thickBot="1"/>
    <row r="3" spans="1:34" ht="22.5" customHeight="1" thickTop="1" thickBot="1">
      <c r="B3" s="13" t="s">
        <v>6</v>
      </c>
      <c r="C3" s="14"/>
      <c r="D3" s="14"/>
      <c r="E3" s="14"/>
      <c r="F3" s="14"/>
      <c r="G3" s="14"/>
      <c r="H3" s="15"/>
      <c r="I3" s="15"/>
      <c r="J3" s="15"/>
      <c r="K3" s="15"/>
      <c r="L3" s="15"/>
      <c r="M3" s="15"/>
      <c r="N3" s="15"/>
      <c r="O3" s="15"/>
      <c r="P3" s="15"/>
      <c r="Q3" s="15"/>
      <c r="R3" s="15"/>
      <c r="S3" s="15"/>
      <c r="T3" s="15"/>
      <c r="U3" s="16"/>
    </row>
    <row r="4" spans="1:34" ht="51.75" customHeight="1" thickTop="1">
      <c r="B4" s="17" t="s">
        <v>7</v>
      </c>
      <c r="C4" s="18" t="s">
        <v>1015</v>
      </c>
      <c r="D4" s="19" t="s">
        <v>1016</v>
      </c>
      <c r="E4" s="19"/>
      <c r="F4" s="19"/>
      <c r="G4" s="19"/>
      <c r="H4" s="19"/>
      <c r="I4" s="20"/>
      <c r="J4" s="21" t="s">
        <v>10</v>
      </c>
      <c r="K4" s="22" t="s">
        <v>11</v>
      </c>
      <c r="L4" s="23" t="s">
        <v>12</v>
      </c>
      <c r="M4" s="23"/>
      <c r="N4" s="23"/>
      <c r="O4" s="23"/>
      <c r="P4" s="21" t="s">
        <v>13</v>
      </c>
      <c r="Q4" s="23" t="s">
        <v>1017</v>
      </c>
      <c r="R4" s="23"/>
      <c r="S4" s="21" t="s">
        <v>15</v>
      </c>
      <c r="T4" s="23" t="s">
        <v>16</v>
      </c>
      <c r="U4" s="24"/>
    </row>
    <row r="5" spans="1:34" ht="15.75" customHeight="1">
      <c r="B5" s="25" t="s">
        <v>17</v>
      </c>
      <c r="C5" s="26"/>
      <c r="D5" s="26"/>
      <c r="E5" s="26"/>
      <c r="F5" s="26"/>
      <c r="G5" s="26"/>
      <c r="H5" s="26"/>
      <c r="I5" s="26"/>
      <c r="J5" s="26"/>
      <c r="K5" s="26"/>
      <c r="L5" s="26"/>
      <c r="M5" s="26"/>
      <c r="N5" s="26"/>
      <c r="O5" s="26"/>
      <c r="P5" s="26"/>
      <c r="Q5" s="26"/>
      <c r="R5" s="26"/>
      <c r="S5" s="26"/>
      <c r="T5" s="26"/>
      <c r="U5" s="27"/>
    </row>
    <row r="6" spans="1:34" ht="37.5" customHeight="1" thickBot="1">
      <c r="B6" s="28" t="s">
        <v>18</v>
      </c>
      <c r="C6" s="29" t="s">
        <v>19</v>
      </c>
      <c r="D6" s="29"/>
      <c r="E6" s="29"/>
      <c r="F6" s="29"/>
      <c r="G6" s="29"/>
      <c r="H6" s="30"/>
      <c r="I6" s="30"/>
      <c r="J6" s="30" t="s">
        <v>20</v>
      </c>
      <c r="K6" s="29" t="s">
        <v>21</v>
      </c>
      <c r="L6" s="29"/>
      <c r="M6" s="29"/>
      <c r="N6" s="31"/>
      <c r="O6" s="32" t="s">
        <v>22</v>
      </c>
      <c r="P6" s="29" t="s">
        <v>23</v>
      </c>
      <c r="Q6" s="29"/>
      <c r="R6" s="33"/>
      <c r="S6" s="32" t="s">
        <v>24</v>
      </c>
      <c r="T6" s="29" t="s">
        <v>293</v>
      </c>
      <c r="U6" s="34"/>
    </row>
    <row r="7" spans="1:34" ht="22.5" customHeight="1" thickTop="1" thickBot="1">
      <c r="B7" s="13" t="s">
        <v>26</v>
      </c>
      <c r="C7" s="14"/>
      <c r="D7" s="14"/>
      <c r="E7" s="14"/>
      <c r="F7" s="14"/>
      <c r="G7" s="14"/>
      <c r="H7" s="15"/>
      <c r="I7" s="15"/>
      <c r="J7" s="15"/>
      <c r="K7" s="15"/>
      <c r="L7" s="15"/>
      <c r="M7" s="15"/>
      <c r="N7" s="15"/>
      <c r="O7" s="15"/>
      <c r="P7" s="15"/>
      <c r="Q7" s="15"/>
      <c r="R7" s="15"/>
      <c r="S7" s="15"/>
      <c r="T7" s="15"/>
      <c r="U7" s="16"/>
    </row>
    <row r="8" spans="1:34" ht="16.5" customHeight="1" thickTop="1">
      <c r="B8" s="36" t="s">
        <v>27</v>
      </c>
      <c r="C8" s="39" t="s">
        <v>28</v>
      </c>
      <c r="D8" s="39"/>
      <c r="E8" s="39"/>
      <c r="F8" s="39"/>
      <c r="G8" s="39"/>
      <c r="H8" s="40"/>
      <c r="I8" s="45" t="s">
        <v>29</v>
      </c>
      <c r="J8" s="47"/>
      <c r="K8" s="47"/>
      <c r="L8" s="47"/>
      <c r="M8" s="47"/>
      <c r="N8" s="47"/>
      <c r="O8" s="47"/>
      <c r="P8" s="47"/>
      <c r="Q8" s="47"/>
      <c r="R8" s="47"/>
      <c r="S8" s="46"/>
      <c r="T8" s="49" t="s">
        <v>30</v>
      </c>
      <c r="U8" s="48"/>
    </row>
    <row r="9" spans="1:34" ht="19.5" customHeight="1">
      <c r="B9" s="38"/>
      <c r="C9" s="35"/>
      <c r="D9" s="35"/>
      <c r="E9" s="35"/>
      <c r="F9" s="35"/>
      <c r="G9" s="35"/>
      <c r="H9" s="43"/>
      <c r="I9" s="50" t="s">
        <v>31</v>
      </c>
      <c r="J9" s="51"/>
      <c r="K9" s="51"/>
      <c r="L9" s="51" t="s">
        <v>32</v>
      </c>
      <c r="M9" s="51"/>
      <c r="N9" s="51"/>
      <c r="O9" s="51"/>
      <c r="P9" s="51" t="s">
        <v>33</v>
      </c>
      <c r="Q9" s="51" t="s">
        <v>34</v>
      </c>
      <c r="R9" s="55" t="s">
        <v>35</v>
      </c>
      <c r="S9" s="54"/>
      <c r="T9" s="51" t="s">
        <v>36</v>
      </c>
      <c r="U9" s="56" t="s">
        <v>37</v>
      </c>
    </row>
    <row r="10" spans="1:34" ht="26.25" customHeight="1" thickBot="1">
      <c r="B10" s="37"/>
      <c r="C10" s="41"/>
      <c r="D10" s="41"/>
      <c r="E10" s="41"/>
      <c r="F10" s="41"/>
      <c r="G10" s="41"/>
      <c r="H10" s="42"/>
      <c r="I10" s="52"/>
      <c r="J10" s="53"/>
      <c r="K10" s="53"/>
      <c r="L10" s="53"/>
      <c r="M10" s="53"/>
      <c r="N10" s="53"/>
      <c r="O10" s="53"/>
      <c r="P10" s="53"/>
      <c r="Q10" s="53"/>
      <c r="R10" s="58" t="s">
        <v>38</v>
      </c>
      <c r="S10" s="59" t="s">
        <v>39</v>
      </c>
      <c r="T10" s="53"/>
      <c r="U10" s="57"/>
    </row>
    <row r="11" spans="1:34" ht="75" customHeight="1" thickTop="1">
      <c r="A11" s="60"/>
      <c r="B11" s="61" t="s">
        <v>40</v>
      </c>
      <c r="C11" s="62" t="s">
        <v>1018</v>
      </c>
      <c r="D11" s="62"/>
      <c r="E11" s="62"/>
      <c r="F11" s="62"/>
      <c r="G11" s="62"/>
      <c r="H11" s="62"/>
      <c r="I11" s="62" t="s">
        <v>42</v>
      </c>
      <c r="J11" s="62"/>
      <c r="K11" s="62"/>
      <c r="L11" s="62" t="s">
        <v>43</v>
      </c>
      <c r="M11" s="62"/>
      <c r="N11" s="62"/>
      <c r="O11" s="62"/>
      <c r="P11" s="63" t="s">
        <v>16</v>
      </c>
      <c r="Q11" s="63" t="s">
        <v>44</v>
      </c>
      <c r="R11" s="64">
        <v>62070</v>
      </c>
      <c r="S11" s="64">
        <v>62070</v>
      </c>
      <c r="T11" s="64">
        <v>67115</v>
      </c>
      <c r="U11" s="65">
        <f t="shared" ref="U11:U18" si="0">IF(ISERR(T11/S11*100),"N/A",T11/S11*100)</f>
        <v>108.12792009022073</v>
      </c>
    </row>
    <row r="12" spans="1:34" ht="75" customHeight="1" thickBot="1">
      <c r="A12" s="60"/>
      <c r="B12" s="66" t="s">
        <v>45</v>
      </c>
      <c r="C12" s="67" t="s">
        <v>45</v>
      </c>
      <c r="D12" s="67"/>
      <c r="E12" s="67"/>
      <c r="F12" s="67"/>
      <c r="G12" s="67"/>
      <c r="H12" s="67"/>
      <c r="I12" s="67" t="s">
        <v>1019</v>
      </c>
      <c r="J12" s="67"/>
      <c r="K12" s="67"/>
      <c r="L12" s="67" t="s">
        <v>1020</v>
      </c>
      <c r="M12" s="67"/>
      <c r="N12" s="67"/>
      <c r="O12" s="67"/>
      <c r="P12" s="68" t="s">
        <v>48</v>
      </c>
      <c r="Q12" s="68" t="s">
        <v>44</v>
      </c>
      <c r="R12" s="68">
        <v>674.25</v>
      </c>
      <c r="S12" s="68">
        <v>674.25</v>
      </c>
      <c r="T12" s="68">
        <v>993.05</v>
      </c>
      <c r="U12" s="69">
        <f t="shared" si="0"/>
        <v>147.28216536892845</v>
      </c>
    </row>
    <row r="13" spans="1:34" ht="75" customHeight="1" thickTop="1" thickBot="1">
      <c r="A13" s="60"/>
      <c r="B13" s="61" t="s">
        <v>50</v>
      </c>
      <c r="C13" s="62" t="s">
        <v>1021</v>
      </c>
      <c r="D13" s="62"/>
      <c r="E13" s="62"/>
      <c r="F13" s="62"/>
      <c r="G13" s="62"/>
      <c r="H13" s="62"/>
      <c r="I13" s="62" t="s">
        <v>1022</v>
      </c>
      <c r="J13" s="62"/>
      <c r="K13" s="62"/>
      <c r="L13" s="62" t="s">
        <v>1023</v>
      </c>
      <c r="M13" s="62"/>
      <c r="N13" s="62"/>
      <c r="O13" s="62"/>
      <c r="P13" s="63" t="s">
        <v>48</v>
      </c>
      <c r="Q13" s="63" t="s">
        <v>44</v>
      </c>
      <c r="R13" s="63">
        <v>86.05</v>
      </c>
      <c r="S13" s="63">
        <v>86.05</v>
      </c>
      <c r="T13" s="63">
        <v>55.41</v>
      </c>
      <c r="U13" s="65">
        <f t="shared" si="0"/>
        <v>64.392794886693778</v>
      </c>
    </row>
    <row r="14" spans="1:34" ht="75" customHeight="1" thickTop="1">
      <c r="A14" s="60"/>
      <c r="B14" s="61" t="s">
        <v>55</v>
      </c>
      <c r="C14" s="62" t="s">
        <v>1024</v>
      </c>
      <c r="D14" s="62"/>
      <c r="E14" s="62"/>
      <c r="F14" s="62"/>
      <c r="G14" s="62"/>
      <c r="H14" s="62"/>
      <c r="I14" s="62" t="s">
        <v>1025</v>
      </c>
      <c r="J14" s="62"/>
      <c r="K14" s="62"/>
      <c r="L14" s="62" t="s">
        <v>1026</v>
      </c>
      <c r="M14" s="62"/>
      <c r="N14" s="62"/>
      <c r="O14" s="62"/>
      <c r="P14" s="63" t="s">
        <v>48</v>
      </c>
      <c r="Q14" s="63" t="s">
        <v>44</v>
      </c>
      <c r="R14" s="63">
        <v>100</v>
      </c>
      <c r="S14" s="63">
        <v>100</v>
      </c>
      <c r="T14" s="63">
        <v>140</v>
      </c>
      <c r="U14" s="65">
        <f t="shared" si="0"/>
        <v>140</v>
      </c>
    </row>
    <row r="15" spans="1:34" ht="75" customHeight="1" thickBot="1">
      <c r="A15" s="60"/>
      <c r="B15" s="66" t="s">
        <v>45</v>
      </c>
      <c r="C15" s="67" t="s">
        <v>1027</v>
      </c>
      <c r="D15" s="67"/>
      <c r="E15" s="67"/>
      <c r="F15" s="67"/>
      <c r="G15" s="67"/>
      <c r="H15" s="67"/>
      <c r="I15" s="67" t="s">
        <v>1028</v>
      </c>
      <c r="J15" s="67"/>
      <c r="K15" s="67"/>
      <c r="L15" s="67" t="s">
        <v>1029</v>
      </c>
      <c r="M15" s="67"/>
      <c r="N15" s="67"/>
      <c r="O15" s="67"/>
      <c r="P15" s="68" t="s">
        <v>48</v>
      </c>
      <c r="Q15" s="68" t="s">
        <v>104</v>
      </c>
      <c r="R15" s="68">
        <v>100</v>
      </c>
      <c r="S15" s="68">
        <v>100</v>
      </c>
      <c r="T15" s="68">
        <v>100</v>
      </c>
      <c r="U15" s="69">
        <f t="shared" si="0"/>
        <v>100</v>
      </c>
    </row>
    <row r="16" spans="1:34" ht="75" customHeight="1" thickTop="1">
      <c r="A16" s="60"/>
      <c r="B16" s="61" t="s">
        <v>60</v>
      </c>
      <c r="C16" s="62" t="s">
        <v>1030</v>
      </c>
      <c r="D16" s="62"/>
      <c r="E16" s="62"/>
      <c r="F16" s="62"/>
      <c r="G16" s="62"/>
      <c r="H16" s="62"/>
      <c r="I16" s="62" t="s">
        <v>1031</v>
      </c>
      <c r="J16" s="62"/>
      <c r="K16" s="62"/>
      <c r="L16" s="62" t="s">
        <v>1032</v>
      </c>
      <c r="M16" s="62"/>
      <c r="N16" s="62"/>
      <c r="O16" s="62"/>
      <c r="P16" s="63" t="s">
        <v>48</v>
      </c>
      <c r="Q16" s="63" t="s">
        <v>64</v>
      </c>
      <c r="R16" s="63">
        <v>100</v>
      </c>
      <c r="S16" s="63">
        <v>100</v>
      </c>
      <c r="T16" s="63">
        <v>88.24</v>
      </c>
      <c r="U16" s="65">
        <f t="shared" si="0"/>
        <v>88.24</v>
      </c>
    </row>
    <row r="17" spans="1:22" ht="75" customHeight="1">
      <c r="A17" s="60"/>
      <c r="B17" s="66" t="s">
        <v>45</v>
      </c>
      <c r="C17" s="67" t="s">
        <v>1033</v>
      </c>
      <c r="D17" s="67"/>
      <c r="E17" s="67"/>
      <c r="F17" s="67"/>
      <c r="G17" s="67"/>
      <c r="H17" s="67"/>
      <c r="I17" s="67" t="s">
        <v>1034</v>
      </c>
      <c r="J17" s="67"/>
      <c r="K17" s="67"/>
      <c r="L17" s="67" t="s">
        <v>1035</v>
      </c>
      <c r="M17" s="67"/>
      <c r="N17" s="67"/>
      <c r="O17" s="67"/>
      <c r="P17" s="68" t="s">
        <v>48</v>
      </c>
      <c r="Q17" s="68" t="s">
        <v>159</v>
      </c>
      <c r="R17" s="68">
        <v>100</v>
      </c>
      <c r="S17" s="68">
        <v>100</v>
      </c>
      <c r="T17" s="68">
        <v>57.14</v>
      </c>
      <c r="U17" s="69">
        <f t="shared" si="0"/>
        <v>57.14</v>
      </c>
    </row>
    <row r="18" spans="1:22" ht="75" customHeight="1" thickBot="1">
      <c r="A18" s="60"/>
      <c r="B18" s="66" t="s">
        <v>45</v>
      </c>
      <c r="C18" s="67" t="s">
        <v>1036</v>
      </c>
      <c r="D18" s="67"/>
      <c r="E18" s="67"/>
      <c r="F18" s="67"/>
      <c r="G18" s="67"/>
      <c r="H18" s="67"/>
      <c r="I18" s="67" t="s">
        <v>1037</v>
      </c>
      <c r="J18" s="67"/>
      <c r="K18" s="67"/>
      <c r="L18" s="67" t="s">
        <v>1038</v>
      </c>
      <c r="M18" s="67"/>
      <c r="N18" s="67"/>
      <c r="O18" s="67"/>
      <c r="P18" s="68" t="s">
        <v>48</v>
      </c>
      <c r="Q18" s="68" t="s">
        <v>159</v>
      </c>
      <c r="R18" s="68">
        <v>100</v>
      </c>
      <c r="S18" s="68">
        <v>100</v>
      </c>
      <c r="T18" s="68">
        <v>137.5</v>
      </c>
      <c r="U18" s="69">
        <f t="shared" si="0"/>
        <v>137.5</v>
      </c>
    </row>
    <row r="19" spans="1:22" ht="22.5" customHeight="1" thickTop="1" thickBot="1">
      <c r="B19" s="13" t="s">
        <v>65</v>
      </c>
      <c r="C19" s="14"/>
      <c r="D19" s="14"/>
      <c r="E19" s="14"/>
      <c r="F19" s="14"/>
      <c r="G19" s="14"/>
      <c r="H19" s="15"/>
      <c r="I19" s="15"/>
      <c r="J19" s="15"/>
      <c r="K19" s="15"/>
      <c r="L19" s="15"/>
      <c r="M19" s="15"/>
      <c r="N19" s="15"/>
      <c r="O19" s="15"/>
      <c r="P19" s="15"/>
      <c r="Q19" s="15"/>
      <c r="R19" s="15"/>
      <c r="S19" s="15"/>
      <c r="T19" s="15"/>
      <c r="U19" s="16"/>
      <c r="V19" s="70"/>
    </row>
    <row r="20" spans="1:22" ht="26.25" customHeight="1" thickTop="1">
      <c r="B20" s="71"/>
      <c r="C20" s="72"/>
      <c r="D20" s="72"/>
      <c r="E20" s="72"/>
      <c r="F20" s="72"/>
      <c r="G20" s="72"/>
      <c r="H20" s="73"/>
      <c r="I20" s="73"/>
      <c r="J20" s="73"/>
      <c r="K20" s="73"/>
      <c r="L20" s="73"/>
      <c r="M20" s="73"/>
      <c r="N20" s="73"/>
      <c r="O20" s="73"/>
      <c r="P20" s="74"/>
      <c r="Q20" s="75"/>
      <c r="R20" s="76" t="s">
        <v>66</v>
      </c>
      <c r="S20" s="44" t="s">
        <v>67</v>
      </c>
      <c r="T20" s="76" t="s">
        <v>68</v>
      </c>
      <c r="U20" s="44" t="s">
        <v>69</v>
      </c>
    </row>
    <row r="21" spans="1:22" ht="26.25" customHeight="1" thickBot="1">
      <c r="B21" s="77"/>
      <c r="C21" s="78"/>
      <c r="D21" s="78"/>
      <c r="E21" s="78"/>
      <c r="F21" s="78"/>
      <c r="G21" s="78"/>
      <c r="H21" s="79"/>
      <c r="I21" s="79"/>
      <c r="J21" s="79"/>
      <c r="K21" s="79"/>
      <c r="L21" s="79"/>
      <c r="M21" s="79"/>
      <c r="N21" s="79"/>
      <c r="O21" s="79"/>
      <c r="P21" s="80"/>
      <c r="Q21" s="81"/>
      <c r="R21" s="82" t="s">
        <v>70</v>
      </c>
      <c r="S21" s="81" t="s">
        <v>70</v>
      </c>
      <c r="T21" s="81" t="s">
        <v>70</v>
      </c>
      <c r="U21" s="81" t="s">
        <v>71</v>
      </c>
    </row>
    <row r="22" spans="1:22" ht="13.5" customHeight="1" thickBot="1">
      <c r="B22" s="83" t="s">
        <v>72</v>
      </c>
      <c r="C22" s="84"/>
      <c r="D22" s="84"/>
      <c r="E22" s="85"/>
      <c r="F22" s="85"/>
      <c r="G22" s="85"/>
      <c r="H22" s="86"/>
      <c r="I22" s="86"/>
      <c r="J22" s="86"/>
      <c r="K22" s="86"/>
      <c r="L22" s="86"/>
      <c r="M22" s="86"/>
      <c r="N22" s="86"/>
      <c r="O22" s="86"/>
      <c r="P22" s="87"/>
      <c r="Q22" s="87"/>
      <c r="R22" s="88">
        <f>48.47364</f>
        <v>48.473640000000003</v>
      </c>
      <c r="S22" s="88">
        <f>48.47364</f>
        <v>48.473640000000003</v>
      </c>
      <c r="T22" s="88">
        <f>365.549351</f>
        <v>365.549351</v>
      </c>
      <c r="U22" s="89">
        <f>+IF(ISERR(T22/S22*100),"N/A",T22/S22*100)</f>
        <v>754.11987009846996</v>
      </c>
    </row>
    <row r="23" spans="1:22" ht="13.5" customHeight="1" thickBot="1">
      <c r="B23" s="90" t="s">
        <v>73</v>
      </c>
      <c r="C23" s="91"/>
      <c r="D23" s="91"/>
      <c r="E23" s="92"/>
      <c r="F23" s="92"/>
      <c r="G23" s="92"/>
      <c r="H23" s="93"/>
      <c r="I23" s="93"/>
      <c r="J23" s="93"/>
      <c r="K23" s="93"/>
      <c r="L23" s="93"/>
      <c r="M23" s="93"/>
      <c r="N23" s="93"/>
      <c r="O23" s="93"/>
      <c r="P23" s="94"/>
      <c r="Q23" s="94"/>
      <c r="R23" s="88">
        <f>371.985387</f>
        <v>371.985387</v>
      </c>
      <c r="S23" s="88">
        <f>371.985387</f>
        <v>371.985387</v>
      </c>
      <c r="T23" s="88">
        <f>365.549351</f>
        <v>365.549351</v>
      </c>
      <c r="U23" s="89">
        <f>+IF(ISERR(T23/S23*100),"N/A",T23/S23*100)</f>
        <v>98.269814830118591</v>
      </c>
    </row>
    <row r="24" spans="1:22" ht="14.85" customHeight="1" thickTop="1" thickBot="1">
      <c r="B24" s="13" t="s">
        <v>74</v>
      </c>
      <c r="C24" s="14"/>
      <c r="D24" s="14"/>
      <c r="E24" s="14"/>
      <c r="F24" s="14"/>
      <c r="G24" s="14"/>
      <c r="H24" s="15"/>
      <c r="I24" s="15"/>
      <c r="J24" s="15"/>
      <c r="K24" s="15"/>
      <c r="L24" s="15"/>
      <c r="M24" s="15"/>
      <c r="N24" s="15"/>
      <c r="O24" s="15"/>
      <c r="P24" s="15"/>
      <c r="Q24" s="15"/>
      <c r="R24" s="15"/>
      <c r="S24" s="15"/>
      <c r="T24" s="15"/>
      <c r="U24" s="16"/>
    </row>
    <row r="25" spans="1:22" ht="44.25" customHeight="1" thickTop="1">
      <c r="B25" s="95" t="s">
        <v>75</v>
      </c>
      <c r="C25" s="97"/>
      <c r="D25" s="97"/>
      <c r="E25" s="97"/>
      <c r="F25" s="97"/>
      <c r="G25" s="97"/>
      <c r="H25" s="97"/>
      <c r="I25" s="97"/>
      <c r="J25" s="97"/>
      <c r="K25" s="97"/>
      <c r="L25" s="97"/>
      <c r="M25" s="97"/>
      <c r="N25" s="97"/>
      <c r="O25" s="97"/>
      <c r="P25" s="97"/>
      <c r="Q25" s="97"/>
      <c r="R25" s="97"/>
      <c r="S25" s="97"/>
      <c r="T25" s="97"/>
      <c r="U25" s="96"/>
    </row>
    <row r="26" spans="1:22" ht="34.5" customHeight="1">
      <c r="B26" s="98" t="s">
        <v>76</v>
      </c>
      <c r="C26" s="100"/>
      <c r="D26" s="100"/>
      <c r="E26" s="100"/>
      <c r="F26" s="100"/>
      <c r="G26" s="100"/>
      <c r="H26" s="100"/>
      <c r="I26" s="100"/>
      <c r="J26" s="100"/>
      <c r="K26" s="100"/>
      <c r="L26" s="100"/>
      <c r="M26" s="100"/>
      <c r="N26" s="100"/>
      <c r="O26" s="100"/>
      <c r="P26" s="100"/>
      <c r="Q26" s="100"/>
      <c r="R26" s="100"/>
      <c r="S26" s="100"/>
      <c r="T26" s="100"/>
      <c r="U26" s="99"/>
    </row>
    <row r="27" spans="1:22" ht="93.95" customHeight="1">
      <c r="B27" s="98" t="s">
        <v>1039</v>
      </c>
      <c r="C27" s="100"/>
      <c r="D27" s="100"/>
      <c r="E27" s="100"/>
      <c r="F27" s="100"/>
      <c r="G27" s="100"/>
      <c r="H27" s="100"/>
      <c r="I27" s="100"/>
      <c r="J27" s="100"/>
      <c r="K27" s="100"/>
      <c r="L27" s="100"/>
      <c r="M27" s="100"/>
      <c r="N27" s="100"/>
      <c r="O27" s="100"/>
      <c r="P27" s="100"/>
      <c r="Q27" s="100"/>
      <c r="R27" s="100"/>
      <c r="S27" s="100"/>
      <c r="T27" s="100"/>
      <c r="U27" s="99"/>
    </row>
    <row r="28" spans="1:22" ht="71.25" customHeight="1">
      <c r="B28" s="98" t="s">
        <v>1040</v>
      </c>
      <c r="C28" s="100"/>
      <c r="D28" s="100"/>
      <c r="E28" s="100"/>
      <c r="F28" s="100"/>
      <c r="G28" s="100"/>
      <c r="H28" s="100"/>
      <c r="I28" s="100"/>
      <c r="J28" s="100"/>
      <c r="K28" s="100"/>
      <c r="L28" s="100"/>
      <c r="M28" s="100"/>
      <c r="N28" s="100"/>
      <c r="O28" s="100"/>
      <c r="P28" s="100"/>
      <c r="Q28" s="100"/>
      <c r="R28" s="100"/>
      <c r="S28" s="100"/>
      <c r="T28" s="100"/>
      <c r="U28" s="99"/>
    </row>
    <row r="29" spans="1:22" ht="78.95" customHeight="1">
      <c r="B29" s="98" t="s">
        <v>1041</v>
      </c>
      <c r="C29" s="100"/>
      <c r="D29" s="100"/>
      <c r="E29" s="100"/>
      <c r="F29" s="100"/>
      <c r="G29" s="100"/>
      <c r="H29" s="100"/>
      <c r="I29" s="100"/>
      <c r="J29" s="100"/>
      <c r="K29" s="100"/>
      <c r="L29" s="100"/>
      <c r="M29" s="100"/>
      <c r="N29" s="100"/>
      <c r="O29" s="100"/>
      <c r="P29" s="100"/>
      <c r="Q29" s="100"/>
      <c r="R29" s="100"/>
      <c r="S29" s="100"/>
      <c r="T29" s="100"/>
      <c r="U29" s="99"/>
    </row>
    <row r="30" spans="1:22" ht="34.5" customHeight="1">
      <c r="B30" s="98" t="s">
        <v>1042</v>
      </c>
      <c r="C30" s="100"/>
      <c r="D30" s="100"/>
      <c r="E30" s="100"/>
      <c r="F30" s="100"/>
      <c r="G30" s="100"/>
      <c r="H30" s="100"/>
      <c r="I30" s="100"/>
      <c r="J30" s="100"/>
      <c r="K30" s="100"/>
      <c r="L30" s="100"/>
      <c r="M30" s="100"/>
      <c r="N30" s="100"/>
      <c r="O30" s="100"/>
      <c r="P30" s="100"/>
      <c r="Q30" s="100"/>
      <c r="R30" s="100"/>
      <c r="S30" s="100"/>
      <c r="T30" s="100"/>
      <c r="U30" s="99"/>
    </row>
    <row r="31" spans="1:22" ht="53.85" customHeight="1">
      <c r="B31" s="98" t="s">
        <v>1043</v>
      </c>
      <c r="C31" s="100"/>
      <c r="D31" s="100"/>
      <c r="E31" s="100"/>
      <c r="F31" s="100"/>
      <c r="G31" s="100"/>
      <c r="H31" s="100"/>
      <c r="I31" s="100"/>
      <c r="J31" s="100"/>
      <c r="K31" s="100"/>
      <c r="L31" s="100"/>
      <c r="M31" s="100"/>
      <c r="N31" s="100"/>
      <c r="O31" s="100"/>
      <c r="P31" s="100"/>
      <c r="Q31" s="100"/>
      <c r="R31" s="100"/>
      <c r="S31" s="100"/>
      <c r="T31" s="100"/>
      <c r="U31" s="99"/>
    </row>
    <row r="32" spans="1:22" ht="98.1" customHeight="1">
      <c r="B32" s="98" t="s">
        <v>1044</v>
      </c>
      <c r="C32" s="100"/>
      <c r="D32" s="100"/>
      <c r="E32" s="100"/>
      <c r="F32" s="100"/>
      <c r="G32" s="100"/>
      <c r="H32" s="100"/>
      <c r="I32" s="100"/>
      <c r="J32" s="100"/>
      <c r="K32" s="100"/>
      <c r="L32" s="100"/>
      <c r="M32" s="100"/>
      <c r="N32" s="100"/>
      <c r="O32" s="100"/>
      <c r="P32" s="100"/>
      <c r="Q32" s="100"/>
      <c r="R32" s="100"/>
      <c r="S32" s="100"/>
      <c r="T32" s="100"/>
      <c r="U32" s="99"/>
    </row>
    <row r="33" spans="2:21" ht="74.25" customHeight="1" thickBot="1">
      <c r="B33" s="101" t="s">
        <v>1045</v>
      </c>
      <c r="C33" s="103"/>
      <c r="D33" s="103"/>
      <c r="E33" s="103"/>
      <c r="F33" s="103"/>
      <c r="G33" s="103"/>
      <c r="H33" s="103"/>
      <c r="I33" s="103"/>
      <c r="J33" s="103"/>
      <c r="K33" s="103"/>
      <c r="L33" s="103"/>
      <c r="M33" s="103"/>
      <c r="N33" s="103"/>
      <c r="O33" s="103"/>
      <c r="P33" s="103"/>
      <c r="Q33" s="103"/>
      <c r="R33" s="103"/>
      <c r="S33" s="103"/>
      <c r="T33" s="103"/>
      <c r="U33" s="102"/>
    </row>
  </sheetData>
  <mergeCells count="56">
    <mergeCell ref="B32:U32"/>
    <mergeCell ref="B33:U33"/>
    <mergeCell ref="B26:U26"/>
    <mergeCell ref="B27:U27"/>
    <mergeCell ref="B28:U28"/>
    <mergeCell ref="B29:U29"/>
    <mergeCell ref="B30:U30"/>
    <mergeCell ref="B31:U31"/>
    <mergeCell ref="C18:H18"/>
    <mergeCell ref="I18:K18"/>
    <mergeCell ref="L18:O18"/>
    <mergeCell ref="B22:D22"/>
    <mergeCell ref="B23:D23"/>
    <mergeCell ref="B25:U25"/>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27"/>
  <sheetViews>
    <sheetView view="pageBreakPreview" zoomScale="80" zoomScaleNormal="80" zoomScaleSheetLayoutView="80" workbookViewId="0">
      <selection activeCell="B2" sqref="B2"/>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4"/>
      <c r="B1" s="8" t="s">
        <v>0</v>
      </c>
      <c r="C1" s="8"/>
      <c r="D1" s="8"/>
      <c r="E1" s="8"/>
      <c r="F1" s="8"/>
      <c r="G1" s="8"/>
      <c r="H1" s="8"/>
      <c r="I1" s="8"/>
      <c r="J1" s="8"/>
      <c r="K1" s="8"/>
      <c r="L1" s="8"/>
      <c r="M1" s="4" t="s">
        <v>5</v>
      </c>
      <c r="N1" s="4"/>
      <c r="O1" s="4"/>
      <c r="P1" s="9"/>
      <c r="Q1" s="9"/>
      <c r="R1" s="9"/>
      <c r="Y1" s="10"/>
      <c r="Z1" s="10"/>
      <c r="AA1" s="11"/>
      <c r="AH1" s="12"/>
    </row>
    <row r="2" spans="1:34" ht="13.5" customHeight="1" thickBot="1"/>
    <row r="3" spans="1:34" ht="22.5" customHeight="1" thickTop="1" thickBot="1">
      <c r="B3" s="13" t="s">
        <v>6</v>
      </c>
      <c r="C3" s="14"/>
      <c r="D3" s="14"/>
      <c r="E3" s="14"/>
      <c r="F3" s="14"/>
      <c r="G3" s="14"/>
      <c r="H3" s="15"/>
      <c r="I3" s="15"/>
      <c r="J3" s="15"/>
      <c r="K3" s="15"/>
      <c r="L3" s="15"/>
      <c r="M3" s="15"/>
      <c r="N3" s="15"/>
      <c r="O3" s="15"/>
      <c r="P3" s="15"/>
      <c r="Q3" s="15"/>
      <c r="R3" s="15"/>
      <c r="S3" s="15"/>
      <c r="T3" s="15"/>
      <c r="U3" s="16"/>
    </row>
    <row r="4" spans="1:34" ht="51.75" customHeight="1" thickTop="1">
      <c r="B4" s="17" t="s">
        <v>7</v>
      </c>
      <c r="C4" s="18" t="s">
        <v>1046</v>
      </c>
      <c r="D4" s="19" t="s">
        <v>1047</v>
      </c>
      <c r="E4" s="19"/>
      <c r="F4" s="19"/>
      <c r="G4" s="19"/>
      <c r="H4" s="19"/>
      <c r="I4" s="20"/>
      <c r="J4" s="21" t="s">
        <v>10</v>
      </c>
      <c r="K4" s="22" t="s">
        <v>11</v>
      </c>
      <c r="L4" s="23" t="s">
        <v>12</v>
      </c>
      <c r="M4" s="23"/>
      <c r="N4" s="23"/>
      <c r="O4" s="23"/>
      <c r="P4" s="21" t="s">
        <v>13</v>
      </c>
      <c r="Q4" s="23" t="s">
        <v>554</v>
      </c>
      <c r="R4" s="23"/>
      <c r="S4" s="21" t="s">
        <v>15</v>
      </c>
      <c r="T4" s="23" t="s">
        <v>16</v>
      </c>
      <c r="U4" s="24"/>
    </row>
    <row r="5" spans="1:34" ht="15.75" customHeight="1">
      <c r="B5" s="25" t="s">
        <v>17</v>
      </c>
      <c r="C5" s="26"/>
      <c r="D5" s="26"/>
      <c r="E5" s="26"/>
      <c r="F5" s="26"/>
      <c r="G5" s="26"/>
      <c r="H5" s="26"/>
      <c r="I5" s="26"/>
      <c r="J5" s="26"/>
      <c r="K5" s="26"/>
      <c r="L5" s="26"/>
      <c r="M5" s="26"/>
      <c r="N5" s="26"/>
      <c r="O5" s="26"/>
      <c r="P5" s="26"/>
      <c r="Q5" s="26"/>
      <c r="R5" s="26"/>
      <c r="S5" s="26"/>
      <c r="T5" s="26"/>
      <c r="U5" s="27"/>
    </row>
    <row r="6" spans="1:34" ht="37.5" customHeight="1" thickBot="1">
      <c r="B6" s="28" t="s">
        <v>18</v>
      </c>
      <c r="C6" s="29" t="s">
        <v>19</v>
      </c>
      <c r="D6" s="29"/>
      <c r="E6" s="29"/>
      <c r="F6" s="29"/>
      <c r="G6" s="29"/>
      <c r="H6" s="30"/>
      <c r="I6" s="30"/>
      <c r="J6" s="30" t="s">
        <v>20</v>
      </c>
      <c r="K6" s="29" t="s">
        <v>21</v>
      </c>
      <c r="L6" s="29"/>
      <c r="M6" s="29"/>
      <c r="N6" s="31"/>
      <c r="O6" s="32" t="s">
        <v>22</v>
      </c>
      <c r="P6" s="29" t="s">
        <v>23</v>
      </c>
      <c r="Q6" s="29"/>
      <c r="R6" s="33"/>
      <c r="S6" s="32" t="s">
        <v>24</v>
      </c>
      <c r="T6" s="29" t="s">
        <v>293</v>
      </c>
      <c r="U6" s="34"/>
    </row>
    <row r="7" spans="1:34" ht="22.5" customHeight="1" thickTop="1" thickBot="1">
      <c r="B7" s="13" t="s">
        <v>26</v>
      </c>
      <c r="C7" s="14"/>
      <c r="D7" s="14"/>
      <c r="E7" s="14"/>
      <c r="F7" s="14"/>
      <c r="G7" s="14"/>
      <c r="H7" s="15"/>
      <c r="I7" s="15"/>
      <c r="J7" s="15"/>
      <c r="K7" s="15"/>
      <c r="L7" s="15"/>
      <c r="M7" s="15"/>
      <c r="N7" s="15"/>
      <c r="O7" s="15"/>
      <c r="P7" s="15"/>
      <c r="Q7" s="15"/>
      <c r="R7" s="15"/>
      <c r="S7" s="15"/>
      <c r="T7" s="15"/>
      <c r="U7" s="16"/>
    </row>
    <row r="8" spans="1:34" ht="16.5" customHeight="1" thickTop="1">
      <c r="B8" s="36" t="s">
        <v>27</v>
      </c>
      <c r="C8" s="39" t="s">
        <v>28</v>
      </c>
      <c r="D8" s="39"/>
      <c r="E8" s="39"/>
      <c r="F8" s="39"/>
      <c r="G8" s="39"/>
      <c r="H8" s="40"/>
      <c r="I8" s="45" t="s">
        <v>29</v>
      </c>
      <c r="J8" s="47"/>
      <c r="K8" s="47"/>
      <c r="L8" s="47"/>
      <c r="M8" s="47"/>
      <c r="N8" s="47"/>
      <c r="O8" s="47"/>
      <c r="P8" s="47"/>
      <c r="Q8" s="47"/>
      <c r="R8" s="47"/>
      <c r="S8" s="46"/>
      <c r="T8" s="49" t="s">
        <v>30</v>
      </c>
      <c r="U8" s="48"/>
    </row>
    <row r="9" spans="1:34" ht="19.5" customHeight="1">
      <c r="B9" s="38"/>
      <c r="C9" s="35"/>
      <c r="D9" s="35"/>
      <c r="E9" s="35"/>
      <c r="F9" s="35"/>
      <c r="G9" s="35"/>
      <c r="H9" s="43"/>
      <c r="I9" s="50" t="s">
        <v>31</v>
      </c>
      <c r="J9" s="51"/>
      <c r="K9" s="51"/>
      <c r="L9" s="51" t="s">
        <v>32</v>
      </c>
      <c r="M9" s="51"/>
      <c r="N9" s="51"/>
      <c r="O9" s="51"/>
      <c r="P9" s="51" t="s">
        <v>33</v>
      </c>
      <c r="Q9" s="51" t="s">
        <v>34</v>
      </c>
      <c r="R9" s="55" t="s">
        <v>35</v>
      </c>
      <c r="S9" s="54"/>
      <c r="T9" s="51" t="s">
        <v>36</v>
      </c>
      <c r="U9" s="56" t="s">
        <v>37</v>
      </c>
    </row>
    <row r="10" spans="1:34" ht="26.25" customHeight="1" thickBot="1">
      <c r="B10" s="37"/>
      <c r="C10" s="41"/>
      <c r="D10" s="41"/>
      <c r="E10" s="41"/>
      <c r="F10" s="41"/>
      <c r="G10" s="41"/>
      <c r="H10" s="42"/>
      <c r="I10" s="52"/>
      <c r="J10" s="53"/>
      <c r="K10" s="53"/>
      <c r="L10" s="53"/>
      <c r="M10" s="53"/>
      <c r="N10" s="53"/>
      <c r="O10" s="53"/>
      <c r="P10" s="53"/>
      <c r="Q10" s="53"/>
      <c r="R10" s="58" t="s">
        <v>38</v>
      </c>
      <c r="S10" s="59" t="s">
        <v>39</v>
      </c>
      <c r="T10" s="53"/>
      <c r="U10" s="57"/>
    </row>
    <row r="11" spans="1:34" ht="75" customHeight="1" thickTop="1">
      <c r="A11" s="60"/>
      <c r="B11" s="61" t="s">
        <v>40</v>
      </c>
      <c r="C11" s="62" t="s">
        <v>1048</v>
      </c>
      <c r="D11" s="62"/>
      <c r="E11" s="62"/>
      <c r="F11" s="62"/>
      <c r="G11" s="62"/>
      <c r="H11" s="62"/>
      <c r="I11" s="62" t="s">
        <v>42</v>
      </c>
      <c r="J11" s="62"/>
      <c r="K11" s="62"/>
      <c r="L11" s="62" t="s">
        <v>43</v>
      </c>
      <c r="M11" s="62"/>
      <c r="N11" s="62"/>
      <c r="O11" s="62"/>
      <c r="P11" s="63" t="s">
        <v>16</v>
      </c>
      <c r="Q11" s="63" t="s">
        <v>44</v>
      </c>
      <c r="R11" s="64">
        <v>62070</v>
      </c>
      <c r="S11" s="64">
        <v>62070</v>
      </c>
      <c r="T11" s="64">
        <v>67115</v>
      </c>
      <c r="U11" s="65">
        <f>IF(ISERR(T11/S11*100),"N/A",T11/S11*100)</f>
        <v>108.12792009022073</v>
      </c>
    </row>
    <row r="12" spans="1:34" ht="75" customHeight="1" thickBot="1">
      <c r="A12" s="60"/>
      <c r="B12" s="66" t="s">
        <v>45</v>
      </c>
      <c r="C12" s="67" t="s">
        <v>45</v>
      </c>
      <c r="D12" s="67"/>
      <c r="E12" s="67"/>
      <c r="F12" s="67"/>
      <c r="G12" s="67"/>
      <c r="H12" s="67"/>
      <c r="I12" s="67" t="s">
        <v>1049</v>
      </c>
      <c r="J12" s="67"/>
      <c r="K12" s="67"/>
      <c r="L12" s="67" t="s">
        <v>1050</v>
      </c>
      <c r="M12" s="67"/>
      <c r="N12" s="67"/>
      <c r="O12" s="67"/>
      <c r="P12" s="68" t="s">
        <v>48</v>
      </c>
      <c r="Q12" s="68" t="s">
        <v>44</v>
      </c>
      <c r="R12" s="68">
        <v>104.67</v>
      </c>
      <c r="S12" s="68">
        <v>104.67</v>
      </c>
      <c r="T12" s="68">
        <v>106.47</v>
      </c>
      <c r="U12" s="69">
        <f>IF(ISERR(T12/S12*100),"N/A",T12/S12*100)</f>
        <v>101.71969045571797</v>
      </c>
    </row>
    <row r="13" spans="1:34" ht="75" customHeight="1" thickTop="1" thickBot="1">
      <c r="A13" s="60"/>
      <c r="B13" s="61" t="s">
        <v>50</v>
      </c>
      <c r="C13" s="62" t="s">
        <v>1051</v>
      </c>
      <c r="D13" s="62"/>
      <c r="E13" s="62"/>
      <c r="F13" s="62"/>
      <c r="G13" s="62"/>
      <c r="H13" s="62"/>
      <c r="I13" s="62" t="s">
        <v>1052</v>
      </c>
      <c r="J13" s="62"/>
      <c r="K13" s="62"/>
      <c r="L13" s="62" t="s">
        <v>1053</v>
      </c>
      <c r="M13" s="62"/>
      <c r="N13" s="62"/>
      <c r="O13" s="62"/>
      <c r="P13" s="63" t="s">
        <v>48</v>
      </c>
      <c r="Q13" s="63" t="s">
        <v>44</v>
      </c>
      <c r="R13" s="63">
        <v>2.25</v>
      </c>
      <c r="S13" s="63">
        <v>2.25</v>
      </c>
      <c r="T13" s="63">
        <v>1.96</v>
      </c>
      <c r="U13" s="65">
        <f>IF(ISERR(T13/S13*100),"N/A",T13/S13*100)</f>
        <v>87.1111111111111</v>
      </c>
    </row>
    <row r="14" spans="1:34" ht="75" customHeight="1" thickTop="1" thickBot="1">
      <c r="A14" s="60"/>
      <c r="B14" s="61" t="s">
        <v>55</v>
      </c>
      <c r="C14" s="62" t="s">
        <v>1054</v>
      </c>
      <c r="D14" s="62"/>
      <c r="E14" s="62"/>
      <c r="F14" s="62"/>
      <c r="G14" s="62"/>
      <c r="H14" s="62"/>
      <c r="I14" s="62" t="s">
        <v>1055</v>
      </c>
      <c r="J14" s="62"/>
      <c r="K14" s="62"/>
      <c r="L14" s="62" t="s">
        <v>1056</v>
      </c>
      <c r="M14" s="62"/>
      <c r="N14" s="62"/>
      <c r="O14" s="62"/>
      <c r="P14" s="63" t="s">
        <v>48</v>
      </c>
      <c r="Q14" s="63" t="s">
        <v>54</v>
      </c>
      <c r="R14" s="63">
        <v>65</v>
      </c>
      <c r="S14" s="63">
        <v>65</v>
      </c>
      <c r="T14" s="63">
        <v>45.16</v>
      </c>
      <c r="U14" s="65">
        <f>IF(ISERR(T14/S14*100),"N/A",T14/S14*100)</f>
        <v>69.476923076923072</v>
      </c>
    </row>
    <row r="15" spans="1:34" ht="75" customHeight="1" thickTop="1" thickBot="1">
      <c r="A15" s="60"/>
      <c r="B15" s="61" t="s">
        <v>60</v>
      </c>
      <c r="C15" s="62" t="s">
        <v>1057</v>
      </c>
      <c r="D15" s="62"/>
      <c r="E15" s="62"/>
      <c r="F15" s="62"/>
      <c r="G15" s="62"/>
      <c r="H15" s="62"/>
      <c r="I15" s="62" t="s">
        <v>1058</v>
      </c>
      <c r="J15" s="62"/>
      <c r="K15" s="62"/>
      <c r="L15" s="62" t="s">
        <v>1059</v>
      </c>
      <c r="M15" s="62"/>
      <c r="N15" s="62"/>
      <c r="O15" s="62"/>
      <c r="P15" s="63" t="s">
        <v>48</v>
      </c>
      <c r="Q15" s="63" t="s">
        <v>111</v>
      </c>
      <c r="R15" s="63">
        <v>65</v>
      </c>
      <c r="S15" s="63">
        <v>65</v>
      </c>
      <c r="T15" s="63">
        <v>91.18</v>
      </c>
      <c r="U15" s="65">
        <f>IF(ISERR(T15/S15*100),"N/A",T15/S15*100)</f>
        <v>140.27692307692308</v>
      </c>
    </row>
    <row r="16" spans="1:34" ht="22.5" customHeight="1" thickTop="1" thickBot="1">
      <c r="B16" s="13" t="s">
        <v>65</v>
      </c>
      <c r="C16" s="14"/>
      <c r="D16" s="14"/>
      <c r="E16" s="14"/>
      <c r="F16" s="14"/>
      <c r="G16" s="14"/>
      <c r="H16" s="15"/>
      <c r="I16" s="15"/>
      <c r="J16" s="15"/>
      <c r="K16" s="15"/>
      <c r="L16" s="15"/>
      <c r="M16" s="15"/>
      <c r="N16" s="15"/>
      <c r="O16" s="15"/>
      <c r="P16" s="15"/>
      <c r="Q16" s="15"/>
      <c r="R16" s="15"/>
      <c r="S16" s="15"/>
      <c r="T16" s="15"/>
      <c r="U16" s="16"/>
      <c r="V16" s="70"/>
    </row>
    <row r="17" spans="2:21" ht="26.25" customHeight="1" thickTop="1">
      <c r="B17" s="71"/>
      <c r="C17" s="72"/>
      <c r="D17" s="72"/>
      <c r="E17" s="72"/>
      <c r="F17" s="72"/>
      <c r="G17" s="72"/>
      <c r="H17" s="73"/>
      <c r="I17" s="73"/>
      <c r="J17" s="73"/>
      <c r="K17" s="73"/>
      <c r="L17" s="73"/>
      <c r="M17" s="73"/>
      <c r="N17" s="73"/>
      <c r="O17" s="73"/>
      <c r="P17" s="74"/>
      <c r="Q17" s="75"/>
      <c r="R17" s="76" t="s">
        <v>66</v>
      </c>
      <c r="S17" s="44" t="s">
        <v>67</v>
      </c>
      <c r="T17" s="76" t="s">
        <v>68</v>
      </c>
      <c r="U17" s="44" t="s">
        <v>69</v>
      </c>
    </row>
    <row r="18" spans="2:21" ht="26.25" customHeight="1" thickBot="1">
      <c r="B18" s="77"/>
      <c r="C18" s="78"/>
      <c r="D18" s="78"/>
      <c r="E18" s="78"/>
      <c r="F18" s="78"/>
      <c r="G18" s="78"/>
      <c r="H18" s="79"/>
      <c r="I18" s="79"/>
      <c r="J18" s="79"/>
      <c r="K18" s="79"/>
      <c r="L18" s="79"/>
      <c r="M18" s="79"/>
      <c r="N18" s="79"/>
      <c r="O18" s="79"/>
      <c r="P18" s="80"/>
      <c r="Q18" s="81"/>
      <c r="R18" s="82" t="s">
        <v>70</v>
      </c>
      <c r="S18" s="81" t="s">
        <v>70</v>
      </c>
      <c r="T18" s="81" t="s">
        <v>70</v>
      </c>
      <c r="U18" s="81" t="s">
        <v>71</v>
      </c>
    </row>
    <row r="19" spans="2:21" ht="13.5" customHeight="1" thickBot="1">
      <c r="B19" s="83" t="s">
        <v>72</v>
      </c>
      <c r="C19" s="84"/>
      <c r="D19" s="84"/>
      <c r="E19" s="85"/>
      <c r="F19" s="85"/>
      <c r="G19" s="85"/>
      <c r="H19" s="86"/>
      <c r="I19" s="86"/>
      <c r="J19" s="86"/>
      <c r="K19" s="86"/>
      <c r="L19" s="86"/>
      <c r="M19" s="86"/>
      <c r="N19" s="86"/>
      <c r="O19" s="86"/>
      <c r="P19" s="87"/>
      <c r="Q19" s="87"/>
      <c r="R19" s="88">
        <f>6.9608</f>
        <v>6.9607999999999999</v>
      </c>
      <c r="S19" s="88">
        <f>6.9608</f>
        <v>6.9607999999999999</v>
      </c>
      <c r="T19" s="88">
        <f>48.6466083699999</f>
        <v>48.646608369999903</v>
      </c>
      <c r="U19" s="89">
        <f>+IF(ISERR(T19/S19*100),"N/A",T19/S19*100)</f>
        <v>698.86519322491529</v>
      </c>
    </row>
    <row r="20" spans="2:21" ht="13.5" customHeight="1" thickBot="1">
      <c r="B20" s="90" t="s">
        <v>73</v>
      </c>
      <c r="C20" s="91"/>
      <c r="D20" s="91"/>
      <c r="E20" s="92"/>
      <c r="F20" s="92"/>
      <c r="G20" s="92"/>
      <c r="H20" s="93"/>
      <c r="I20" s="93"/>
      <c r="J20" s="93"/>
      <c r="K20" s="93"/>
      <c r="L20" s="93"/>
      <c r="M20" s="93"/>
      <c r="N20" s="93"/>
      <c r="O20" s="93"/>
      <c r="P20" s="94"/>
      <c r="Q20" s="94"/>
      <c r="R20" s="88">
        <f>57.0378205</f>
        <v>57.037820500000002</v>
      </c>
      <c r="S20" s="88">
        <f>57.0378205</f>
        <v>57.037820500000002</v>
      </c>
      <c r="T20" s="88">
        <f>48.6466083699999</f>
        <v>48.646608369999903</v>
      </c>
      <c r="U20" s="89">
        <f>+IF(ISERR(T20/S20*100),"N/A",T20/S20*100)</f>
        <v>85.28833665725341</v>
      </c>
    </row>
    <row r="21" spans="2:21" ht="14.85" customHeight="1" thickTop="1" thickBot="1">
      <c r="B21" s="13" t="s">
        <v>74</v>
      </c>
      <c r="C21" s="14"/>
      <c r="D21" s="14"/>
      <c r="E21" s="14"/>
      <c r="F21" s="14"/>
      <c r="G21" s="14"/>
      <c r="H21" s="15"/>
      <c r="I21" s="15"/>
      <c r="J21" s="15"/>
      <c r="K21" s="15"/>
      <c r="L21" s="15"/>
      <c r="M21" s="15"/>
      <c r="N21" s="15"/>
      <c r="O21" s="15"/>
      <c r="P21" s="15"/>
      <c r="Q21" s="15"/>
      <c r="R21" s="15"/>
      <c r="S21" s="15"/>
      <c r="T21" s="15"/>
      <c r="U21" s="16"/>
    </row>
    <row r="22" spans="2:21" ht="44.25" customHeight="1" thickTop="1">
      <c r="B22" s="95" t="s">
        <v>75</v>
      </c>
      <c r="C22" s="97"/>
      <c r="D22" s="97"/>
      <c r="E22" s="97"/>
      <c r="F22" s="97"/>
      <c r="G22" s="97"/>
      <c r="H22" s="97"/>
      <c r="I22" s="97"/>
      <c r="J22" s="97"/>
      <c r="K22" s="97"/>
      <c r="L22" s="97"/>
      <c r="M22" s="97"/>
      <c r="N22" s="97"/>
      <c r="O22" s="97"/>
      <c r="P22" s="97"/>
      <c r="Q22" s="97"/>
      <c r="R22" s="97"/>
      <c r="S22" s="97"/>
      <c r="T22" s="97"/>
      <c r="U22" s="96"/>
    </row>
    <row r="23" spans="2:21" ht="34.5" customHeight="1">
      <c r="B23" s="98" t="s">
        <v>76</v>
      </c>
      <c r="C23" s="100"/>
      <c r="D23" s="100"/>
      <c r="E23" s="100"/>
      <c r="F23" s="100"/>
      <c r="G23" s="100"/>
      <c r="H23" s="100"/>
      <c r="I23" s="100"/>
      <c r="J23" s="100"/>
      <c r="K23" s="100"/>
      <c r="L23" s="100"/>
      <c r="M23" s="100"/>
      <c r="N23" s="100"/>
      <c r="O23" s="100"/>
      <c r="P23" s="100"/>
      <c r="Q23" s="100"/>
      <c r="R23" s="100"/>
      <c r="S23" s="100"/>
      <c r="T23" s="100"/>
      <c r="U23" s="99"/>
    </row>
    <row r="24" spans="2:21" ht="46.5" customHeight="1">
      <c r="B24" s="98" t="s">
        <v>1060</v>
      </c>
      <c r="C24" s="100"/>
      <c r="D24" s="100"/>
      <c r="E24" s="100"/>
      <c r="F24" s="100"/>
      <c r="G24" s="100"/>
      <c r="H24" s="100"/>
      <c r="I24" s="100"/>
      <c r="J24" s="100"/>
      <c r="K24" s="100"/>
      <c r="L24" s="100"/>
      <c r="M24" s="100"/>
      <c r="N24" s="100"/>
      <c r="O24" s="100"/>
      <c r="P24" s="100"/>
      <c r="Q24" s="100"/>
      <c r="R24" s="100"/>
      <c r="S24" s="100"/>
      <c r="T24" s="100"/>
      <c r="U24" s="99"/>
    </row>
    <row r="25" spans="2:21" ht="55.5" customHeight="1">
      <c r="B25" s="98" t="s">
        <v>1061</v>
      </c>
      <c r="C25" s="100"/>
      <c r="D25" s="100"/>
      <c r="E25" s="100"/>
      <c r="F25" s="100"/>
      <c r="G25" s="100"/>
      <c r="H25" s="100"/>
      <c r="I25" s="100"/>
      <c r="J25" s="100"/>
      <c r="K25" s="100"/>
      <c r="L25" s="100"/>
      <c r="M25" s="100"/>
      <c r="N25" s="100"/>
      <c r="O25" s="100"/>
      <c r="P25" s="100"/>
      <c r="Q25" s="100"/>
      <c r="R25" s="100"/>
      <c r="S25" s="100"/>
      <c r="T25" s="100"/>
      <c r="U25" s="99"/>
    </row>
    <row r="26" spans="2:21" ht="30" customHeight="1">
      <c r="B26" s="98" t="s">
        <v>1062</v>
      </c>
      <c r="C26" s="100"/>
      <c r="D26" s="100"/>
      <c r="E26" s="100"/>
      <c r="F26" s="100"/>
      <c r="G26" s="100"/>
      <c r="H26" s="100"/>
      <c r="I26" s="100"/>
      <c r="J26" s="100"/>
      <c r="K26" s="100"/>
      <c r="L26" s="100"/>
      <c r="M26" s="100"/>
      <c r="N26" s="100"/>
      <c r="O26" s="100"/>
      <c r="P26" s="100"/>
      <c r="Q26" s="100"/>
      <c r="R26" s="100"/>
      <c r="S26" s="100"/>
      <c r="T26" s="100"/>
      <c r="U26" s="99"/>
    </row>
    <row r="27" spans="2:21" ht="35.450000000000003" customHeight="1" thickBot="1">
      <c r="B27" s="101" t="s">
        <v>1063</v>
      </c>
      <c r="C27" s="103"/>
      <c r="D27" s="103"/>
      <c r="E27" s="103"/>
      <c r="F27" s="103"/>
      <c r="G27" s="103"/>
      <c r="H27" s="103"/>
      <c r="I27" s="103"/>
      <c r="J27" s="103"/>
      <c r="K27" s="103"/>
      <c r="L27" s="103"/>
      <c r="M27" s="103"/>
      <c r="N27" s="103"/>
      <c r="O27" s="103"/>
      <c r="P27" s="103"/>
      <c r="Q27" s="103"/>
      <c r="R27" s="103"/>
      <c r="S27" s="103"/>
      <c r="T27" s="103"/>
      <c r="U27" s="102"/>
    </row>
  </sheetData>
  <mergeCells count="44">
    <mergeCell ref="B26:U26"/>
    <mergeCell ref="B27:U27"/>
    <mergeCell ref="B19:D19"/>
    <mergeCell ref="B20:D20"/>
    <mergeCell ref="B22:U22"/>
    <mergeCell ref="B23:U23"/>
    <mergeCell ref="B24:U24"/>
    <mergeCell ref="B25:U25"/>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9"/>
  <sheetViews>
    <sheetView view="pageBreakPreview" zoomScale="80" zoomScaleNormal="80" zoomScaleSheetLayoutView="80" workbookViewId="0">
      <selection activeCell="B2" sqref="B2"/>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4"/>
      <c r="B1" s="8" t="s">
        <v>0</v>
      </c>
      <c r="C1" s="8"/>
      <c r="D1" s="8"/>
      <c r="E1" s="8"/>
      <c r="F1" s="8"/>
      <c r="G1" s="8"/>
      <c r="H1" s="8"/>
      <c r="I1" s="8"/>
      <c r="J1" s="8"/>
      <c r="K1" s="8"/>
      <c r="L1" s="8"/>
      <c r="M1" s="4" t="s">
        <v>5</v>
      </c>
      <c r="N1" s="4"/>
      <c r="O1" s="4"/>
      <c r="P1" s="9"/>
      <c r="Q1" s="9"/>
      <c r="R1" s="9"/>
      <c r="Y1" s="10"/>
      <c r="Z1" s="10"/>
      <c r="AA1" s="11"/>
      <c r="AH1" s="12"/>
    </row>
    <row r="2" spans="1:34" ht="13.5" customHeight="1" thickBot="1"/>
    <row r="3" spans="1:34" ht="22.5" customHeight="1" thickTop="1" thickBot="1">
      <c r="B3" s="13" t="s">
        <v>6</v>
      </c>
      <c r="C3" s="14"/>
      <c r="D3" s="14"/>
      <c r="E3" s="14"/>
      <c r="F3" s="14"/>
      <c r="G3" s="14"/>
      <c r="H3" s="15"/>
      <c r="I3" s="15"/>
      <c r="J3" s="15"/>
      <c r="K3" s="15"/>
      <c r="L3" s="15"/>
      <c r="M3" s="15"/>
      <c r="N3" s="15"/>
      <c r="O3" s="15"/>
      <c r="P3" s="15"/>
      <c r="Q3" s="15"/>
      <c r="R3" s="15"/>
      <c r="S3" s="15"/>
      <c r="T3" s="15"/>
      <c r="U3" s="16"/>
    </row>
    <row r="4" spans="1:34" ht="51.75" customHeight="1" thickTop="1">
      <c r="B4" s="17" t="s">
        <v>7</v>
      </c>
      <c r="C4" s="18" t="s">
        <v>1064</v>
      </c>
      <c r="D4" s="19" t="s">
        <v>1065</v>
      </c>
      <c r="E4" s="19"/>
      <c r="F4" s="19"/>
      <c r="G4" s="19"/>
      <c r="H4" s="19"/>
      <c r="I4" s="20"/>
      <c r="J4" s="21" t="s">
        <v>10</v>
      </c>
      <c r="K4" s="22" t="s">
        <v>11</v>
      </c>
      <c r="L4" s="23" t="s">
        <v>12</v>
      </c>
      <c r="M4" s="23"/>
      <c r="N4" s="23"/>
      <c r="O4" s="23"/>
      <c r="P4" s="21" t="s">
        <v>13</v>
      </c>
      <c r="Q4" s="23" t="s">
        <v>620</v>
      </c>
      <c r="R4" s="23"/>
      <c r="S4" s="21" t="s">
        <v>15</v>
      </c>
      <c r="T4" s="23" t="s">
        <v>16</v>
      </c>
      <c r="U4" s="24"/>
    </row>
    <row r="5" spans="1:34" ht="15.75" customHeight="1">
      <c r="B5" s="25" t="s">
        <v>17</v>
      </c>
      <c r="C5" s="26"/>
      <c r="D5" s="26"/>
      <c r="E5" s="26"/>
      <c r="F5" s="26"/>
      <c r="G5" s="26"/>
      <c r="H5" s="26"/>
      <c r="I5" s="26"/>
      <c r="J5" s="26"/>
      <c r="K5" s="26"/>
      <c r="L5" s="26"/>
      <c r="M5" s="26"/>
      <c r="N5" s="26"/>
      <c r="O5" s="26"/>
      <c r="P5" s="26"/>
      <c r="Q5" s="26"/>
      <c r="R5" s="26"/>
      <c r="S5" s="26"/>
      <c r="T5" s="26"/>
      <c r="U5" s="27"/>
    </row>
    <row r="6" spans="1:34" ht="37.5" customHeight="1" thickBot="1">
      <c r="B6" s="28" t="s">
        <v>18</v>
      </c>
      <c r="C6" s="29" t="s">
        <v>19</v>
      </c>
      <c r="D6" s="29"/>
      <c r="E6" s="29"/>
      <c r="F6" s="29"/>
      <c r="G6" s="29"/>
      <c r="H6" s="30"/>
      <c r="I6" s="30"/>
      <c r="J6" s="30" t="s">
        <v>20</v>
      </c>
      <c r="K6" s="29" t="s">
        <v>21</v>
      </c>
      <c r="L6" s="29"/>
      <c r="M6" s="29"/>
      <c r="N6" s="31"/>
      <c r="O6" s="32" t="s">
        <v>22</v>
      </c>
      <c r="P6" s="29" t="s">
        <v>621</v>
      </c>
      <c r="Q6" s="29"/>
      <c r="R6" s="33"/>
      <c r="S6" s="32" t="s">
        <v>24</v>
      </c>
      <c r="T6" s="29" t="s">
        <v>622</v>
      </c>
      <c r="U6" s="34"/>
    </row>
    <row r="7" spans="1:34" ht="22.5" customHeight="1" thickTop="1" thickBot="1">
      <c r="B7" s="13" t="s">
        <v>26</v>
      </c>
      <c r="C7" s="14"/>
      <c r="D7" s="14"/>
      <c r="E7" s="14"/>
      <c r="F7" s="14"/>
      <c r="G7" s="14"/>
      <c r="H7" s="15"/>
      <c r="I7" s="15"/>
      <c r="J7" s="15"/>
      <c r="K7" s="15"/>
      <c r="L7" s="15"/>
      <c r="M7" s="15"/>
      <c r="N7" s="15"/>
      <c r="O7" s="15"/>
      <c r="P7" s="15"/>
      <c r="Q7" s="15"/>
      <c r="R7" s="15"/>
      <c r="S7" s="15"/>
      <c r="T7" s="15"/>
      <c r="U7" s="16"/>
    </row>
    <row r="8" spans="1:34" ht="16.5" customHeight="1" thickTop="1">
      <c r="B8" s="36" t="s">
        <v>27</v>
      </c>
      <c r="C8" s="39" t="s">
        <v>28</v>
      </c>
      <c r="D8" s="39"/>
      <c r="E8" s="39"/>
      <c r="F8" s="39"/>
      <c r="G8" s="39"/>
      <c r="H8" s="40"/>
      <c r="I8" s="45" t="s">
        <v>29</v>
      </c>
      <c r="J8" s="47"/>
      <c r="K8" s="47"/>
      <c r="L8" s="47"/>
      <c r="M8" s="47"/>
      <c r="N8" s="47"/>
      <c r="O8" s="47"/>
      <c r="P8" s="47"/>
      <c r="Q8" s="47"/>
      <c r="R8" s="47"/>
      <c r="S8" s="46"/>
      <c r="T8" s="49" t="s">
        <v>30</v>
      </c>
      <c r="U8" s="48"/>
    </row>
    <row r="9" spans="1:34" ht="19.5" customHeight="1">
      <c r="B9" s="38"/>
      <c r="C9" s="35"/>
      <c r="D9" s="35"/>
      <c r="E9" s="35"/>
      <c r="F9" s="35"/>
      <c r="G9" s="35"/>
      <c r="H9" s="43"/>
      <c r="I9" s="50" t="s">
        <v>31</v>
      </c>
      <c r="J9" s="51"/>
      <c r="K9" s="51"/>
      <c r="L9" s="51" t="s">
        <v>32</v>
      </c>
      <c r="M9" s="51"/>
      <c r="N9" s="51"/>
      <c r="O9" s="51"/>
      <c r="P9" s="51" t="s">
        <v>33</v>
      </c>
      <c r="Q9" s="51" t="s">
        <v>34</v>
      </c>
      <c r="R9" s="55" t="s">
        <v>35</v>
      </c>
      <c r="S9" s="54"/>
      <c r="T9" s="51" t="s">
        <v>36</v>
      </c>
      <c r="U9" s="56" t="s">
        <v>37</v>
      </c>
    </row>
    <row r="10" spans="1:34" ht="26.25" customHeight="1" thickBot="1">
      <c r="B10" s="37"/>
      <c r="C10" s="41"/>
      <c r="D10" s="41"/>
      <c r="E10" s="41"/>
      <c r="F10" s="41"/>
      <c r="G10" s="41"/>
      <c r="H10" s="42"/>
      <c r="I10" s="52"/>
      <c r="J10" s="53"/>
      <c r="K10" s="53"/>
      <c r="L10" s="53"/>
      <c r="M10" s="53"/>
      <c r="N10" s="53"/>
      <c r="O10" s="53"/>
      <c r="P10" s="53"/>
      <c r="Q10" s="53"/>
      <c r="R10" s="58" t="s">
        <v>38</v>
      </c>
      <c r="S10" s="59" t="s">
        <v>39</v>
      </c>
      <c r="T10" s="53"/>
      <c r="U10" s="57"/>
    </row>
    <row r="11" spans="1:34" ht="75" customHeight="1" thickTop="1">
      <c r="A11" s="60"/>
      <c r="B11" s="61" t="s">
        <v>40</v>
      </c>
      <c r="C11" s="62" t="s">
        <v>1066</v>
      </c>
      <c r="D11" s="62"/>
      <c r="E11" s="62"/>
      <c r="F11" s="62"/>
      <c r="G11" s="62"/>
      <c r="H11" s="62"/>
      <c r="I11" s="62" t="s">
        <v>1067</v>
      </c>
      <c r="J11" s="62"/>
      <c r="K11" s="62"/>
      <c r="L11" s="62" t="s">
        <v>1068</v>
      </c>
      <c r="M11" s="62"/>
      <c r="N11" s="62"/>
      <c r="O11" s="62"/>
      <c r="P11" s="63" t="s">
        <v>196</v>
      </c>
      <c r="Q11" s="63" t="s">
        <v>403</v>
      </c>
      <c r="R11" s="63">
        <v>1.72</v>
      </c>
      <c r="S11" s="63">
        <v>1.72</v>
      </c>
      <c r="T11" s="63">
        <v>1.72</v>
      </c>
      <c r="U11" s="65">
        <f t="shared" ref="U11:U21" si="0">IF(ISERR(T11/S11*100),"N/A",T11/S11*100)</f>
        <v>100</v>
      </c>
    </row>
    <row r="12" spans="1:34" ht="75" customHeight="1" thickBot="1">
      <c r="A12" s="60"/>
      <c r="B12" s="66" t="s">
        <v>45</v>
      </c>
      <c r="C12" s="67" t="s">
        <v>45</v>
      </c>
      <c r="D12" s="67"/>
      <c r="E12" s="67"/>
      <c r="F12" s="67"/>
      <c r="G12" s="67"/>
      <c r="H12" s="67"/>
      <c r="I12" s="67" t="s">
        <v>42</v>
      </c>
      <c r="J12" s="67"/>
      <c r="K12" s="67"/>
      <c r="L12" s="67" t="s">
        <v>43</v>
      </c>
      <c r="M12" s="67"/>
      <c r="N12" s="67"/>
      <c r="O12" s="67"/>
      <c r="P12" s="68" t="s">
        <v>16</v>
      </c>
      <c r="Q12" s="68" t="s">
        <v>44</v>
      </c>
      <c r="R12" s="104">
        <v>62070</v>
      </c>
      <c r="S12" s="104">
        <v>62070</v>
      </c>
      <c r="T12" s="104">
        <v>67115</v>
      </c>
      <c r="U12" s="69">
        <f t="shared" si="0"/>
        <v>108.12792009022073</v>
      </c>
    </row>
    <row r="13" spans="1:34" ht="75" customHeight="1" thickTop="1">
      <c r="A13" s="60"/>
      <c r="B13" s="61" t="s">
        <v>50</v>
      </c>
      <c r="C13" s="62" t="s">
        <v>1069</v>
      </c>
      <c r="D13" s="62"/>
      <c r="E13" s="62"/>
      <c r="F13" s="62"/>
      <c r="G13" s="62"/>
      <c r="H13" s="62"/>
      <c r="I13" s="62" t="s">
        <v>1070</v>
      </c>
      <c r="J13" s="62"/>
      <c r="K13" s="62"/>
      <c r="L13" s="62" t="s">
        <v>1071</v>
      </c>
      <c r="M13" s="62"/>
      <c r="N13" s="62"/>
      <c r="O13" s="62"/>
      <c r="P13" s="63" t="s">
        <v>48</v>
      </c>
      <c r="Q13" s="63" t="s">
        <v>44</v>
      </c>
      <c r="R13" s="63">
        <v>60.71</v>
      </c>
      <c r="S13" s="63">
        <v>60.71</v>
      </c>
      <c r="T13" s="63">
        <v>60.71</v>
      </c>
      <c r="U13" s="65">
        <f t="shared" si="0"/>
        <v>100</v>
      </c>
    </row>
    <row r="14" spans="1:34" ht="75" customHeight="1" thickBot="1">
      <c r="A14" s="60"/>
      <c r="B14" s="66" t="s">
        <v>45</v>
      </c>
      <c r="C14" s="67" t="s">
        <v>45</v>
      </c>
      <c r="D14" s="67"/>
      <c r="E14" s="67"/>
      <c r="F14" s="67"/>
      <c r="G14" s="67"/>
      <c r="H14" s="67"/>
      <c r="I14" s="67" t="s">
        <v>1072</v>
      </c>
      <c r="J14" s="67"/>
      <c r="K14" s="67"/>
      <c r="L14" s="67" t="s">
        <v>1073</v>
      </c>
      <c r="M14" s="67"/>
      <c r="N14" s="67"/>
      <c r="O14" s="67"/>
      <c r="P14" s="68" t="s">
        <v>196</v>
      </c>
      <c r="Q14" s="68" t="s">
        <v>44</v>
      </c>
      <c r="R14" s="68">
        <v>8.3000000000000007</v>
      </c>
      <c r="S14" s="68">
        <v>8.3000000000000007</v>
      </c>
      <c r="T14" s="68">
        <v>54.16</v>
      </c>
      <c r="U14" s="69">
        <f t="shared" si="0"/>
        <v>652.53012048192761</v>
      </c>
    </row>
    <row r="15" spans="1:34" ht="75" customHeight="1" thickTop="1">
      <c r="A15" s="60"/>
      <c r="B15" s="61" t="s">
        <v>55</v>
      </c>
      <c r="C15" s="62" t="s">
        <v>1074</v>
      </c>
      <c r="D15" s="62"/>
      <c r="E15" s="62"/>
      <c r="F15" s="62"/>
      <c r="G15" s="62"/>
      <c r="H15" s="62"/>
      <c r="I15" s="62" t="s">
        <v>1075</v>
      </c>
      <c r="J15" s="62"/>
      <c r="K15" s="62"/>
      <c r="L15" s="62" t="s">
        <v>1076</v>
      </c>
      <c r="M15" s="62"/>
      <c r="N15" s="62"/>
      <c r="O15" s="62"/>
      <c r="P15" s="63" t="s">
        <v>48</v>
      </c>
      <c r="Q15" s="63" t="s">
        <v>44</v>
      </c>
      <c r="R15" s="63">
        <v>77.78</v>
      </c>
      <c r="S15" s="63">
        <v>77.78</v>
      </c>
      <c r="T15" s="63">
        <v>133.33000000000001</v>
      </c>
      <c r="U15" s="65">
        <f t="shared" si="0"/>
        <v>171.41938801748523</v>
      </c>
    </row>
    <row r="16" spans="1:34" ht="75" customHeight="1" thickBot="1">
      <c r="A16" s="60"/>
      <c r="B16" s="66" t="s">
        <v>45</v>
      </c>
      <c r="C16" s="67" t="s">
        <v>1077</v>
      </c>
      <c r="D16" s="67"/>
      <c r="E16" s="67"/>
      <c r="F16" s="67"/>
      <c r="G16" s="67"/>
      <c r="H16" s="67"/>
      <c r="I16" s="67" t="s">
        <v>1078</v>
      </c>
      <c r="J16" s="67"/>
      <c r="K16" s="67"/>
      <c r="L16" s="67" t="s">
        <v>1079</v>
      </c>
      <c r="M16" s="67"/>
      <c r="N16" s="67"/>
      <c r="O16" s="67"/>
      <c r="P16" s="68" t="s">
        <v>48</v>
      </c>
      <c r="Q16" s="68" t="s">
        <v>104</v>
      </c>
      <c r="R16" s="68">
        <v>64.64</v>
      </c>
      <c r="S16" s="68">
        <v>64.64</v>
      </c>
      <c r="T16" s="68">
        <v>100</v>
      </c>
      <c r="U16" s="69">
        <f t="shared" si="0"/>
        <v>154.70297029702971</v>
      </c>
    </row>
    <row r="17" spans="1:22" ht="75" customHeight="1" thickTop="1">
      <c r="A17" s="60"/>
      <c r="B17" s="61" t="s">
        <v>60</v>
      </c>
      <c r="C17" s="62" t="s">
        <v>1080</v>
      </c>
      <c r="D17" s="62"/>
      <c r="E17" s="62"/>
      <c r="F17" s="62"/>
      <c r="G17" s="62"/>
      <c r="H17" s="62"/>
      <c r="I17" s="62" t="s">
        <v>1081</v>
      </c>
      <c r="J17" s="62"/>
      <c r="K17" s="62"/>
      <c r="L17" s="62" t="s">
        <v>1082</v>
      </c>
      <c r="M17" s="62"/>
      <c r="N17" s="62"/>
      <c r="O17" s="62"/>
      <c r="P17" s="63" t="s">
        <v>48</v>
      </c>
      <c r="Q17" s="63" t="s">
        <v>64</v>
      </c>
      <c r="R17" s="63">
        <v>100</v>
      </c>
      <c r="S17" s="63">
        <v>100</v>
      </c>
      <c r="T17" s="63">
        <v>133.33000000000001</v>
      </c>
      <c r="U17" s="65">
        <f t="shared" si="0"/>
        <v>133.33000000000001</v>
      </c>
    </row>
    <row r="18" spans="1:22" ht="75" customHeight="1">
      <c r="A18" s="60"/>
      <c r="B18" s="66" t="s">
        <v>45</v>
      </c>
      <c r="C18" s="67" t="s">
        <v>1083</v>
      </c>
      <c r="D18" s="67"/>
      <c r="E18" s="67"/>
      <c r="F18" s="67"/>
      <c r="G18" s="67"/>
      <c r="H18" s="67"/>
      <c r="I18" s="67" t="s">
        <v>1084</v>
      </c>
      <c r="J18" s="67"/>
      <c r="K18" s="67"/>
      <c r="L18" s="67" t="s">
        <v>1085</v>
      </c>
      <c r="M18" s="67"/>
      <c r="N18" s="67"/>
      <c r="O18" s="67"/>
      <c r="P18" s="68" t="s">
        <v>48</v>
      </c>
      <c r="Q18" s="68" t="s">
        <v>64</v>
      </c>
      <c r="R18" s="68">
        <v>100</v>
      </c>
      <c r="S18" s="68">
        <v>100</v>
      </c>
      <c r="T18" s="68">
        <v>133.33000000000001</v>
      </c>
      <c r="U18" s="69">
        <f t="shared" si="0"/>
        <v>133.33000000000001</v>
      </c>
    </row>
    <row r="19" spans="1:22" ht="75" customHeight="1">
      <c r="A19" s="60"/>
      <c r="B19" s="66" t="s">
        <v>45</v>
      </c>
      <c r="C19" s="67" t="s">
        <v>1086</v>
      </c>
      <c r="D19" s="67"/>
      <c r="E19" s="67"/>
      <c r="F19" s="67"/>
      <c r="G19" s="67"/>
      <c r="H19" s="67"/>
      <c r="I19" s="67" t="s">
        <v>1087</v>
      </c>
      <c r="J19" s="67"/>
      <c r="K19" s="67"/>
      <c r="L19" s="67" t="s">
        <v>1088</v>
      </c>
      <c r="M19" s="67"/>
      <c r="N19" s="67"/>
      <c r="O19" s="67"/>
      <c r="P19" s="68" t="s">
        <v>48</v>
      </c>
      <c r="Q19" s="68" t="s">
        <v>159</v>
      </c>
      <c r="R19" s="68">
        <v>75.36</v>
      </c>
      <c r="S19" s="68">
        <v>75.36</v>
      </c>
      <c r="T19" s="68">
        <v>100</v>
      </c>
      <c r="U19" s="69">
        <f t="shared" si="0"/>
        <v>132.6963906581741</v>
      </c>
    </row>
    <row r="20" spans="1:22" ht="75" customHeight="1">
      <c r="A20" s="60"/>
      <c r="B20" s="66" t="s">
        <v>45</v>
      </c>
      <c r="C20" s="67" t="s">
        <v>1089</v>
      </c>
      <c r="D20" s="67"/>
      <c r="E20" s="67"/>
      <c r="F20" s="67"/>
      <c r="G20" s="67"/>
      <c r="H20" s="67"/>
      <c r="I20" s="67" t="s">
        <v>1090</v>
      </c>
      <c r="J20" s="67"/>
      <c r="K20" s="67"/>
      <c r="L20" s="67" t="s">
        <v>1091</v>
      </c>
      <c r="M20" s="67"/>
      <c r="N20" s="67"/>
      <c r="O20" s="67"/>
      <c r="P20" s="68" t="s">
        <v>48</v>
      </c>
      <c r="Q20" s="68" t="s">
        <v>159</v>
      </c>
      <c r="R20" s="68">
        <v>97.92</v>
      </c>
      <c r="S20" s="68">
        <v>97.92</v>
      </c>
      <c r="T20" s="68">
        <v>154.16999999999999</v>
      </c>
      <c r="U20" s="69">
        <f t="shared" si="0"/>
        <v>157.44485294117646</v>
      </c>
    </row>
    <row r="21" spans="1:22" ht="75" customHeight="1" thickBot="1">
      <c r="A21" s="60"/>
      <c r="B21" s="66" t="s">
        <v>45</v>
      </c>
      <c r="C21" s="67" t="s">
        <v>1092</v>
      </c>
      <c r="D21" s="67"/>
      <c r="E21" s="67"/>
      <c r="F21" s="67"/>
      <c r="G21" s="67"/>
      <c r="H21" s="67"/>
      <c r="I21" s="67" t="s">
        <v>1093</v>
      </c>
      <c r="J21" s="67"/>
      <c r="K21" s="67"/>
      <c r="L21" s="67" t="s">
        <v>1094</v>
      </c>
      <c r="M21" s="67"/>
      <c r="N21" s="67"/>
      <c r="O21" s="67"/>
      <c r="P21" s="68" t="s">
        <v>196</v>
      </c>
      <c r="Q21" s="68" t="s">
        <v>64</v>
      </c>
      <c r="R21" s="68">
        <v>6.66</v>
      </c>
      <c r="S21" s="68">
        <v>6.66</v>
      </c>
      <c r="T21" s="68">
        <v>33.33</v>
      </c>
      <c r="U21" s="69">
        <f t="shared" si="0"/>
        <v>500.45045045045038</v>
      </c>
    </row>
    <row r="22" spans="1:22" ht="22.5" customHeight="1" thickTop="1" thickBot="1">
      <c r="B22" s="13" t="s">
        <v>65</v>
      </c>
      <c r="C22" s="14"/>
      <c r="D22" s="14"/>
      <c r="E22" s="14"/>
      <c r="F22" s="14"/>
      <c r="G22" s="14"/>
      <c r="H22" s="15"/>
      <c r="I22" s="15"/>
      <c r="J22" s="15"/>
      <c r="K22" s="15"/>
      <c r="L22" s="15"/>
      <c r="M22" s="15"/>
      <c r="N22" s="15"/>
      <c r="O22" s="15"/>
      <c r="P22" s="15"/>
      <c r="Q22" s="15"/>
      <c r="R22" s="15"/>
      <c r="S22" s="15"/>
      <c r="T22" s="15"/>
      <c r="U22" s="16"/>
      <c r="V22" s="70"/>
    </row>
    <row r="23" spans="1:22" ht="26.25" customHeight="1" thickTop="1">
      <c r="B23" s="71"/>
      <c r="C23" s="72"/>
      <c r="D23" s="72"/>
      <c r="E23" s="72"/>
      <c r="F23" s="72"/>
      <c r="G23" s="72"/>
      <c r="H23" s="73"/>
      <c r="I23" s="73"/>
      <c r="J23" s="73"/>
      <c r="K23" s="73"/>
      <c r="L23" s="73"/>
      <c r="M23" s="73"/>
      <c r="N23" s="73"/>
      <c r="O23" s="73"/>
      <c r="P23" s="74"/>
      <c r="Q23" s="75"/>
      <c r="R23" s="76" t="s">
        <v>66</v>
      </c>
      <c r="S23" s="44" t="s">
        <v>67</v>
      </c>
      <c r="T23" s="76" t="s">
        <v>68</v>
      </c>
      <c r="U23" s="44" t="s">
        <v>69</v>
      </c>
    </row>
    <row r="24" spans="1:22" ht="26.25" customHeight="1" thickBot="1">
      <c r="B24" s="77"/>
      <c r="C24" s="78"/>
      <c r="D24" s="78"/>
      <c r="E24" s="78"/>
      <c r="F24" s="78"/>
      <c r="G24" s="78"/>
      <c r="H24" s="79"/>
      <c r="I24" s="79"/>
      <c r="J24" s="79"/>
      <c r="K24" s="79"/>
      <c r="L24" s="79"/>
      <c r="M24" s="79"/>
      <c r="N24" s="79"/>
      <c r="O24" s="79"/>
      <c r="P24" s="80"/>
      <c r="Q24" s="81"/>
      <c r="R24" s="82" t="s">
        <v>70</v>
      </c>
      <c r="S24" s="81" t="s">
        <v>70</v>
      </c>
      <c r="T24" s="81" t="s">
        <v>70</v>
      </c>
      <c r="U24" s="81" t="s">
        <v>71</v>
      </c>
    </row>
    <row r="25" spans="1:22" ht="13.5" customHeight="1" thickBot="1">
      <c r="B25" s="83" t="s">
        <v>72</v>
      </c>
      <c r="C25" s="84"/>
      <c r="D25" s="84"/>
      <c r="E25" s="85"/>
      <c r="F25" s="85"/>
      <c r="G25" s="85"/>
      <c r="H25" s="86"/>
      <c r="I25" s="86"/>
      <c r="J25" s="86"/>
      <c r="K25" s="86"/>
      <c r="L25" s="86"/>
      <c r="M25" s="86"/>
      <c r="N25" s="86"/>
      <c r="O25" s="86"/>
      <c r="P25" s="87"/>
      <c r="Q25" s="87"/>
      <c r="R25" s="88">
        <f>69.933302</f>
        <v>69.933301999999998</v>
      </c>
      <c r="S25" s="88">
        <f>69.933302</f>
        <v>69.933301999999998</v>
      </c>
      <c r="T25" s="88">
        <f>66.93084165</f>
        <v>66.930841650000005</v>
      </c>
      <c r="U25" s="89">
        <f>+IF(ISERR(T25/S25*100),"N/A",T25/S25*100)</f>
        <v>95.70668013073373</v>
      </c>
    </row>
    <row r="26" spans="1:22" ht="13.5" customHeight="1" thickBot="1">
      <c r="B26" s="90" t="s">
        <v>73</v>
      </c>
      <c r="C26" s="91"/>
      <c r="D26" s="91"/>
      <c r="E26" s="92"/>
      <c r="F26" s="92"/>
      <c r="G26" s="92"/>
      <c r="H26" s="93"/>
      <c r="I26" s="93"/>
      <c r="J26" s="93"/>
      <c r="K26" s="93"/>
      <c r="L26" s="93"/>
      <c r="M26" s="93"/>
      <c r="N26" s="93"/>
      <c r="O26" s="93"/>
      <c r="P26" s="94"/>
      <c r="Q26" s="94"/>
      <c r="R26" s="88">
        <f>66.93084165</f>
        <v>66.930841650000005</v>
      </c>
      <c r="S26" s="88">
        <f>66.93084165</f>
        <v>66.930841650000005</v>
      </c>
      <c r="T26" s="88">
        <f>66.93084165</f>
        <v>66.930841650000005</v>
      </c>
      <c r="U26" s="89">
        <f>+IF(ISERR(T26/S26*100),"N/A",T26/S26*100)</f>
        <v>100</v>
      </c>
    </row>
    <row r="27" spans="1:22" ht="14.85" customHeight="1" thickTop="1" thickBot="1">
      <c r="B27" s="13" t="s">
        <v>74</v>
      </c>
      <c r="C27" s="14"/>
      <c r="D27" s="14"/>
      <c r="E27" s="14"/>
      <c r="F27" s="14"/>
      <c r="G27" s="14"/>
      <c r="H27" s="15"/>
      <c r="I27" s="15"/>
      <c r="J27" s="15"/>
      <c r="K27" s="15"/>
      <c r="L27" s="15"/>
      <c r="M27" s="15"/>
      <c r="N27" s="15"/>
      <c r="O27" s="15"/>
      <c r="P27" s="15"/>
      <c r="Q27" s="15"/>
      <c r="R27" s="15"/>
      <c r="S27" s="15"/>
      <c r="T27" s="15"/>
      <c r="U27" s="16"/>
    </row>
    <row r="28" spans="1:22" ht="44.25" customHeight="1" thickTop="1">
      <c r="B28" s="95" t="s">
        <v>75</v>
      </c>
      <c r="C28" s="97"/>
      <c r="D28" s="97"/>
      <c r="E28" s="97"/>
      <c r="F28" s="97"/>
      <c r="G28" s="97"/>
      <c r="H28" s="97"/>
      <c r="I28" s="97"/>
      <c r="J28" s="97"/>
      <c r="K28" s="97"/>
      <c r="L28" s="97"/>
      <c r="M28" s="97"/>
      <c r="N28" s="97"/>
      <c r="O28" s="97"/>
      <c r="P28" s="97"/>
      <c r="Q28" s="97"/>
      <c r="R28" s="97"/>
      <c r="S28" s="97"/>
      <c r="T28" s="97"/>
      <c r="U28" s="96"/>
    </row>
    <row r="29" spans="1:22" ht="34.5" customHeight="1">
      <c r="B29" s="98" t="s">
        <v>1095</v>
      </c>
      <c r="C29" s="100"/>
      <c r="D29" s="100"/>
      <c r="E29" s="100"/>
      <c r="F29" s="100"/>
      <c r="G29" s="100"/>
      <c r="H29" s="100"/>
      <c r="I29" s="100"/>
      <c r="J29" s="100"/>
      <c r="K29" s="100"/>
      <c r="L29" s="100"/>
      <c r="M29" s="100"/>
      <c r="N29" s="100"/>
      <c r="O29" s="100"/>
      <c r="P29" s="100"/>
      <c r="Q29" s="100"/>
      <c r="R29" s="100"/>
      <c r="S29" s="100"/>
      <c r="T29" s="100"/>
      <c r="U29" s="99"/>
    </row>
    <row r="30" spans="1:22" ht="34.5" customHeight="1">
      <c r="B30" s="98" t="s">
        <v>76</v>
      </c>
      <c r="C30" s="100"/>
      <c r="D30" s="100"/>
      <c r="E30" s="100"/>
      <c r="F30" s="100"/>
      <c r="G30" s="100"/>
      <c r="H30" s="100"/>
      <c r="I30" s="100"/>
      <c r="J30" s="100"/>
      <c r="K30" s="100"/>
      <c r="L30" s="100"/>
      <c r="M30" s="100"/>
      <c r="N30" s="100"/>
      <c r="O30" s="100"/>
      <c r="P30" s="100"/>
      <c r="Q30" s="100"/>
      <c r="R30" s="100"/>
      <c r="S30" s="100"/>
      <c r="T30" s="100"/>
      <c r="U30" s="99"/>
    </row>
    <row r="31" spans="1:22" ht="34.5" customHeight="1">
      <c r="B31" s="98" t="s">
        <v>1096</v>
      </c>
      <c r="C31" s="100"/>
      <c r="D31" s="100"/>
      <c r="E31" s="100"/>
      <c r="F31" s="100"/>
      <c r="G31" s="100"/>
      <c r="H31" s="100"/>
      <c r="I31" s="100"/>
      <c r="J31" s="100"/>
      <c r="K31" s="100"/>
      <c r="L31" s="100"/>
      <c r="M31" s="100"/>
      <c r="N31" s="100"/>
      <c r="O31" s="100"/>
      <c r="P31" s="100"/>
      <c r="Q31" s="100"/>
      <c r="R31" s="100"/>
      <c r="S31" s="100"/>
      <c r="T31" s="100"/>
      <c r="U31" s="99"/>
    </row>
    <row r="32" spans="1:22" ht="29.1" customHeight="1">
      <c r="B32" s="98" t="s">
        <v>1097</v>
      </c>
      <c r="C32" s="100"/>
      <c r="D32" s="100"/>
      <c r="E32" s="100"/>
      <c r="F32" s="100"/>
      <c r="G32" s="100"/>
      <c r="H32" s="100"/>
      <c r="I32" s="100"/>
      <c r="J32" s="100"/>
      <c r="K32" s="100"/>
      <c r="L32" s="100"/>
      <c r="M32" s="100"/>
      <c r="N32" s="100"/>
      <c r="O32" s="100"/>
      <c r="P32" s="100"/>
      <c r="Q32" s="100"/>
      <c r="R32" s="100"/>
      <c r="S32" s="100"/>
      <c r="T32" s="100"/>
      <c r="U32" s="99"/>
    </row>
    <row r="33" spans="2:21" ht="30.2" customHeight="1">
      <c r="B33" s="98" t="s">
        <v>1098</v>
      </c>
      <c r="C33" s="100"/>
      <c r="D33" s="100"/>
      <c r="E33" s="100"/>
      <c r="F33" s="100"/>
      <c r="G33" s="100"/>
      <c r="H33" s="100"/>
      <c r="I33" s="100"/>
      <c r="J33" s="100"/>
      <c r="K33" s="100"/>
      <c r="L33" s="100"/>
      <c r="M33" s="100"/>
      <c r="N33" s="100"/>
      <c r="O33" s="100"/>
      <c r="P33" s="100"/>
      <c r="Q33" s="100"/>
      <c r="R33" s="100"/>
      <c r="S33" s="100"/>
      <c r="T33" s="100"/>
      <c r="U33" s="99"/>
    </row>
    <row r="34" spans="2:21" ht="34.35" customHeight="1">
      <c r="B34" s="98" t="s">
        <v>1099</v>
      </c>
      <c r="C34" s="100"/>
      <c r="D34" s="100"/>
      <c r="E34" s="100"/>
      <c r="F34" s="100"/>
      <c r="G34" s="100"/>
      <c r="H34" s="100"/>
      <c r="I34" s="100"/>
      <c r="J34" s="100"/>
      <c r="K34" s="100"/>
      <c r="L34" s="100"/>
      <c r="M34" s="100"/>
      <c r="N34" s="100"/>
      <c r="O34" s="100"/>
      <c r="P34" s="100"/>
      <c r="Q34" s="100"/>
      <c r="R34" s="100"/>
      <c r="S34" s="100"/>
      <c r="T34" s="100"/>
      <c r="U34" s="99"/>
    </row>
    <row r="35" spans="2:21" ht="41.1" customHeight="1">
      <c r="B35" s="98" t="s">
        <v>1100</v>
      </c>
      <c r="C35" s="100"/>
      <c r="D35" s="100"/>
      <c r="E35" s="100"/>
      <c r="F35" s="100"/>
      <c r="G35" s="100"/>
      <c r="H35" s="100"/>
      <c r="I35" s="100"/>
      <c r="J35" s="100"/>
      <c r="K35" s="100"/>
      <c r="L35" s="100"/>
      <c r="M35" s="100"/>
      <c r="N35" s="100"/>
      <c r="O35" s="100"/>
      <c r="P35" s="100"/>
      <c r="Q35" s="100"/>
      <c r="R35" s="100"/>
      <c r="S35" s="100"/>
      <c r="T35" s="100"/>
      <c r="U35" s="99"/>
    </row>
    <row r="36" spans="2:21" ht="30.2" customHeight="1">
      <c r="B36" s="98" t="s">
        <v>1101</v>
      </c>
      <c r="C36" s="100"/>
      <c r="D36" s="100"/>
      <c r="E36" s="100"/>
      <c r="F36" s="100"/>
      <c r="G36" s="100"/>
      <c r="H36" s="100"/>
      <c r="I36" s="100"/>
      <c r="J36" s="100"/>
      <c r="K36" s="100"/>
      <c r="L36" s="100"/>
      <c r="M36" s="100"/>
      <c r="N36" s="100"/>
      <c r="O36" s="100"/>
      <c r="P36" s="100"/>
      <c r="Q36" s="100"/>
      <c r="R36" s="100"/>
      <c r="S36" s="100"/>
      <c r="T36" s="100"/>
      <c r="U36" s="99"/>
    </row>
    <row r="37" spans="2:21" ht="31.7" customHeight="1">
      <c r="B37" s="98" t="s">
        <v>1102</v>
      </c>
      <c r="C37" s="100"/>
      <c r="D37" s="100"/>
      <c r="E37" s="100"/>
      <c r="F37" s="100"/>
      <c r="G37" s="100"/>
      <c r="H37" s="100"/>
      <c r="I37" s="100"/>
      <c r="J37" s="100"/>
      <c r="K37" s="100"/>
      <c r="L37" s="100"/>
      <c r="M37" s="100"/>
      <c r="N37" s="100"/>
      <c r="O37" s="100"/>
      <c r="P37" s="100"/>
      <c r="Q37" s="100"/>
      <c r="R37" s="100"/>
      <c r="S37" s="100"/>
      <c r="T37" s="100"/>
      <c r="U37" s="99"/>
    </row>
    <row r="38" spans="2:21" ht="39" customHeight="1">
      <c r="B38" s="98" t="s">
        <v>1103</v>
      </c>
      <c r="C38" s="100"/>
      <c r="D38" s="100"/>
      <c r="E38" s="100"/>
      <c r="F38" s="100"/>
      <c r="G38" s="100"/>
      <c r="H38" s="100"/>
      <c r="I38" s="100"/>
      <c r="J38" s="100"/>
      <c r="K38" s="100"/>
      <c r="L38" s="100"/>
      <c r="M38" s="100"/>
      <c r="N38" s="100"/>
      <c r="O38" s="100"/>
      <c r="P38" s="100"/>
      <c r="Q38" s="100"/>
      <c r="R38" s="100"/>
      <c r="S38" s="100"/>
      <c r="T38" s="100"/>
      <c r="U38" s="99"/>
    </row>
    <row r="39" spans="2:21" ht="29.1" customHeight="1" thickBot="1">
      <c r="B39" s="101" t="s">
        <v>1104</v>
      </c>
      <c r="C39" s="103"/>
      <c r="D39" s="103"/>
      <c r="E39" s="103"/>
      <c r="F39" s="103"/>
      <c r="G39" s="103"/>
      <c r="H39" s="103"/>
      <c r="I39" s="103"/>
      <c r="J39" s="103"/>
      <c r="K39" s="103"/>
      <c r="L39" s="103"/>
      <c r="M39" s="103"/>
      <c r="N39" s="103"/>
      <c r="O39" s="103"/>
      <c r="P39" s="103"/>
      <c r="Q39" s="103"/>
      <c r="R39" s="103"/>
      <c r="S39" s="103"/>
      <c r="T39" s="103"/>
      <c r="U39" s="102"/>
    </row>
  </sheetData>
  <mergeCells count="68">
    <mergeCell ref="B38:U38"/>
    <mergeCell ref="B39:U39"/>
    <mergeCell ref="B32:U32"/>
    <mergeCell ref="B33:U33"/>
    <mergeCell ref="B34:U34"/>
    <mergeCell ref="B35:U35"/>
    <mergeCell ref="B36:U36"/>
    <mergeCell ref="B37:U37"/>
    <mergeCell ref="B25:D25"/>
    <mergeCell ref="B26:D26"/>
    <mergeCell ref="B28:U28"/>
    <mergeCell ref="B29:U29"/>
    <mergeCell ref="B30:U30"/>
    <mergeCell ref="B31:U31"/>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27"/>
  <sheetViews>
    <sheetView view="pageBreakPreview" zoomScale="80" zoomScaleNormal="80" zoomScaleSheetLayoutView="80" workbookViewId="0">
      <selection activeCell="B2" sqref="B2"/>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4"/>
      <c r="B1" s="8" t="s">
        <v>0</v>
      </c>
      <c r="C1" s="8"/>
      <c r="D1" s="8"/>
      <c r="E1" s="8"/>
      <c r="F1" s="8"/>
      <c r="G1" s="8"/>
      <c r="H1" s="8"/>
      <c r="I1" s="8"/>
      <c r="J1" s="8"/>
      <c r="K1" s="8"/>
      <c r="L1" s="8"/>
      <c r="M1" s="4" t="s">
        <v>5</v>
      </c>
      <c r="N1" s="4"/>
      <c r="O1" s="4"/>
      <c r="P1" s="9"/>
      <c r="Q1" s="9"/>
      <c r="R1" s="9"/>
      <c r="Y1" s="10"/>
      <c r="Z1" s="10"/>
      <c r="AA1" s="11"/>
      <c r="AH1" s="12"/>
    </row>
    <row r="2" spans="1:34" ht="13.5" customHeight="1" thickBot="1"/>
    <row r="3" spans="1:34" ht="22.5" customHeight="1" thickTop="1" thickBot="1">
      <c r="B3" s="13" t="s">
        <v>6</v>
      </c>
      <c r="C3" s="14"/>
      <c r="D3" s="14"/>
      <c r="E3" s="14"/>
      <c r="F3" s="14"/>
      <c r="G3" s="14"/>
      <c r="H3" s="15"/>
      <c r="I3" s="15"/>
      <c r="J3" s="15"/>
      <c r="K3" s="15"/>
      <c r="L3" s="15"/>
      <c r="M3" s="15"/>
      <c r="N3" s="15"/>
      <c r="O3" s="15"/>
      <c r="P3" s="15"/>
      <c r="Q3" s="15"/>
      <c r="R3" s="15"/>
      <c r="S3" s="15"/>
      <c r="T3" s="15"/>
      <c r="U3" s="16"/>
    </row>
    <row r="4" spans="1:34" ht="51.75" customHeight="1" thickTop="1">
      <c r="B4" s="17" t="s">
        <v>7</v>
      </c>
      <c r="C4" s="18" t="s">
        <v>8</v>
      </c>
      <c r="D4" s="19" t="s">
        <v>9</v>
      </c>
      <c r="E4" s="19"/>
      <c r="F4" s="19"/>
      <c r="G4" s="19"/>
      <c r="H4" s="19"/>
      <c r="I4" s="20"/>
      <c r="J4" s="21" t="s">
        <v>10</v>
      </c>
      <c r="K4" s="22" t="s">
        <v>11</v>
      </c>
      <c r="L4" s="23" t="s">
        <v>12</v>
      </c>
      <c r="M4" s="23"/>
      <c r="N4" s="23"/>
      <c r="O4" s="23"/>
      <c r="P4" s="21" t="s">
        <v>13</v>
      </c>
      <c r="Q4" s="23" t="s">
        <v>14</v>
      </c>
      <c r="R4" s="23"/>
      <c r="S4" s="21" t="s">
        <v>15</v>
      </c>
      <c r="T4" s="23" t="s">
        <v>16</v>
      </c>
      <c r="U4" s="24"/>
    </row>
    <row r="5" spans="1:34" ht="15.75" customHeight="1">
      <c r="B5" s="25" t="s">
        <v>17</v>
      </c>
      <c r="C5" s="26"/>
      <c r="D5" s="26"/>
      <c r="E5" s="26"/>
      <c r="F5" s="26"/>
      <c r="G5" s="26"/>
      <c r="H5" s="26"/>
      <c r="I5" s="26"/>
      <c r="J5" s="26"/>
      <c r="K5" s="26"/>
      <c r="L5" s="26"/>
      <c r="M5" s="26"/>
      <c r="N5" s="26"/>
      <c r="O5" s="26"/>
      <c r="P5" s="26"/>
      <c r="Q5" s="26"/>
      <c r="R5" s="26"/>
      <c r="S5" s="26"/>
      <c r="T5" s="26"/>
      <c r="U5" s="27"/>
    </row>
    <row r="6" spans="1:34" ht="37.5" customHeight="1" thickBot="1">
      <c r="B6" s="28" t="s">
        <v>18</v>
      </c>
      <c r="C6" s="29" t="s">
        <v>19</v>
      </c>
      <c r="D6" s="29"/>
      <c r="E6" s="29"/>
      <c r="F6" s="29"/>
      <c r="G6" s="29"/>
      <c r="H6" s="30"/>
      <c r="I6" s="30"/>
      <c r="J6" s="30" t="s">
        <v>20</v>
      </c>
      <c r="K6" s="29" t="s">
        <v>21</v>
      </c>
      <c r="L6" s="29"/>
      <c r="M6" s="29"/>
      <c r="N6" s="31"/>
      <c r="O6" s="32" t="s">
        <v>22</v>
      </c>
      <c r="P6" s="29" t="s">
        <v>23</v>
      </c>
      <c r="Q6" s="29"/>
      <c r="R6" s="33"/>
      <c r="S6" s="32" t="s">
        <v>24</v>
      </c>
      <c r="T6" s="29" t="s">
        <v>25</v>
      </c>
      <c r="U6" s="34"/>
    </row>
    <row r="7" spans="1:34" ht="22.5" customHeight="1" thickTop="1" thickBot="1">
      <c r="B7" s="13" t="s">
        <v>26</v>
      </c>
      <c r="C7" s="14"/>
      <c r="D7" s="14"/>
      <c r="E7" s="14"/>
      <c r="F7" s="14"/>
      <c r="G7" s="14"/>
      <c r="H7" s="15"/>
      <c r="I7" s="15"/>
      <c r="J7" s="15"/>
      <c r="K7" s="15"/>
      <c r="L7" s="15"/>
      <c r="M7" s="15"/>
      <c r="N7" s="15"/>
      <c r="O7" s="15"/>
      <c r="P7" s="15"/>
      <c r="Q7" s="15"/>
      <c r="R7" s="15"/>
      <c r="S7" s="15"/>
      <c r="T7" s="15"/>
      <c r="U7" s="16"/>
    </row>
    <row r="8" spans="1:34" ht="16.5" customHeight="1" thickTop="1">
      <c r="B8" s="36" t="s">
        <v>27</v>
      </c>
      <c r="C8" s="39" t="s">
        <v>28</v>
      </c>
      <c r="D8" s="39"/>
      <c r="E8" s="39"/>
      <c r="F8" s="39"/>
      <c r="G8" s="39"/>
      <c r="H8" s="40"/>
      <c r="I8" s="45" t="s">
        <v>29</v>
      </c>
      <c r="J8" s="47"/>
      <c r="K8" s="47"/>
      <c r="L8" s="47"/>
      <c r="M8" s="47"/>
      <c r="N8" s="47"/>
      <c r="O8" s="47"/>
      <c r="P8" s="47"/>
      <c r="Q8" s="47"/>
      <c r="R8" s="47"/>
      <c r="S8" s="46"/>
      <c r="T8" s="49" t="s">
        <v>30</v>
      </c>
      <c r="U8" s="48"/>
    </row>
    <row r="9" spans="1:34" ht="19.5" customHeight="1">
      <c r="B9" s="38"/>
      <c r="C9" s="35"/>
      <c r="D9" s="35"/>
      <c r="E9" s="35"/>
      <c r="F9" s="35"/>
      <c r="G9" s="35"/>
      <c r="H9" s="43"/>
      <c r="I9" s="50" t="s">
        <v>31</v>
      </c>
      <c r="J9" s="51"/>
      <c r="K9" s="51"/>
      <c r="L9" s="51" t="s">
        <v>32</v>
      </c>
      <c r="M9" s="51"/>
      <c r="N9" s="51"/>
      <c r="O9" s="51"/>
      <c r="P9" s="51" t="s">
        <v>33</v>
      </c>
      <c r="Q9" s="51" t="s">
        <v>34</v>
      </c>
      <c r="R9" s="55" t="s">
        <v>35</v>
      </c>
      <c r="S9" s="54"/>
      <c r="T9" s="51" t="s">
        <v>36</v>
      </c>
      <c r="U9" s="56" t="s">
        <v>37</v>
      </c>
    </row>
    <row r="10" spans="1:34" ht="26.25" customHeight="1" thickBot="1">
      <c r="B10" s="37"/>
      <c r="C10" s="41"/>
      <c r="D10" s="41"/>
      <c r="E10" s="41"/>
      <c r="F10" s="41"/>
      <c r="G10" s="41"/>
      <c r="H10" s="42"/>
      <c r="I10" s="52"/>
      <c r="J10" s="53"/>
      <c r="K10" s="53"/>
      <c r="L10" s="53"/>
      <c r="M10" s="53"/>
      <c r="N10" s="53"/>
      <c r="O10" s="53"/>
      <c r="P10" s="53"/>
      <c r="Q10" s="53"/>
      <c r="R10" s="58" t="s">
        <v>38</v>
      </c>
      <c r="S10" s="59" t="s">
        <v>39</v>
      </c>
      <c r="T10" s="53"/>
      <c r="U10" s="57"/>
    </row>
    <row r="11" spans="1:34" ht="75" customHeight="1" thickTop="1">
      <c r="A11" s="60"/>
      <c r="B11" s="61" t="s">
        <v>40</v>
      </c>
      <c r="C11" s="62" t="s">
        <v>41</v>
      </c>
      <c r="D11" s="62"/>
      <c r="E11" s="62"/>
      <c r="F11" s="62"/>
      <c r="G11" s="62"/>
      <c r="H11" s="62"/>
      <c r="I11" s="62" t="s">
        <v>42</v>
      </c>
      <c r="J11" s="62"/>
      <c r="K11" s="62"/>
      <c r="L11" s="62" t="s">
        <v>43</v>
      </c>
      <c r="M11" s="62"/>
      <c r="N11" s="62"/>
      <c r="O11" s="62"/>
      <c r="P11" s="63" t="s">
        <v>16</v>
      </c>
      <c r="Q11" s="63" t="s">
        <v>44</v>
      </c>
      <c r="R11" s="64">
        <v>62070</v>
      </c>
      <c r="S11" s="64">
        <v>62070</v>
      </c>
      <c r="T11" s="64">
        <v>67115</v>
      </c>
      <c r="U11" s="65">
        <f>IF(ISERR(T11/S11*100),"N/A",T11/S11*100)</f>
        <v>108.12792009022073</v>
      </c>
    </row>
    <row r="12" spans="1:34" ht="75" customHeight="1" thickBot="1">
      <c r="A12" s="60"/>
      <c r="B12" s="66" t="s">
        <v>45</v>
      </c>
      <c r="C12" s="67" t="s">
        <v>45</v>
      </c>
      <c r="D12" s="67"/>
      <c r="E12" s="67"/>
      <c r="F12" s="67"/>
      <c r="G12" s="67"/>
      <c r="H12" s="67"/>
      <c r="I12" s="67" t="s">
        <v>46</v>
      </c>
      <c r="J12" s="67"/>
      <c r="K12" s="67"/>
      <c r="L12" s="67" t="s">
        <v>47</v>
      </c>
      <c r="M12" s="67"/>
      <c r="N12" s="67"/>
      <c r="O12" s="67"/>
      <c r="P12" s="68" t="s">
        <v>48</v>
      </c>
      <c r="Q12" s="68" t="s">
        <v>44</v>
      </c>
      <c r="R12" s="68">
        <v>80</v>
      </c>
      <c r="S12" s="68" t="s">
        <v>49</v>
      </c>
      <c r="T12" s="68">
        <v>285.12</v>
      </c>
      <c r="U12" s="69" t="str">
        <f>IF(ISERR(T12/S12*100),"N/A",T12/S12*100)</f>
        <v>N/A</v>
      </c>
    </row>
    <row r="13" spans="1:34" ht="75" customHeight="1" thickTop="1" thickBot="1">
      <c r="A13" s="60"/>
      <c r="B13" s="61" t="s">
        <v>50</v>
      </c>
      <c r="C13" s="62" t="s">
        <v>51</v>
      </c>
      <c r="D13" s="62"/>
      <c r="E13" s="62"/>
      <c r="F13" s="62"/>
      <c r="G13" s="62"/>
      <c r="H13" s="62"/>
      <c r="I13" s="62" t="s">
        <v>52</v>
      </c>
      <c r="J13" s="62"/>
      <c r="K13" s="62"/>
      <c r="L13" s="62" t="s">
        <v>53</v>
      </c>
      <c r="M13" s="62"/>
      <c r="N13" s="62"/>
      <c r="O13" s="62"/>
      <c r="P13" s="63" t="s">
        <v>48</v>
      </c>
      <c r="Q13" s="63" t="s">
        <v>54</v>
      </c>
      <c r="R13" s="63">
        <v>80</v>
      </c>
      <c r="S13" s="63" t="s">
        <v>49</v>
      </c>
      <c r="T13" s="63">
        <v>74.31</v>
      </c>
      <c r="U13" s="65" t="str">
        <f>IF(ISERR(T13/S13*100),"N/A",T13/S13*100)</f>
        <v>N/A</v>
      </c>
    </row>
    <row r="14" spans="1:34" ht="75" customHeight="1" thickTop="1" thickBot="1">
      <c r="A14" s="60"/>
      <c r="B14" s="61" t="s">
        <v>55</v>
      </c>
      <c r="C14" s="62" t="s">
        <v>56</v>
      </c>
      <c r="D14" s="62"/>
      <c r="E14" s="62"/>
      <c r="F14" s="62"/>
      <c r="G14" s="62"/>
      <c r="H14" s="62"/>
      <c r="I14" s="62" t="s">
        <v>57</v>
      </c>
      <c r="J14" s="62"/>
      <c r="K14" s="62"/>
      <c r="L14" s="62" t="s">
        <v>58</v>
      </c>
      <c r="M14" s="62"/>
      <c r="N14" s="62"/>
      <c r="O14" s="62"/>
      <c r="P14" s="63" t="s">
        <v>48</v>
      </c>
      <c r="Q14" s="63" t="s">
        <v>59</v>
      </c>
      <c r="R14" s="63">
        <v>100</v>
      </c>
      <c r="S14" s="63">
        <v>100</v>
      </c>
      <c r="T14" s="63">
        <v>60.17</v>
      </c>
      <c r="U14" s="65">
        <f>IF(ISERR(T14/S14*100),"N/A",T14/S14*100)</f>
        <v>60.17</v>
      </c>
    </row>
    <row r="15" spans="1:34" ht="75" customHeight="1" thickTop="1" thickBot="1">
      <c r="A15" s="60"/>
      <c r="B15" s="61" t="s">
        <v>60</v>
      </c>
      <c r="C15" s="62" t="s">
        <v>61</v>
      </c>
      <c r="D15" s="62"/>
      <c r="E15" s="62"/>
      <c r="F15" s="62"/>
      <c r="G15" s="62"/>
      <c r="H15" s="62"/>
      <c r="I15" s="62" t="s">
        <v>62</v>
      </c>
      <c r="J15" s="62"/>
      <c r="K15" s="62"/>
      <c r="L15" s="62" t="s">
        <v>63</v>
      </c>
      <c r="M15" s="62"/>
      <c r="N15" s="62"/>
      <c r="O15" s="62"/>
      <c r="P15" s="63" t="s">
        <v>48</v>
      </c>
      <c r="Q15" s="63" t="s">
        <v>64</v>
      </c>
      <c r="R15" s="63">
        <v>2.5</v>
      </c>
      <c r="S15" s="63">
        <v>2.5</v>
      </c>
      <c r="T15" s="63">
        <v>0.45</v>
      </c>
      <c r="U15" s="65">
        <f>IF(ISERR((S15-T15)*100/S15+100),"N/A",(S15-T15)*100/S15+100)</f>
        <v>182</v>
      </c>
    </row>
    <row r="16" spans="1:34" ht="22.5" customHeight="1" thickTop="1" thickBot="1">
      <c r="B16" s="13" t="s">
        <v>65</v>
      </c>
      <c r="C16" s="14"/>
      <c r="D16" s="14"/>
      <c r="E16" s="14"/>
      <c r="F16" s="14"/>
      <c r="G16" s="14"/>
      <c r="H16" s="15"/>
      <c r="I16" s="15"/>
      <c r="J16" s="15"/>
      <c r="K16" s="15"/>
      <c r="L16" s="15"/>
      <c r="M16" s="15"/>
      <c r="N16" s="15"/>
      <c r="O16" s="15"/>
      <c r="P16" s="15"/>
      <c r="Q16" s="15"/>
      <c r="R16" s="15"/>
      <c r="S16" s="15"/>
      <c r="T16" s="15"/>
      <c r="U16" s="16"/>
      <c r="V16" s="70"/>
    </row>
    <row r="17" spans="2:21" ht="26.25" customHeight="1" thickTop="1">
      <c r="B17" s="71"/>
      <c r="C17" s="72"/>
      <c r="D17" s="72"/>
      <c r="E17" s="72"/>
      <c r="F17" s="72"/>
      <c r="G17" s="72"/>
      <c r="H17" s="73"/>
      <c r="I17" s="73"/>
      <c r="J17" s="73"/>
      <c r="K17" s="73"/>
      <c r="L17" s="73"/>
      <c r="M17" s="73"/>
      <c r="N17" s="73"/>
      <c r="O17" s="73"/>
      <c r="P17" s="74"/>
      <c r="Q17" s="75"/>
      <c r="R17" s="76" t="s">
        <v>66</v>
      </c>
      <c r="S17" s="44" t="s">
        <v>67</v>
      </c>
      <c r="T17" s="76" t="s">
        <v>68</v>
      </c>
      <c r="U17" s="44" t="s">
        <v>69</v>
      </c>
    </row>
    <row r="18" spans="2:21" ht="26.25" customHeight="1" thickBot="1">
      <c r="B18" s="77"/>
      <c r="C18" s="78"/>
      <c r="D18" s="78"/>
      <c r="E18" s="78"/>
      <c r="F18" s="78"/>
      <c r="G18" s="78"/>
      <c r="H18" s="79"/>
      <c r="I18" s="79"/>
      <c r="J18" s="79"/>
      <c r="K18" s="79"/>
      <c r="L18" s="79"/>
      <c r="M18" s="79"/>
      <c r="N18" s="79"/>
      <c r="O18" s="79"/>
      <c r="P18" s="80"/>
      <c r="Q18" s="81"/>
      <c r="R18" s="82" t="s">
        <v>70</v>
      </c>
      <c r="S18" s="81" t="s">
        <v>70</v>
      </c>
      <c r="T18" s="81" t="s">
        <v>70</v>
      </c>
      <c r="U18" s="81" t="s">
        <v>71</v>
      </c>
    </row>
    <row r="19" spans="2:21" ht="13.5" customHeight="1" thickBot="1">
      <c r="B19" s="83" t="s">
        <v>72</v>
      </c>
      <c r="C19" s="84"/>
      <c r="D19" s="84"/>
      <c r="E19" s="85"/>
      <c r="F19" s="85"/>
      <c r="G19" s="85"/>
      <c r="H19" s="86"/>
      <c r="I19" s="86"/>
      <c r="J19" s="86"/>
      <c r="K19" s="86"/>
      <c r="L19" s="86"/>
      <c r="M19" s="86"/>
      <c r="N19" s="86"/>
      <c r="O19" s="86"/>
      <c r="P19" s="87"/>
      <c r="Q19" s="87"/>
      <c r="R19" s="88" t="str">
        <f t="shared" ref="R19:T20" si="0">"N/D"</f>
        <v>N/D</v>
      </c>
      <c r="S19" s="88" t="str">
        <f t="shared" si="0"/>
        <v>N/D</v>
      </c>
      <c r="T19" s="88" t="str">
        <f t="shared" si="0"/>
        <v>N/D</v>
      </c>
      <c r="U19" s="89" t="str">
        <f>+IF(ISERR(T19/S19*100),"N/A",T19/S19*100)</f>
        <v>N/A</v>
      </c>
    </row>
    <row r="20" spans="2:21" ht="13.5" customHeight="1" thickBot="1">
      <c r="B20" s="90" t="s">
        <v>73</v>
      </c>
      <c r="C20" s="91"/>
      <c r="D20" s="91"/>
      <c r="E20" s="92"/>
      <c r="F20" s="92"/>
      <c r="G20" s="92"/>
      <c r="H20" s="93"/>
      <c r="I20" s="93"/>
      <c r="J20" s="93"/>
      <c r="K20" s="93"/>
      <c r="L20" s="93"/>
      <c r="M20" s="93"/>
      <c r="N20" s="93"/>
      <c r="O20" s="93"/>
      <c r="P20" s="94"/>
      <c r="Q20" s="94"/>
      <c r="R20" s="88" t="str">
        <f t="shared" si="0"/>
        <v>N/D</v>
      </c>
      <c r="S20" s="88" t="str">
        <f t="shared" si="0"/>
        <v>N/D</v>
      </c>
      <c r="T20" s="88" t="str">
        <f t="shared" si="0"/>
        <v>N/D</v>
      </c>
      <c r="U20" s="89" t="str">
        <f>+IF(ISERR(T20/S20*100),"N/A",T20/S20*100)</f>
        <v>N/A</v>
      </c>
    </row>
    <row r="21" spans="2:21" ht="14.85" customHeight="1" thickTop="1" thickBot="1">
      <c r="B21" s="13" t="s">
        <v>74</v>
      </c>
      <c r="C21" s="14"/>
      <c r="D21" s="14"/>
      <c r="E21" s="14"/>
      <c r="F21" s="14"/>
      <c r="G21" s="14"/>
      <c r="H21" s="15"/>
      <c r="I21" s="15"/>
      <c r="J21" s="15"/>
      <c r="K21" s="15"/>
      <c r="L21" s="15"/>
      <c r="M21" s="15"/>
      <c r="N21" s="15"/>
      <c r="O21" s="15"/>
      <c r="P21" s="15"/>
      <c r="Q21" s="15"/>
      <c r="R21" s="15"/>
      <c r="S21" s="15"/>
      <c r="T21" s="15"/>
      <c r="U21" s="16"/>
    </row>
    <row r="22" spans="2:21" ht="44.25" customHeight="1" thickTop="1">
      <c r="B22" s="95" t="s">
        <v>75</v>
      </c>
      <c r="C22" s="97"/>
      <c r="D22" s="97"/>
      <c r="E22" s="97"/>
      <c r="F22" s="97"/>
      <c r="G22" s="97"/>
      <c r="H22" s="97"/>
      <c r="I22" s="97"/>
      <c r="J22" s="97"/>
      <c r="K22" s="97"/>
      <c r="L22" s="97"/>
      <c r="M22" s="97"/>
      <c r="N22" s="97"/>
      <c r="O22" s="97"/>
      <c r="P22" s="97"/>
      <c r="Q22" s="97"/>
      <c r="R22" s="97"/>
      <c r="S22" s="97"/>
      <c r="T22" s="97"/>
      <c r="U22" s="96"/>
    </row>
    <row r="23" spans="2:21" ht="34.5" customHeight="1">
      <c r="B23" s="98" t="s">
        <v>76</v>
      </c>
      <c r="C23" s="100"/>
      <c r="D23" s="100"/>
      <c r="E23" s="100"/>
      <c r="F23" s="100"/>
      <c r="G23" s="100"/>
      <c r="H23" s="100"/>
      <c r="I23" s="100"/>
      <c r="J23" s="100"/>
      <c r="K23" s="100"/>
      <c r="L23" s="100"/>
      <c r="M23" s="100"/>
      <c r="N23" s="100"/>
      <c r="O23" s="100"/>
      <c r="P23" s="100"/>
      <c r="Q23" s="100"/>
      <c r="R23" s="100"/>
      <c r="S23" s="100"/>
      <c r="T23" s="100"/>
      <c r="U23" s="99"/>
    </row>
    <row r="24" spans="2:21" ht="48.95" customHeight="1">
      <c r="B24" s="98" t="s">
        <v>77</v>
      </c>
      <c r="C24" s="100"/>
      <c r="D24" s="100"/>
      <c r="E24" s="100"/>
      <c r="F24" s="100"/>
      <c r="G24" s="100"/>
      <c r="H24" s="100"/>
      <c r="I24" s="100"/>
      <c r="J24" s="100"/>
      <c r="K24" s="100"/>
      <c r="L24" s="100"/>
      <c r="M24" s="100"/>
      <c r="N24" s="100"/>
      <c r="O24" s="100"/>
      <c r="P24" s="100"/>
      <c r="Q24" s="100"/>
      <c r="R24" s="100"/>
      <c r="S24" s="100"/>
      <c r="T24" s="100"/>
      <c r="U24" s="99"/>
    </row>
    <row r="25" spans="2:21" ht="42.95" customHeight="1">
      <c r="B25" s="98" t="s">
        <v>78</v>
      </c>
      <c r="C25" s="100"/>
      <c r="D25" s="100"/>
      <c r="E25" s="100"/>
      <c r="F25" s="100"/>
      <c r="G25" s="100"/>
      <c r="H25" s="100"/>
      <c r="I25" s="100"/>
      <c r="J25" s="100"/>
      <c r="K25" s="100"/>
      <c r="L25" s="100"/>
      <c r="M25" s="100"/>
      <c r="N25" s="100"/>
      <c r="O25" s="100"/>
      <c r="P25" s="100"/>
      <c r="Q25" s="100"/>
      <c r="R25" s="100"/>
      <c r="S25" s="100"/>
      <c r="T25" s="100"/>
      <c r="U25" s="99"/>
    </row>
    <row r="26" spans="2:21" ht="35.25" customHeight="1">
      <c r="B26" s="98" t="s">
        <v>79</v>
      </c>
      <c r="C26" s="100"/>
      <c r="D26" s="100"/>
      <c r="E26" s="100"/>
      <c r="F26" s="100"/>
      <c r="G26" s="100"/>
      <c r="H26" s="100"/>
      <c r="I26" s="100"/>
      <c r="J26" s="100"/>
      <c r="K26" s="100"/>
      <c r="L26" s="100"/>
      <c r="M26" s="100"/>
      <c r="N26" s="100"/>
      <c r="O26" s="100"/>
      <c r="P26" s="100"/>
      <c r="Q26" s="100"/>
      <c r="R26" s="100"/>
      <c r="S26" s="100"/>
      <c r="T26" s="100"/>
      <c r="U26" s="99"/>
    </row>
    <row r="27" spans="2:21" ht="38.85" customHeight="1" thickBot="1">
      <c r="B27" s="101" t="s">
        <v>80</v>
      </c>
      <c r="C27" s="103"/>
      <c r="D27" s="103"/>
      <c r="E27" s="103"/>
      <c r="F27" s="103"/>
      <c r="G27" s="103"/>
      <c r="H27" s="103"/>
      <c r="I27" s="103"/>
      <c r="J27" s="103"/>
      <c r="K27" s="103"/>
      <c r="L27" s="103"/>
      <c r="M27" s="103"/>
      <c r="N27" s="103"/>
      <c r="O27" s="103"/>
      <c r="P27" s="103"/>
      <c r="Q27" s="103"/>
      <c r="R27" s="103"/>
      <c r="S27" s="103"/>
      <c r="T27" s="103"/>
      <c r="U27" s="102"/>
    </row>
  </sheetData>
  <mergeCells count="44">
    <mergeCell ref="B26:U26"/>
    <mergeCell ref="B27:U27"/>
    <mergeCell ref="B19:D19"/>
    <mergeCell ref="B20:D20"/>
    <mergeCell ref="B22:U22"/>
    <mergeCell ref="B23:U23"/>
    <mergeCell ref="B24:U24"/>
    <mergeCell ref="B25:U25"/>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55"/>
  <sheetViews>
    <sheetView view="pageBreakPreview" zoomScale="80" zoomScaleNormal="80" zoomScaleSheetLayoutView="80" workbookViewId="0">
      <selection activeCell="B2" sqref="B2"/>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4"/>
      <c r="B1" s="8" t="s">
        <v>0</v>
      </c>
      <c r="C1" s="8"/>
      <c r="D1" s="8"/>
      <c r="E1" s="8"/>
      <c r="F1" s="8"/>
      <c r="G1" s="8"/>
      <c r="H1" s="8"/>
      <c r="I1" s="8"/>
      <c r="J1" s="8"/>
      <c r="K1" s="8"/>
      <c r="L1" s="8"/>
      <c r="M1" s="4" t="s">
        <v>5</v>
      </c>
      <c r="N1" s="4"/>
      <c r="O1" s="4"/>
      <c r="P1" s="9"/>
      <c r="Q1" s="9"/>
      <c r="R1" s="9"/>
      <c r="Y1" s="10"/>
      <c r="Z1" s="10"/>
      <c r="AA1" s="11"/>
      <c r="AH1" s="12"/>
    </row>
    <row r="2" spans="1:34" ht="13.5" customHeight="1" thickBot="1"/>
    <row r="3" spans="1:34" ht="22.5" customHeight="1" thickTop="1" thickBot="1">
      <c r="B3" s="13" t="s">
        <v>6</v>
      </c>
      <c r="C3" s="14"/>
      <c r="D3" s="14"/>
      <c r="E3" s="14"/>
      <c r="F3" s="14"/>
      <c r="G3" s="14"/>
      <c r="H3" s="15"/>
      <c r="I3" s="15"/>
      <c r="J3" s="15"/>
      <c r="K3" s="15"/>
      <c r="L3" s="15"/>
      <c r="M3" s="15"/>
      <c r="N3" s="15"/>
      <c r="O3" s="15"/>
      <c r="P3" s="15"/>
      <c r="Q3" s="15"/>
      <c r="R3" s="15"/>
      <c r="S3" s="15"/>
      <c r="T3" s="15"/>
      <c r="U3" s="16"/>
    </row>
    <row r="4" spans="1:34" ht="51.75" customHeight="1" thickTop="1">
      <c r="B4" s="17" t="s">
        <v>7</v>
      </c>
      <c r="C4" s="18" t="s">
        <v>1105</v>
      </c>
      <c r="D4" s="19" t="s">
        <v>1106</v>
      </c>
      <c r="E4" s="19"/>
      <c r="F4" s="19"/>
      <c r="G4" s="19"/>
      <c r="H4" s="19"/>
      <c r="I4" s="20"/>
      <c r="J4" s="21" t="s">
        <v>10</v>
      </c>
      <c r="K4" s="22" t="s">
        <v>11</v>
      </c>
      <c r="L4" s="23" t="s">
        <v>12</v>
      </c>
      <c r="M4" s="23"/>
      <c r="N4" s="23"/>
      <c r="O4" s="23"/>
      <c r="P4" s="21" t="s">
        <v>13</v>
      </c>
      <c r="Q4" s="23" t="s">
        <v>1107</v>
      </c>
      <c r="R4" s="23"/>
      <c r="S4" s="21" t="s">
        <v>15</v>
      </c>
      <c r="T4" s="23" t="s">
        <v>16</v>
      </c>
      <c r="U4" s="24"/>
    </row>
    <row r="5" spans="1:34" ht="15.75" customHeight="1">
      <c r="B5" s="25" t="s">
        <v>17</v>
      </c>
      <c r="C5" s="26"/>
      <c r="D5" s="26"/>
      <c r="E5" s="26"/>
      <c r="F5" s="26"/>
      <c r="G5" s="26"/>
      <c r="H5" s="26"/>
      <c r="I5" s="26"/>
      <c r="J5" s="26"/>
      <c r="K5" s="26"/>
      <c r="L5" s="26"/>
      <c r="M5" s="26"/>
      <c r="N5" s="26"/>
      <c r="O5" s="26"/>
      <c r="P5" s="26"/>
      <c r="Q5" s="26"/>
      <c r="R5" s="26"/>
      <c r="S5" s="26"/>
      <c r="T5" s="26"/>
      <c r="U5" s="27"/>
    </row>
    <row r="6" spans="1:34" ht="37.5" customHeight="1" thickBot="1">
      <c r="B6" s="28" t="s">
        <v>18</v>
      </c>
      <c r="C6" s="29" t="s">
        <v>19</v>
      </c>
      <c r="D6" s="29"/>
      <c r="E6" s="29"/>
      <c r="F6" s="29"/>
      <c r="G6" s="29"/>
      <c r="H6" s="30"/>
      <c r="I6" s="30"/>
      <c r="J6" s="30" t="s">
        <v>20</v>
      </c>
      <c r="K6" s="29" t="s">
        <v>21</v>
      </c>
      <c r="L6" s="29"/>
      <c r="M6" s="29"/>
      <c r="N6" s="31"/>
      <c r="O6" s="32" t="s">
        <v>22</v>
      </c>
      <c r="P6" s="29" t="s">
        <v>23</v>
      </c>
      <c r="Q6" s="29"/>
      <c r="R6" s="33"/>
      <c r="S6" s="32" t="s">
        <v>24</v>
      </c>
      <c r="T6" s="29" t="s">
        <v>293</v>
      </c>
      <c r="U6" s="34"/>
    </row>
    <row r="7" spans="1:34" ht="22.5" customHeight="1" thickTop="1" thickBot="1">
      <c r="B7" s="13" t="s">
        <v>26</v>
      </c>
      <c r="C7" s="14"/>
      <c r="D7" s="14"/>
      <c r="E7" s="14"/>
      <c r="F7" s="14"/>
      <c r="G7" s="14"/>
      <c r="H7" s="15"/>
      <c r="I7" s="15"/>
      <c r="J7" s="15"/>
      <c r="K7" s="15"/>
      <c r="L7" s="15"/>
      <c r="M7" s="15"/>
      <c r="N7" s="15"/>
      <c r="O7" s="15"/>
      <c r="P7" s="15"/>
      <c r="Q7" s="15"/>
      <c r="R7" s="15"/>
      <c r="S7" s="15"/>
      <c r="T7" s="15"/>
      <c r="U7" s="16"/>
    </row>
    <row r="8" spans="1:34" ht="16.5" customHeight="1" thickTop="1">
      <c r="B8" s="36" t="s">
        <v>27</v>
      </c>
      <c r="C8" s="39" t="s">
        <v>28</v>
      </c>
      <c r="D8" s="39"/>
      <c r="E8" s="39"/>
      <c r="F8" s="39"/>
      <c r="G8" s="39"/>
      <c r="H8" s="40"/>
      <c r="I8" s="45" t="s">
        <v>29</v>
      </c>
      <c r="J8" s="47"/>
      <c r="K8" s="47"/>
      <c r="L8" s="47"/>
      <c r="M8" s="47"/>
      <c r="N8" s="47"/>
      <c r="O8" s="47"/>
      <c r="P8" s="47"/>
      <c r="Q8" s="47"/>
      <c r="R8" s="47"/>
      <c r="S8" s="46"/>
      <c r="T8" s="49" t="s">
        <v>30</v>
      </c>
      <c r="U8" s="48"/>
    </row>
    <row r="9" spans="1:34" ht="19.5" customHeight="1">
      <c r="B9" s="38"/>
      <c r="C9" s="35"/>
      <c r="D9" s="35"/>
      <c r="E9" s="35"/>
      <c r="F9" s="35"/>
      <c r="G9" s="35"/>
      <c r="H9" s="43"/>
      <c r="I9" s="50" t="s">
        <v>31</v>
      </c>
      <c r="J9" s="51"/>
      <c r="K9" s="51"/>
      <c r="L9" s="51" t="s">
        <v>32</v>
      </c>
      <c r="M9" s="51"/>
      <c r="N9" s="51"/>
      <c r="O9" s="51"/>
      <c r="P9" s="51" t="s">
        <v>33</v>
      </c>
      <c r="Q9" s="51" t="s">
        <v>34</v>
      </c>
      <c r="R9" s="55" t="s">
        <v>35</v>
      </c>
      <c r="S9" s="54"/>
      <c r="T9" s="51" t="s">
        <v>36</v>
      </c>
      <c r="U9" s="56" t="s">
        <v>37</v>
      </c>
    </row>
    <row r="10" spans="1:34" ht="26.25" customHeight="1" thickBot="1">
      <c r="B10" s="37"/>
      <c r="C10" s="41"/>
      <c r="D10" s="41"/>
      <c r="E10" s="41"/>
      <c r="F10" s="41"/>
      <c r="G10" s="41"/>
      <c r="H10" s="42"/>
      <c r="I10" s="52"/>
      <c r="J10" s="53"/>
      <c r="K10" s="53"/>
      <c r="L10" s="53"/>
      <c r="M10" s="53"/>
      <c r="N10" s="53"/>
      <c r="O10" s="53"/>
      <c r="P10" s="53"/>
      <c r="Q10" s="53"/>
      <c r="R10" s="58" t="s">
        <v>38</v>
      </c>
      <c r="S10" s="59" t="s">
        <v>39</v>
      </c>
      <c r="T10" s="53"/>
      <c r="U10" s="57"/>
    </row>
    <row r="11" spans="1:34" ht="75" customHeight="1" thickTop="1">
      <c r="A11" s="60"/>
      <c r="B11" s="61" t="s">
        <v>40</v>
      </c>
      <c r="C11" s="62" t="s">
        <v>1108</v>
      </c>
      <c r="D11" s="62"/>
      <c r="E11" s="62"/>
      <c r="F11" s="62"/>
      <c r="G11" s="62"/>
      <c r="H11" s="62"/>
      <c r="I11" s="62" t="s">
        <v>1109</v>
      </c>
      <c r="J11" s="62"/>
      <c r="K11" s="62"/>
      <c r="L11" s="62" t="s">
        <v>1110</v>
      </c>
      <c r="M11" s="62"/>
      <c r="N11" s="62"/>
      <c r="O11" s="62"/>
      <c r="P11" s="63" t="s">
        <v>16</v>
      </c>
      <c r="Q11" s="63" t="s">
        <v>44</v>
      </c>
      <c r="R11" s="64">
        <v>70.400000000000006</v>
      </c>
      <c r="S11" s="64">
        <v>70.400000000000006</v>
      </c>
      <c r="T11" s="64">
        <v>68</v>
      </c>
      <c r="U11" s="65">
        <f>IF(ISERR(T11/S11*100),"N/A",T11/S11*100)</f>
        <v>96.590909090909079</v>
      </c>
    </row>
    <row r="12" spans="1:34" ht="75" customHeight="1" thickBot="1">
      <c r="A12" s="60"/>
      <c r="B12" s="66" t="s">
        <v>45</v>
      </c>
      <c r="C12" s="67" t="s">
        <v>45</v>
      </c>
      <c r="D12" s="67"/>
      <c r="E12" s="67"/>
      <c r="F12" s="67"/>
      <c r="G12" s="67"/>
      <c r="H12" s="67"/>
      <c r="I12" s="67" t="s">
        <v>1111</v>
      </c>
      <c r="J12" s="67"/>
      <c r="K12" s="67"/>
      <c r="L12" s="67" t="s">
        <v>1112</v>
      </c>
      <c r="M12" s="67"/>
      <c r="N12" s="67"/>
      <c r="O12" s="67"/>
      <c r="P12" s="68" t="s">
        <v>48</v>
      </c>
      <c r="Q12" s="68" t="s">
        <v>44</v>
      </c>
      <c r="R12" s="68">
        <v>100</v>
      </c>
      <c r="S12" s="68">
        <v>100</v>
      </c>
      <c r="T12" s="68">
        <v>136</v>
      </c>
      <c r="U12" s="69">
        <f>IF(ISERR((S12-T12)*100/S12+100),"N/A",(S12-T12)*100/S12+100)</f>
        <v>64</v>
      </c>
    </row>
    <row r="13" spans="1:34" ht="75" customHeight="1" thickTop="1">
      <c r="A13" s="60"/>
      <c r="B13" s="61" t="s">
        <v>50</v>
      </c>
      <c r="C13" s="62" t="s">
        <v>1113</v>
      </c>
      <c r="D13" s="62"/>
      <c r="E13" s="62"/>
      <c r="F13" s="62"/>
      <c r="G13" s="62"/>
      <c r="H13" s="62"/>
      <c r="I13" s="62" t="s">
        <v>1114</v>
      </c>
      <c r="J13" s="62"/>
      <c r="K13" s="62"/>
      <c r="L13" s="62" t="s">
        <v>1115</v>
      </c>
      <c r="M13" s="62"/>
      <c r="N13" s="62"/>
      <c r="O13" s="62"/>
      <c r="P13" s="63" t="s">
        <v>1116</v>
      </c>
      <c r="Q13" s="63" t="s">
        <v>44</v>
      </c>
      <c r="R13" s="63">
        <v>0.99</v>
      </c>
      <c r="S13" s="63">
        <v>0.99</v>
      </c>
      <c r="T13" s="63">
        <v>0.99</v>
      </c>
      <c r="U13" s="65">
        <f t="shared" ref="U13:U29" si="0">IF(ISERR(T13/S13*100),"N/A",T13/S13*100)</f>
        <v>100</v>
      </c>
    </row>
    <row r="14" spans="1:34" ht="75" customHeight="1" thickBot="1">
      <c r="A14" s="60"/>
      <c r="B14" s="66" t="s">
        <v>45</v>
      </c>
      <c r="C14" s="67" t="s">
        <v>45</v>
      </c>
      <c r="D14" s="67"/>
      <c r="E14" s="67"/>
      <c r="F14" s="67"/>
      <c r="G14" s="67"/>
      <c r="H14" s="67"/>
      <c r="I14" s="67" t="s">
        <v>1117</v>
      </c>
      <c r="J14" s="67"/>
      <c r="K14" s="67"/>
      <c r="L14" s="67" t="s">
        <v>1118</v>
      </c>
      <c r="M14" s="67"/>
      <c r="N14" s="67"/>
      <c r="O14" s="67"/>
      <c r="P14" s="68" t="s">
        <v>48</v>
      </c>
      <c r="Q14" s="68" t="s">
        <v>1119</v>
      </c>
      <c r="R14" s="68">
        <v>85</v>
      </c>
      <c r="S14" s="68">
        <v>85</v>
      </c>
      <c r="T14" s="68">
        <v>95</v>
      </c>
      <c r="U14" s="69">
        <f t="shared" si="0"/>
        <v>111.76470588235294</v>
      </c>
    </row>
    <row r="15" spans="1:34" ht="75" customHeight="1" thickTop="1">
      <c r="A15" s="60"/>
      <c r="B15" s="61" t="s">
        <v>55</v>
      </c>
      <c r="C15" s="62" t="s">
        <v>1120</v>
      </c>
      <c r="D15" s="62"/>
      <c r="E15" s="62"/>
      <c r="F15" s="62"/>
      <c r="G15" s="62"/>
      <c r="H15" s="62"/>
      <c r="I15" s="62" t="s">
        <v>1121</v>
      </c>
      <c r="J15" s="62"/>
      <c r="K15" s="62"/>
      <c r="L15" s="62" t="s">
        <v>1122</v>
      </c>
      <c r="M15" s="62"/>
      <c r="N15" s="62"/>
      <c r="O15" s="62"/>
      <c r="P15" s="63" t="s">
        <v>48</v>
      </c>
      <c r="Q15" s="63" t="s">
        <v>111</v>
      </c>
      <c r="R15" s="63">
        <v>76.92</v>
      </c>
      <c r="S15" s="63">
        <v>76.92</v>
      </c>
      <c r="T15" s="63">
        <v>76.92</v>
      </c>
      <c r="U15" s="65">
        <f t="shared" si="0"/>
        <v>100</v>
      </c>
    </row>
    <row r="16" spans="1:34" ht="75" customHeight="1">
      <c r="A16" s="60"/>
      <c r="B16" s="66" t="s">
        <v>45</v>
      </c>
      <c r="C16" s="67" t="s">
        <v>1123</v>
      </c>
      <c r="D16" s="67"/>
      <c r="E16" s="67"/>
      <c r="F16" s="67"/>
      <c r="G16" s="67"/>
      <c r="H16" s="67"/>
      <c r="I16" s="67" t="s">
        <v>1124</v>
      </c>
      <c r="J16" s="67"/>
      <c r="K16" s="67"/>
      <c r="L16" s="67" t="s">
        <v>1125</v>
      </c>
      <c r="M16" s="67"/>
      <c r="N16" s="67"/>
      <c r="O16" s="67"/>
      <c r="P16" s="68" t="s">
        <v>48</v>
      </c>
      <c r="Q16" s="68" t="s">
        <v>1126</v>
      </c>
      <c r="R16" s="68">
        <v>100</v>
      </c>
      <c r="S16" s="68" t="s">
        <v>49</v>
      </c>
      <c r="T16" s="68">
        <v>100</v>
      </c>
      <c r="U16" s="69" t="str">
        <f t="shared" si="0"/>
        <v>N/A</v>
      </c>
    </row>
    <row r="17" spans="1:22" ht="75" customHeight="1">
      <c r="A17" s="60"/>
      <c r="B17" s="66" t="s">
        <v>45</v>
      </c>
      <c r="C17" s="67" t="s">
        <v>1127</v>
      </c>
      <c r="D17" s="67"/>
      <c r="E17" s="67"/>
      <c r="F17" s="67"/>
      <c r="G17" s="67"/>
      <c r="H17" s="67"/>
      <c r="I17" s="67" t="s">
        <v>1128</v>
      </c>
      <c r="J17" s="67"/>
      <c r="K17" s="67"/>
      <c r="L17" s="67" t="s">
        <v>1129</v>
      </c>
      <c r="M17" s="67"/>
      <c r="N17" s="67"/>
      <c r="O17" s="67"/>
      <c r="P17" s="68" t="s">
        <v>48</v>
      </c>
      <c r="Q17" s="68" t="s">
        <v>111</v>
      </c>
      <c r="R17" s="68">
        <v>100</v>
      </c>
      <c r="S17" s="68">
        <v>100</v>
      </c>
      <c r="T17" s="68">
        <v>100</v>
      </c>
      <c r="U17" s="69">
        <f t="shared" si="0"/>
        <v>100</v>
      </c>
    </row>
    <row r="18" spans="1:22" ht="75" customHeight="1">
      <c r="A18" s="60"/>
      <c r="B18" s="66" t="s">
        <v>45</v>
      </c>
      <c r="C18" s="67" t="s">
        <v>1130</v>
      </c>
      <c r="D18" s="67"/>
      <c r="E18" s="67"/>
      <c r="F18" s="67"/>
      <c r="G18" s="67"/>
      <c r="H18" s="67"/>
      <c r="I18" s="67" t="s">
        <v>1131</v>
      </c>
      <c r="J18" s="67"/>
      <c r="K18" s="67"/>
      <c r="L18" s="67" t="s">
        <v>1132</v>
      </c>
      <c r="M18" s="67"/>
      <c r="N18" s="67"/>
      <c r="O18" s="67"/>
      <c r="P18" s="68" t="s">
        <v>48</v>
      </c>
      <c r="Q18" s="68" t="s">
        <v>111</v>
      </c>
      <c r="R18" s="68">
        <v>100</v>
      </c>
      <c r="S18" s="68">
        <v>100</v>
      </c>
      <c r="T18" s="68">
        <v>100</v>
      </c>
      <c r="U18" s="69">
        <f t="shared" si="0"/>
        <v>100</v>
      </c>
    </row>
    <row r="19" spans="1:22" ht="75" customHeight="1">
      <c r="A19" s="60"/>
      <c r="B19" s="66" t="s">
        <v>45</v>
      </c>
      <c r="C19" s="67" t="s">
        <v>45</v>
      </c>
      <c r="D19" s="67"/>
      <c r="E19" s="67"/>
      <c r="F19" s="67"/>
      <c r="G19" s="67"/>
      <c r="H19" s="67"/>
      <c r="I19" s="67" t="s">
        <v>1133</v>
      </c>
      <c r="J19" s="67"/>
      <c r="K19" s="67"/>
      <c r="L19" s="67" t="s">
        <v>1134</v>
      </c>
      <c r="M19" s="67"/>
      <c r="N19" s="67"/>
      <c r="O19" s="67"/>
      <c r="P19" s="68" t="s">
        <v>48</v>
      </c>
      <c r="Q19" s="68" t="s">
        <v>159</v>
      </c>
      <c r="R19" s="68">
        <v>115.32</v>
      </c>
      <c r="S19" s="68">
        <v>115.32</v>
      </c>
      <c r="T19" s="68">
        <v>116.22</v>
      </c>
      <c r="U19" s="69">
        <f t="shared" si="0"/>
        <v>100.78043704474507</v>
      </c>
    </row>
    <row r="20" spans="1:22" ht="75" customHeight="1" thickBot="1">
      <c r="A20" s="60"/>
      <c r="B20" s="66" t="s">
        <v>45</v>
      </c>
      <c r="C20" s="67" t="s">
        <v>1135</v>
      </c>
      <c r="D20" s="67"/>
      <c r="E20" s="67"/>
      <c r="F20" s="67"/>
      <c r="G20" s="67"/>
      <c r="H20" s="67"/>
      <c r="I20" s="67" t="s">
        <v>1136</v>
      </c>
      <c r="J20" s="67"/>
      <c r="K20" s="67"/>
      <c r="L20" s="67" t="s">
        <v>1137</v>
      </c>
      <c r="M20" s="67"/>
      <c r="N20" s="67"/>
      <c r="O20" s="67"/>
      <c r="P20" s="68" t="s">
        <v>48</v>
      </c>
      <c r="Q20" s="68" t="s">
        <v>159</v>
      </c>
      <c r="R20" s="68">
        <v>100</v>
      </c>
      <c r="S20" s="68">
        <v>100</v>
      </c>
      <c r="T20" s="68">
        <v>76</v>
      </c>
      <c r="U20" s="69">
        <f t="shared" si="0"/>
        <v>76</v>
      </c>
    </row>
    <row r="21" spans="1:22" ht="75" customHeight="1" thickTop="1">
      <c r="A21" s="60"/>
      <c r="B21" s="61" t="s">
        <v>60</v>
      </c>
      <c r="C21" s="62" t="s">
        <v>1138</v>
      </c>
      <c r="D21" s="62"/>
      <c r="E21" s="62"/>
      <c r="F21" s="62"/>
      <c r="G21" s="62"/>
      <c r="H21" s="62"/>
      <c r="I21" s="62" t="s">
        <v>1139</v>
      </c>
      <c r="J21" s="62"/>
      <c r="K21" s="62"/>
      <c r="L21" s="62" t="s">
        <v>1140</v>
      </c>
      <c r="M21" s="62"/>
      <c r="N21" s="62"/>
      <c r="O21" s="62"/>
      <c r="P21" s="63" t="s">
        <v>48</v>
      </c>
      <c r="Q21" s="63" t="s">
        <v>64</v>
      </c>
      <c r="R21" s="63">
        <v>100</v>
      </c>
      <c r="S21" s="63">
        <v>100</v>
      </c>
      <c r="T21" s="63">
        <v>100</v>
      </c>
      <c r="U21" s="65">
        <f t="shared" si="0"/>
        <v>100</v>
      </c>
    </row>
    <row r="22" spans="1:22" ht="75" customHeight="1">
      <c r="A22" s="60"/>
      <c r="B22" s="66" t="s">
        <v>45</v>
      </c>
      <c r="C22" s="67" t="s">
        <v>1141</v>
      </c>
      <c r="D22" s="67"/>
      <c r="E22" s="67"/>
      <c r="F22" s="67"/>
      <c r="G22" s="67"/>
      <c r="H22" s="67"/>
      <c r="I22" s="67" t="s">
        <v>1142</v>
      </c>
      <c r="J22" s="67"/>
      <c r="K22" s="67"/>
      <c r="L22" s="67" t="s">
        <v>1143</v>
      </c>
      <c r="M22" s="67"/>
      <c r="N22" s="67"/>
      <c r="O22" s="67"/>
      <c r="P22" s="68" t="s">
        <v>48</v>
      </c>
      <c r="Q22" s="68" t="s">
        <v>111</v>
      </c>
      <c r="R22" s="68">
        <v>100</v>
      </c>
      <c r="S22" s="68">
        <v>100</v>
      </c>
      <c r="T22" s="68">
        <v>100</v>
      </c>
      <c r="U22" s="69">
        <f t="shared" si="0"/>
        <v>100</v>
      </c>
    </row>
    <row r="23" spans="1:22" ht="75" customHeight="1">
      <c r="A23" s="60"/>
      <c r="B23" s="66" t="s">
        <v>45</v>
      </c>
      <c r="C23" s="67" t="s">
        <v>1144</v>
      </c>
      <c r="D23" s="67"/>
      <c r="E23" s="67"/>
      <c r="F23" s="67"/>
      <c r="G23" s="67"/>
      <c r="H23" s="67"/>
      <c r="I23" s="67" t="s">
        <v>1145</v>
      </c>
      <c r="J23" s="67"/>
      <c r="K23" s="67"/>
      <c r="L23" s="67" t="s">
        <v>1146</v>
      </c>
      <c r="M23" s="67"/>
      <c r="N23" s="67"/>
      <c r="O23" s="67"/>
      <c r="P23" s="68" t="s">
        <v>48</v>
      </c>
      <c r="Q23" s="68" t="s">
        <v>111</v>
      </c>
      <c r="R23" s="68">
        <v>100</v>
      </c>
      <c r="S23" s="68">
        <v>100</v>
      </c>
      <c r="T23" s="68">
        <v>100</v>
      </c>
      <c r="U23" s="69">
        <f t="shared" si="0"/>
        <v>100</v>
      </c>
    </row>
    <row r="24" spans="1:22" ht="75" customHeight="1">
      <c r="A24" s="60"/>
      <c r="B24" s="66" t="s">
        <v>45</v>
      </c>
      <c r="C24" s="67" t="s">
        <v>1147</v>
      </c>
      <c r="D24" s="67"/>
      <c r="E24" s="67"/>
      <c r="F24" s="67"/>
      <c r="G24" s="67"/>
      <c r="H24" s="67"/>
      <c r="I24" s="67" t="s">
        <v>1148</v>
      </c>
      <c r="J24" s="67"/>
      <c r="K24" s="67"/>
      <c r="L24" s="67" t="s">
        <v>1149</v>
      </c>
      <c r="M24" s="67"/>
      <c r="N24" s="67"/>
      <c r="O24" s="67"/>
      <c r="P24" s="68" t="s">
        <v>48</v>
      </c>
      <c r="Q24" s="68" t="s">
        <v>111</v>
      </c>
      <c r="R24" s="68">
        <v>100</v>
      </c>
      <c r="S24" s="68" t="s">
        <v>49</v>
      </c>
      <c r="T24" s="68">
        <v>100</v>
      </c>
      <c r="U24" s="69" t="str">
        <f t="shared" si="0"/>
        <v>N/A</v>
      </c>
    </row>
    <row r="25" spans="1:22" ht="75" customHeight="1">
      <c r="A25" s="60"/>
      <c r="B25" s="66" t="s">
        <v>45</v>
      </c>
      <c r="C25" s="67" t="s">
        <v>1150</v>
      </c>
      <c r="D25" s="67"/>
      <c r="E25" s="67"/>
      <c r="F25" s="67"/>
      <c r="G25" s="67"/>
      <c r="H25" s="67"/>
      <c r="I25" s="67" t="s">
        <v>1151</v>
      </c>
      <c r="J25" s="67"/>
      <c r="K25" s="67"/>
      <c r="L25" s="67" t="s">
        <v>1152</v>
      </c>
      <c r="M25" s="67"/>
      <c r="N25" s="67"/>
      <c r="O25" s="67"/>
      <c r="P25" s="68" t="s">
        <v>48</v>
      </c>
      <c r="Q25" s="68" t="s">
        <v>64</v>
      </c>
      <c r="R25" s="68">
        <v>100</v>
      </c>
      <c r="S25" s="68">
        <v>100</v>
      </c>
      <c r="T25" s="68">
        <v>100</v>
      </c>
      <c r="U25" s="69">
        <f t="shared" si="0"/>
        <v>100</v>
      </c>
    </row>
    <row r="26" spans="1:22" ht="75" customHeight="1">
      <c r="A26" s="60"/>
      <c r="B26" s="66" t="s">
        <v>45</v>
      </c>
      <c r="C26" s="67" t="s">
        <v>1153</v>
      </c>
      <c r="D26" s="67"/>
      <c r="E26" s="67"/>
      <c r="F26" s="67"/>
      <c r="G26" s="67"/>
      <c r="H26" s="67"/>
      <c r="I26" s="67" t="s">
        <v>1154</v>
      </c>
      <c r="J26" s="67"/>
      <c r="K26" s="67"/>
      <c r="L26" s="67" t="s">
        <v>1155</v>
      </c>
      <c r="M26" s="67"/>
      <c r="N26" s="67"/>
      <c r="O26" s="67"/>
      <c r="P26" s="68" t="s">
        <v>48</v>
      </c>
      <c r="Q26" s="68" t="s">
        <v>111</v>
      </c>
      <c r="R26" s="68">
        <v>100</v>
      </c>
      <c r="S26" s="68">
        <v>100</v>
      </c>
      <c r="T26" s="68">
        <v>100</v>
      </c>
      <c r="U26" s="69">
        <f t="shared" si="0"/>
        <v>100</v>
      </c>
    </row>
    <row r="27" spans="1:22" ht="75" customHeight="1">
      <c r="A27" s="60"/>
      <c r="B27" s="66" t="s">
        <v>45</v>
      </c>
      <c r="C27" s="67" t="s">
        <v>1156</v>
      </c>
      <c r="D27" s="67"/>
      <c r="E27" s="67"/>
      <c r="F27" s="67"/>
      <c r="G27" s="67"/>
      <c r="H27" s="67"/>
      <c r="I27" s="67" t="s">
        <v>1157</v>
      </c>
      <c r="J27" s="67"/>
      <c r="K27" s="67"/>
      <c r="L27" s="67" t="s">
        <v>1158</v>
      </c>
      <c r="M27" s="67"/>
      <c r="N27" s="67"/>
      <c r="O27" s="67"/>
      <c r="P27" s="68" t="s">
        <v>48</v>
      </c>
      <c r="Q27" s="68" t="s">
        <v>111</v>
      </c>
      <c r="R27" s="68">
        <v>100</v>
      </c>
      <c r="S27" s="68">
        <v>100</v>
      </c>
      <c r="T27" s="68">
        <v>100</v>
      </c>
      <c r="U27" s="69">
        <f t="shared" si="0"/>
        <v>100</v>
      </c>
    </row>
    <row r="28" spans="1:22" ht="75" customHeight="1">
      <c r="A28" s="60"/>
      <c r="B28" s="66" t="s">
        <v>45</v>
      </c>
      <c r="C28" s="67" t="s">
        <v>1159</v>
      </c>
      <c r="D28" s="67"/>
      <c r="E28" s="67"/>
      <c r="F28" s="67"/>
      <c r="G28" s="67"/>
      <c r="H28" s="67"/>
      <c r="I28" s="67" t="s">
        <v>1160</v>
      </c>
      <c r="J28" s="67"/>
      <c r="K28" s="67"/>
      <c r="L28" s="67" t="s">
        <v>1161</v>
      </c>
      <c r="M28" s="67"/>
      <c r="N28" s="67"/>
      <c r="O28" s="67"/>
      <c r="P28" s="68" t="s">
        <v>48</v>
      </c>
      <c r="Q28" s="68" t="s">
        <v>64</v>
      </c>
      <c r="R28" s="68">
        <v>112</v>
      </c>
      <c r="S28" s="68">
        <v>112</v>
      </c>
      <c r="T28" s="68">
        <v>103.29</v>
      </c>
      <c r="U28" s="69">
        <f t="shared" si="0"/>
        <v>92.223214285714292</v>
      </c>
    </row>
    <row r="29" spans="1:22" ht="75" customHeight="1" thickBot="1">
      <c r="A29" s="60"/>
      <c r="B29" s="66" t="s">
        <v>45</v>
      </c>
      <c r="C29" s="67" t="s">
        <v>1162</v>
      </c>
      <c r="D29" s="67"/>
      <c r="E29" s="67"/>
      <c r="F29" s="67"/>
      <c r="G29" s="67"/>
      <c r="H29" s="67"/>
      <c r="I29" s="67" t="s">
        <v>1163</v>
      </c>
      <c r="J29" s="67"/>
      <c r="K29" s="67"/>
      <c r="L29" s="67" t="s">
        <v>1164</v>
      </c>
      <c r="M29" s="67"/>
      <c r="N29" s="67"/>
      <c r="O29" s="67"/>
      <c r="P29" s="68" t="s">
        <v>48</v>
      </c>
      <c r="Q29" s="68" t="s">
        <v>64</v>
      </c>
      <c r="R29" s="68">
        <v>125</v>
      </c>
      <c r="S29" s="68">
        <v>125</v>
      </c>
      <c r="T29" s="68">
        <v>122.5</v>
      </c>
      <c r="U29" s="69">
        <f t="shared" si="0"/>
        <v>98</v>
      </c>
    </row>
    <row r="30" spans="1:22" ht="22.5" customHeight="1" thickTop="1" thickBot="1">
      <c r="B30" s="13" t="s">
        <v>65</v>
      </c>
      <c r="C30" s="14"/>
      <c r="D30" s="14"/>
      <c r="E30" s="14"/>
      <c r="F30" s="14"/>
      <c r="G30" s="14"/>
      <c r="H30" s="15"/>
      <c r="I30" s="15"/>
      <c r="J30" s="15"/>
      <c r="K30" s="15"/>
      <c r="L30" s="15"/>
      <c r="M30" s="15"/>
      <c r="N30" s="15"/>
      <c r="O30" s="15"/>
      <c r="P30" s="15"/>
      <c r="Q30" s="15"/>
      <c r="R30" s="15"/>
      <c r="S30" s="15"/>
      <c r="T30" s="15"/>
      <c r="U30" s="16"/>
      <c r="V30" s="70"/>
    </row>
    <row r="31" spans="1:22" ht="26.25" customHeight="1" thickTop="1">
      <c r="B31" s="71"/>
      <c r="C31" s="72"/>
      <c r="D31" s="72"/>
      <c r="E31" s="72"/>
      <c r="F31" s="72"/>
      <c r="G31" s="72"/>
      <c r="H31" s="73"/>
      <c r="I31" s="73"/>
      <c r="J31" s="73"/>
      <c r="K31" s="73"/>
      <c r="L31" s="73"/>
      <c r="M31" s="73"/>
      <c r="N31" s="73"/>
      <c r="O31" s="73"/>
      <c r="P31" s="74"/>
      <c r="Q31" s="75"/>
      <c r="R31" s="76" t="s">
        <v>66</v>
      </c>
      <c r="S31" s="44" t="s">
        <v>67</v>
      </c>
      <c r="T31" s="76" t="s">
        <v>68</v>
      </c>
      <c r="U31" s="44" t="s">
        <v>69</v>
      </c>
    </row>
    <row r="32" spans="1:22" ht="26.25" customHeight="1" thickBot="1">
      <c r="B32" s="77"/>
      <c r="C32" s="78"/>
      <c r="D32" s="78"/>
      <c r="E32" s="78"/>
      <c r="F32" s="78"/>
      <c r="G32" s="78"/>
      <c r="H32" s="79"/>
      <c r="I32" s="79"/>
      <c r="J32" s="79"/>
      <c r="K32" s="79"/>
      <c r="L32" s="79"/>
      <c r="M32" s="79"/>
      <c r="N32" s="79"/>
      <c r="O32" s="79"/>
      <c r="P32" s="80"/>
      <c r="Q32" s="81"/>
      <c r="R32" s="82" t="s">
        <v>70</v>
      </c>
      <c r="S32" s="81" t="s">
        <v>70</v>
      </c>
      <c r="T32" s="81" t="s">
        <v>70</v>
      </c>
      <c r="U32" s="81" t="s">
        <v>71</v>
      </c>
    </row>
    <row r="33" spans="2:21" ht="13.5" customHeight="1" thickBot="1">
      <c r="B33" s="83" t="s">
        <v>72</v>
      </c>
      <c r="C33" s="84"/>
      <c r="D33" s="84"/>
      <c r="E33" s="85"/>
      <c r="F33" s="85"/>
      <c r="G33" s="85"/>
      <c r="H33" s="86"/>
      <c r="I33" s="86"/>
      <c r="J33" s="86"/>
      <c r="K33" s="86"/>
      <c r="L33" s="86"/>
      <c r="M33" s="86"/>
      <c r="N33" s="86"/>
      <c r="O33" s="86"/>
      <c r="P33" s="87"/>
      <c r="Q33" s="87"/>
      <c r="R33" s="88">
        <f>185.22391</f>
        <v>185.22390999999999</v>
      </c>
      <c r="S33" s="88">
        <f>185.22391</f>
        <v>185.22390999999999</v>
      </c>
      <c r="T33" s="88">
        <f>208.157995659999</f>
        <v>208.15799565999899</v>
      </c>
      <c r="U33" s="89">
        <f>+IF(ISERR(T33/S33*100),"N/A",T33/S33*100)</f>
        <v>112.3818170451099</v>
      </c>
    </row>
    <row r="34" spans="2:21" ht="13.5" customHeight="1" thickBot="1">
      <c r="B34" s="90" t="s">
        <v>73</v>
      </c>
      <c r="C34" s="91"/>
      <c r="D34" s="91"/>
      <c r="E34" s="92"/>
      <c r="F34" s="92"/>
      <c r="G34" s="92"/>
      <c r="H34" s="93"/>
      <c r="I34" s="93"/>
      <c r="J34" s="93"/>
      <c r="K34" s="93"/>
      <c r="L34" s="93"/>
      <c r="M34" s="93"/>
      <c r="N34" s="93"/>
      <c r="O34" s="93"/>
      <c r="P34" s="94"/>
      <c r="Q34" s="94"/>
      <c r="R34" s="88">
        <f>208.16676046</f>
        <v>208.16676046000001</v>
      </c>
      <c r="S34" s="88">
        <f>208.16676046</f>
        <v>208.16676046000001</v>
      </c>
      <c r="T34" s="88">
        <f>208.157995659999</f>
        <v>208.15799565999899</v>
      </c>
      <c r="U34" s="89">
        <f>+IF(ISERR(T34/S34*100),"N/A",T34/S34*100)</f>
        <v>99.995789529518717</v>
      </c>
    </row>
    <row r="35" spans="2:21" ht="14.85" customHeight="1" thickTop="1" thickBot="1">
      <c r="B35" s="13" t="s">
        <v>74</v>
      </c>
      <c r="C35" s="14"/>
      <c r="D35" s="14"/>
      <c r="E35" s="14"/>
      <c r="F35" s="14"/>
      <c r="G35" s="14"/>
      <c r="H35" s="15"/>
      <c r="I35" s="15"/>
      <c r="J35" s="15"/>
      <c r="K35" s="15"/>
      <c r="L35" s="15"/>
      <c r="M35" s="15"/>
      <c r="N35" s="15"/>
      <c r="O35" s="15"/>
      <c r="P35" s="15"/>
      <c r="Q35" s="15"/>
      <c r="R35" s="15"/>
      <c r="S35" s="15"/>
      <c r="T35" s="15"/>
      <c r="U35" s="16"/>
    </row>
    <row r="36" spans="2:21" ht="44.25" customHeight="1" thickTop="1">
      <c r="B36" s="95" t="s">
        <v>75</v>
      </c>
      <c r="C36" s="97"/>
      <c r="D36" s="97"/>
      <c r="E36" s="97"/>
      <c r="F36" s="97"/>
      <c r="G36" s="97"/>
      <c r="H36" s="97"/>
      <c r="I36" s="97"/>
      <c r="J36" s="97"/>
      <c r="K36" s="97"/>
      <c r="L36" s="97"/>
      <c r="M36" s="97"/>
      <c r="N36" s="97"/>
      <c r="O36" s="97"/>
      <c r="P36" s="97"/>
      <c r="Q36" s="97"/>
      <c r="R36" s="97"/>
      <c r="S36" s="97"/>
      <c r="T36" s="97"/>
      <c r="U36" s="96"/>
    </row>
    <row r="37" spans="2:21" ht="34.5" customHeight="1">
      <c r="B37" s="98" t="s">
        <v>1165</v>
      </c>
      <c r="C37" s="100"/>
      <c r="D37" s="100"/>
      <c r="E37" s="100"/>
      <c r="F37" s="100"/>
      <c r="G37" s="100"/>
      <c r="H37" s="100"/>
      <c r="I37" s="100"/>
      <c r="J37" s="100"/>
      <c r="K37" s="100"/>
      <c r="L37" s="100"/>
      <c r="M37" s="100"/>
      <c r="N37" s="100"/>
      <c r="O37" s="100"/>
      <c r="P37" s="100"/>
      <c r="Q37" s="100"/>
      <c r="R37" s="100"/>
      <c r="S37" s="100"/>
      <c r="T37" s="100"/>
      <c r="U37" s="99"/>
    </row>
    <row r="38" spans="2:21" ht="59.1" customHeight="1">
      <c r="B38" s="98" t="s">
        <v>1166</v>
      </c>
      <c r="C38" s="100"/>
      <c r="D38" s="100"/>
      <c r="E38" s="100"/>
      <c r="F38" s="100"/>
      <c r="G38" s="100"/>
      <c r="H38" s="100"/>
      <c r="I38" s="100"/>
      <c r="J38" s="100"/>
      <c r="K38" s="100"/>
      <c r="L38" s="100"/>
      <c r="M38" s="100"/>
      <c r="N38" s="100"/>
      <c r="O38" s="100"/>
      <c r="P38" s="100"/>
      <c r="Q38" s="100"/>
      <c r="R38" s="100"/>
      <c r="S38" s="100"/>
      <c r="T38" s="100"/>
      <c r="U38" s="99"/>
    </row>
    <row r="39" spans="2:21" ht="34.5" customHeight="1">
      <c r="B39" s="98" t="s">
        <v>1167</v>
      </c>
      <c r="C39" s="100"/>
      <c r="D39" s="100"/>
      <c r="E39" s="100"/>
      <c r="F39" s="100"/>
      <c r="G39" s="100"/>
      <c r="H39" s="100"/>
      <c r="I39" s="100"/>
      <c r="J39" s="100"/>
      <c r="K39" s="100"/>
      <c r="L39" s="100"/>
      <c r="M39" s="100"/>
      <c r="N39" s="100"/>
      <c r="O39" s="100"/>
      <c r="P39" s="100"/>
      <c r="Q39" s="100"/>
      <c r="R39" s="100"/>
      <c r="S39" s="100"/>
      <c r="T39" s="100"/>
      <c r="U39" s="99"/>
    </row>
    <row r="40" spans="2:21" ht="90.2" customHeight="1">
      <c r="B40" s="98" t="s">
        <v>1168</v>
      </c>
      <c r="C40" s="100"/>
      <c r="D40" s="100"/>
      <c r="E40" s="100"/>
      <c r="F40" s="100"/>
      <c r="G40" s="100"/>
      <c r="H40" s="100"/>
      <c r="I40" s="100"/>
      <c r="J40" s="100"/>
      <c r="K40" s="100"/>
      <c r="L40" s="100"/>
      <c r="M40" s="100"/>
      <c r="N40" s="100"/>
      <c r="O40" s="100"/>
      <c r="P40" s="100"/>
      <c r="Q40" s="100"/>
      <c r="R40" s="100"/>
      <c r="S40" s="100"/>
      <c r="T40" s="100"/>
      <c r="U40" s="99"/>
    </row>
    <row r="41" spans="2:21" ht="18.95" customHeight="1">
      <c r="B41" s="98" t="s">
        <v>1169</v>
      </c>
      <c r="C41" s="100"/>
      <c r="D41" s="100"/>
      <c r="E41" s="100"/>
      <c r="F41" s="100"/>
      <c r="G41" s="100"/>
      <c r="H41" s="100"/>
      <c r="I41" s="100"/>
      <c r="J41" s="100"/>
      <c r="K41" s="100"/>
      <c r="L41" s="100"/>
      <c r="M41" s="100"/>
      <c r="N41" s="100"/>
      <c r="O41" s="100"/>
      <c r="P41" s="100"/>
      <c r="Q41" s="100"/>
      <c r="R41" s="100"/>
      <c r="S41" s="100"/>
      <c r="T41" s="100"/>
      <c r="U41" s="99"/>
    </row>
    <row r="42" spans="2:21" ht="21.6" customHeight="1">
      <c r="B42" s="98" t="s">
        <v>1170</v>
      </c>
      <c r="C42" s="100"/>
      <c r="D42" s="100"/>
      <c r="E42" s="100"/>
      <c r="F42" s="100"/>
      <c r="G42" s="100"/>
      <c r="H42" s="100"/>
      <c r="I42" s="100"/>
      <c r="J42" s="100"/>
      <c r="K42" s="100"/>
      <c r="L42" s="100"/>
      <c r="M42" s="100"/>
      <c r="N42" s="100"/>
      <c r="O42" s="100"/>
      <c r="P42" s="100"/>
      <c r="Q42" s="100"/>
      <c r="R42" s="100"/>
      <c r="S42" s="100"/>
      <c r="T42" s="100"/>
      <c r="U42" s="99"/>
    </row>
    <row r="43" spans="2:21" ht="34.5" customHeight="1">
      <c r="B43" s="98" t="s">
        <v>1171</v>
      </c>
      <c r="C43" s="100"/>
      <c r="D43" s="100"/>
      <c r="E43" s="100"/>
      <c r="F43" s="100"/>
      <c r="G43" s="100"/>
      <c r="H43" s="100"/>
      <c r="I43" s="100"/>
      <c r="J43" s="100"/>
      <c r="K43" s="100"/>
      <c r="L43" s="100"/>
      <c r="M43" s="100"/>
      <c r="N43" s="100"/>
      <c r="O43" s="100"/>
      <c r="P43" s="100"/>
      <c r="Q43" s="100"/>
      <c r="R43" s="100"/>
      <c r="S43" s="100"/>
      <c r="T43" s="100"/>
      <c r="U43" s="99"/>
    </row>
    <row r="44" spans="2:21" ht="34.5" customHeight="1">
      <c r="B44" s="98" t="s">
        <v>1172</v>
      </c>
      <c r="C44" s="100"/>
      <c r="D44" s="100"/>
      <c r="E44" s="100"/>
      <c r="F44" s="100"/>
      <c r="G44" s="100"/>
      <c r="H44" s="100"/>
      <c r="I44" s="100"/>
      <c r="J44" s="100"/>
      <c r="K44" s="100"/>
      <c r="L44" s="100"/>
      <c r="M44" s="100"/>
      <c r="N44" s="100"/>
      <c r="O44" s="100"/>
      <c r="P44" s="100"/>
      <c r="Q44" s="100"/>
      <c r="R44" s="100"/>
      <c r="S44" s="100"/>
      <c r="T44" s="100"/>
      <c r="U44" s="99"/>
    </row>
    <row r="45" spans="2:21" ht="33.6" customHeight="1">
      <c r="B45" s="98" t="s">
        <v>1173</v>
      </c>
      <c r="C45" s="100"/>
      <c r="D45" s="100"/>
      <c r="E45" s="100"/>
      <c r="F45" s="100"/>
      <c r="G45" s="100"/>
      <c r="H45" s="100"/>
      <c r="I45" s="100"/>
      <c r="J45" s="100"/>
      <c r="K45" s="100"/>
      <c r="L45" s="100"/>
      <c r="M45" s="100"/>
      <c r="N45" s="100"/>
      <c r="O45" s="100"/>
      <c r="P45" s="100"/>
      <c r="Q45" s="100"/>
      <c r="R45" s="100"/>
      <c r="S45" s="100"/>
      <c r="T45" s="100"/>
      <c r="U45" s="99"/>
    </row>
    <row r="46" spans="2:21" ht="61.7" customHeight="1">
      <c r="B46" s="98" t="s">
        <v>1174</v>
      </c>
      <c r="C46" s="100"/>
      <c r="D46" s="100"/>
      <c r="E46" s="100"/>
      <c r="F46" s="100"/>
      <c r="G46" s="100"/>
      <c r="H46" s="100"/>
      <c r="I46" s="100"/>
      <c r="J46" s="100"/>
      <c r="K46" s="100"/>
      <c r="L46" s="100"/>
      <c r="M46" s="100"/>
      <c r="N46" s="100"/>
      <c r="O46" s="100"/>
      <c r="P46" s="100"/>
      <c r="Q46" s="100"/>
      <c r="R46" s="100"/>
      <c r="S46" s="100"/>
      <c r="T46" s="100"/>
      <c r="U46" s="99"/>
    </row>
    <row r="47" spans="2:21" ht="34.5" customHeight="1">
      <c r="B47" s="98" t="s">
        <v>1175</v>
      </c>
      <c r="C47" s="100"/>
      <c r="D47" s="100"/>
      <c r="E47" s="100"/>
      <c r="F47" s="100"/>
      <c r="G47" s="100"/>
      <c r="H47" s="100"/>
      <c r="I47" s="100"/>
      <c r="J47" s="100"/>
      <c r="K47" s="100"/>
      <c r="L47" s="100"/>
      <c r="M47" s="100"/>
      <c r="N47" s="100"/>
      <c r="O47" s="100"/>
      <c r="P47" s="100"/>
      <c r="Q47" s="100"/>
      <c r="R47" s="100"/>
      <c r="S47" s="100"/>
      <c r="T47" s="100"/>
      <c r="U47" s="99"/>
    </row>
    <row r="48" spans="2:21" ht="34.5" customHeight="1">
      <c r="B48" s="98" t="s">
        <v>1176</v>
      </c>
      <c r="C48" s="100"/>
      <c r="D48" s="100"/>
      <c r="E48" s="100"/>
      <c r="F48" s="100"/>
      <c r="G48" s="100"/>
      <c r="H48" s="100"/>
      <c r="I48" s="100"/>
      <c r="J48" s="100"/>
      <c r="K48" s="100"/>
      <c r="L48" s="100"/>
      <c r="M48" s="100"/>
      <c r="N48" s="100"/>
      <c r="O48" s="100"/>
      <c r="P48" s="100"/>
      <c r="Q48" s="100"/>
      <c r="R48" s="100"/>
      <c r="S48" s="100"/>
      <c r="T48" s="100"/>
      <c r="U48" s="99"/>
    </row>
    <row r="49" spans="2:21" ht="34.5" customHeight="1">
      <c r="B49" s="98" t="s">
        <v>1177</v>
      </c>
      <c r="C49" s="100"/>
      <c r="D49" s="100"/>
      <c r="E49" s="100"/>
      <c r="F49" s="100"/>
      <c r="G49" s="100"/>
      <c r="H49" s="100"/>
      <c r="I49" s="100"/>
      <c r="J49" s="100"/>
      <c r="K49" s="100"/>
      <c r="L49" s="100"/>
      <c r="M49" s="100"/>
      <c r="N49" s="100"/>
      <c r="O49" s="100"/>
      <c r="P49" s="100"/>
      <c r="Q49" s="100"/>
      <c r="R49" s="100"/>
      <c r="S49" s="100"/>
      <c r="T49" s="100"/>
      <c r="U49" s="99"/>
    </row>
    <row r="50" spans="2:21" ht="23.25" customHeight="1">
      <c r="B50" s="98" t="s">
        <v>1178</v>
      </c>
      <c r="C50" s="100"/>
      <c r="D50" s="100"/>
      <c r="E50" s="100"/>
      <c r="F50" s="100"/>
      <c r="G50" s="100"/>
      <c r="H50" s="100"/>
      <c r="I50" s="100"/>
      <c r="J50" s="100"/>
      <c r="K50" s="100"/>
      <c r="L50" s="100"/>
      <c r="M50" s="100"/>
      <c r="N50" s="100"/>
      <c r="O50" s="100"/>
      <c r="P50" s="100"/>
      <c r="Q50" s="100"/>
      <c r="R50" s="100"/>
      <c r="S50" s="100"/>
      <c r="T50" s="100"/>
      <c r="U50" s="99"/>
    </row>
    <row r="51" spans="2:21" ht="34.5" customHeight="1">
      <c r="B51" s="98" t="s">
        <v>1179</v>
      </c>
      <c r="C51" s="100"/>
      <c r="D51" s="100"/>
      <c r="E51" s="100"/>
      <c r="F51" s="100"/>
      <c r="G51" s="100"/>
      <c r="H51" s="100"/>
      <c r="I51" s="100"/>
      <c r="J51" s="100"/>
      <c r="K51" s="100"/>
      <c r="L51" s="100"/>
      <c r="M51" s="100"/>
      <c r="N51" s="100"/>
      <c r="O51" s="100"/>
      <c r="P51" s="100"/>
      <c r="Q51" s="100"/>
      <c r="R51" s="100"/>
      <c r="S51" s="100"/>
      <c r="T51" s="100"/>
      <c r="U51" s="99"/>
    </row>
    <row r="52" spans="2:21" ht="34.5" customHeight="1">
      <c r="B52" s="98" t="s">
        <v>1180</v>
      </c>
      <c r="C52" s="100"/>
      <c r="D52" s="100"/>
      <c r="E52" s="100"/>
      <c r="F52" s="100"/>
      <c r="G52" s="100"/>
      <c r="H52" s="100"/>
      <c r="I52" s="100"/>
      <c r="J52" s="100"/>
      <c r="K52" s="100"/>
      <c r="L52" s="100"/>
      <c r="M52" s="100"/>
      <c r="N52" s="100"/>
      <c r="O52" s="100"/>
      <c r="P52" s="100"/>
      <c r="Q52" s="100"/>
      <c r="R52" s="100"/>
      <c r="S52" s="100"/>
      <c r="T52" s="100"/>
      <c r="U52" s="99"/>
    </row>
    <row r="53" spans="2:21" ht="34.5" customHeight="1">
      <c r="B53" s="98" t="s">
        <v>1181</v>
      </c>
      <c r="C53" s="100"/>
      <c r="D53" s="100"/>
      <c r="E53" s="100"/>
      <c r="F53" s="100"/>
      <c r="G53" s="100"/>
      <c r="H53" s="100"/>
      <c r="I53" s="100"/>
      <c r="J53" s="100"/>
      <c r="K53" s="100"/>
      <c r="L53" s="100"/>
      <c r="M53" s="100"/>
      <c r="N53" s="100"/>
      <c r="O53" s="100"/>
      <c r="P53" s="100"/>
      <c r="Q53" s="100"/>
      <c r="R53" s="100"/>
      <c r="S53" s="100"/>
      <c r="T53" s="100"/>
      <c r="U53" s="99"/>
    </row>
    <row r="54" spans="2:21" ht="86.85" customHeight="1">
      <c r="B54" s="98" t="s">
        <v>1182</v>
      </c>
      <c r="C54" s="100"/>
      <c r="D54" s="100"/>
      <c r="E54" s="100"/>
      <c r="F54" s="100"/>
      <c r="G54" s="100"/>
      <c r="H54" s="100"/>
      <c r="I54" s="100"/>
      <c r="J54" s="100"/>
      <c r="K54" s="100"/>
      <c r="L54" s="100"/>
      <c r="M54" s="100"/>
      <c r="N54" s="100"/>
      <c r="O54" s="100"/>
      <c r="P54" s="100"/>
      <c r="Q54" s="100"/>
      <c r="R54" s="100"/>
      <c r="S54" s="100"/>
      <c r="T54" s="100"/>
      <c r="U54" s="99"/>
    </row>
    <row r="55" spans="2:21" ht="66.75" customHeight="1" thickBot="1">
      <c r="B55" s="101" t="s">
        <v>1183</v>
      </c>
      <c r="C55" s="103"/>
      <c r="D55" s="103"/>
      <c r="E55" s="103"/>
      <c r="F55" s="103"/>
      <c r="G55" s="103"/>
      <c r="H55" s="103"/>
      <c r="I55" s="103"/>
      <c r="J55" s="103"/>
      <c r="K55" s="103"/>
      <c r="L55" s="103"/>
      <c r="M55" s="103"/>
      <c r="N55" s="103"/>
      <c r="O55" s="103"/>
      <c r="P55" s="103"/>
      <c r="Q55" s="103"/>
      <c r="R55" s="103"/>
      <c r="S55" s="103"/>
      <c r="T55" s="103"/>
      <c r="U55" s="102"/>
    </row>
  </sheetData>
  <mergeCells count="100">
    <mergeCell ref="B52:U52"/>
    <mergeCell ref="B53:U53"/>
    <mergeCell ref="B54:U54"/>
    <mergeCell ref="B55:U55"/>
    <mergeCell ref="B46:U46"/>
    <mergeCell ref="B47:U47"/>
    <mergeCell ref="B48:U48"/>
    <mergeCell ref="B49:U49"/>
    <mergeCell ref="B50:U50"/>
    <mergeCell ref="B51:U51"/>
    <mergeCell ref="B40:U40"/>
    <mergeCell ref="B41:U41"/>
    <mergeCell ref="B42:U42"/>
    <mergeCell ref="B43:U43"/>
    <mergeCell ref="B44:U44"/>
    <mergeCell ref="B45:U45"/>
    <mergeCell ref="B33:D33"/>
    <mergeCell ref="B34:D34"/>
    <mergeCell ref="B36:U36"/>
    <mergeCell ref="B37:U37"/>
    <mergeCell ref="B38:U38"/>
    <mergeCell ref="B39:U39"/>
    <mergeCell ref="C28:H28"/>
    <mergeCell ref="I28:K28"/>
    <mergeCell ref="L28:O28"/>
    <mergeCell ref="C29:H29"/>
    <mergeCell ref="I29:K29"/>
    <mergeCell ref="L29:O29"/>
    <mergeCell ref="C26:H26"/>
    <mergeCell ref="I26:K26"/>
    <mergeCell ref="L26:O26"/>
    <mergeCell ref="C27:H27"/>
    <mergeCell ref="I27:K27"/>
    <mergeCell ref="L27:O27"/>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9"/>
  <sheetViews>
    <sheetView view="pageBreakPreview" zoomScale="80" zoomScaleNormal="80" zoomScaleSheetLayoutView="80" workbookViewId="0">
      <selection activeCell="B2" sqref="B2"/>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4"/>
      <c r="B1" s="8" t="s">
        <v>0</v>
      </c>
      <c r="C1" s="8"/>
      <c r="D1" s="8"/>
      <c r="E1" s="8"/>
      <c r="F1" s="8"/>
      <c r="G1" s="8"/>
      <c r="H1" s="8"/>
      <c r="I1" s="8"/>
      <c r="J1" s="8"/>
      <c r="K1" s="8"/>
      <c r="L1" s="8"/>
      <c r="M1" s="4" t="s">
        <v>5</v>
      </c>
      <c r="N1" s="4"/>
      <c r="O1" s="4"/>
      <c r="P1" s="9"/>
      <c r="Q1" s="9"/>
      <c r="R1" s="9"/>
      <c r="Y1" s="10"/>
      <c r="Z1" s="10"/>
      <c r="AA1" s="11"/>
      <c r="AH1" s="12"/>
    </row>
    <row r="2" spans="1:34" ht="13.5" customHeight="1" thickBot="1"/>
    <row r="3" spans="1:34" ht="22.5" customHeight="1" thickTop="1" thickBot="1">
      <c r="B3" s="13" t="s">
        <v>6</v>
      </c>
      <c r="C3" s="14"/>
      <c r="D3" s="14"/>
      <c r="E3" s="14"/>
      <c r="F3" s="14"/>
      <c r="G3" s="14"/>
      <c r="H3" s="15"/>
      <c r="I3" s="15"/>
      <c r="J3" s="15"/>
      <c r="K3" s="15"/>
      <c r="L3" s="15"/>
      <c r="M3" s="15"/>
      <c r="N3" s="15"/>
      <c r="O3" s="15"/>
      <c r="P3" s="15"/>
      <c r="Q3" s="15"/>
      <c r="R3" s="15"/>
      <c r="S3" s="15"/>
      <c r="T3" s="15"/>
      <c r="U3" s="16"/>
    </row>
    <row r="4" spans="1:34" ht="51.75" customHeight="1" thickTop="1">
      <c r="B4" s="17" t="s">
        <v>7</v>
      </c>
      <c r="C4" s="18" t="s">
        <v>81</v>
      </c>
      <c r="D4" s="19" t="s">
        <v>82</v>
      </c>
      <c r="E4" s="19"/>
      <c r="F4" s="19"/>
      <c r="G4" s="19"/>
      <c r="H4" s="19"/>
      <c r="I4" s="20"/>
      <c r="J4" s="21" t="s">
        <v>10</v>
      </c>
      <c r="K4" s="22" t="s">
        <v>11</v>
      </c>
      <c r="L4" s="23" t="s">
        <v>12</v>
      </c>
      <c r="M4" s="23"/>
      <c r="N4" s="23"/>
      <c r="O4" s="23"/>
      <c r="P4" s="21" t="s">
        <v>13</v>
      </c>
      <c r="Q4" s="23" t="s">
        <v>83</v>
      </c>
      <c r="R4" s="23"/>
      <c r="S4" s="21" t="s">
        <v>15</v>
      </c>
      <c r="T4" s="23" t="s">
        <v>16</v>
      </c>
      <c r="U4" s="24"/>
    </row>
    <row r="5" spans="1:34" ht="15.75" customHeight="1">
      <c r="B5" s="25" t="s">
        <v>17</v>
      </c>
      <c r="C5" s="26"/>
      <c r="D5" s="26"/>
      <c r="E5" s="26"/>
      <c r="F5" s="26"/>
      <c r="G5" s="26"/>
      <c r="H5" s="26"/>
      <c r="I5" s="26"/>
      <c r="J5" s="26"/>
      <c r="K5" s="26"/>
      <c r="L5" s="26"/>
      <c r="M5" s="26"/>
      <c r="N5" s="26"/>
      <c r="O5" s="26"/>
      <c r="P5" s="26"/>
      <c r="Q5" s="26"/>
      <c r="R5" s="26"/>
      <c r="S5" s="26"/>
      <c r="T5" s="26"/>
      <c r="U5" s="27"/>
    </row>
    <row r="6" spans="1:34" ht="37.5" customHeight="1" thickBot="1">
      <c r="B6" s="28" t="s">
        <v>18</v>
      </c>
      <c r="C6" s="29" t="s">
        <v>84</v>
      </c>
      <c r="D6" s="29"/>
      <c r="E6" s="29"/>
      <c r="F6" s="29"/>
      <c r="G6" s="29"/>
      <c r="H6" s="30"/>
      <c r="I6" s="30"/>
      <c r="J6" s="30" t="s">
        <v>20</v>
      </c>
      <c r="K6" s="29" t="s">
        <v>85</v>
      </c>
      <c r="L6" s="29"/>
      <c r="M6" s="29"/>
      <c r="N6" s="31"/>
      <c r="O6" s="32" t="s">
        <v>22</v>
      </c>
      <c r="P6" s="29" t="s">
        <v>86</v>
      </c>
      <c r="Q6" s="29"/>
      <c r="R6" s="33"/>
      <c r="S6" s="32" t="s">
        <v>24</v>
      </c>
      <c r="T6" s="29" t="s">
        <v>87</v>
      </c>
      <c r="U6" s="34"/>
    </row>
    <row r="7" spans="1:34" ht="22.5" customHeight="1" thickTop="1" thickBot="1">
      <c r="B7" s="13" t="s">
        <v>26</v>
      </c>
      <c r="C7" s="14"/>
      <c r="D7" s="14"/>
      <c r="E7" s="14"/>
      <c r="F7" s="14"/>
      <c r="G7" s="14"/>
      <c r="H7" s="15"/>
      <c r="I7" s="15"/>
      <c r="J7" s="15"/>
      <c r="K7" s="15"/>
      <c r="L7" s="15"/>
      <c r="M7" s="15"/>
      <c r="N7" s="15"/>
      <c r="O7" s="15"/>
      <c r="P7" s="15"/>
      <c r="Q7" s="15"/>
      <c r="R7" s="15"/>
      <c r="S7" s="15"/>
      <c r="T7" s="15"/>
      <c r="U7" s="16"/>
    </row>
    <row r="8" spans="1:34" ht="16.5" customHeight="1" thickTop="1">
      <c r="B8" s="36" t="s">
        <v>27</v>
      </c>
      <c r="C8" s="39" t="s">
        <v>28</v>
      </c>
      <c r="D8" s="39"/>
      <c r="E8" s="39"/>
      <c r="F8" s="39"/>
      <c r="G8" s="39"/>
      <c r="H8" s="40"/>
      <c r="I8" s="45" t="s">
        <v>29</v>
      </c>
      <c r="J8" s="47"/>
      <c r="K8" s="47"/>
      <c r="L8" s="47"/>
      <c r="M8" s="47"/>
      <c r="N8" s="47"/>
      <c r="O8" s="47"/>
      <c r="P8" s="47"/>
      <c r="Q8" s="47"/>
      <c r="R8" s="47"/>
      <c r="S8" s="46"/>
      <c r="T8" s="49" t="s">
        <v>30</v>
      </c>
      <c r="U8" s="48"/>
    </row>
    <row r="9" spans="1:34" ht="19.5" customHeight="1">
      <c r="B9" s="38"/>
      <c r="C9" s="35"/>
      <c r="D9" s="35"/>
      <c r="E9" s="35"/>
      <c r="F9" s="35"/>
      <c r="G9" s="35"/>
      <c r="H9" s="43"/>
      <c r="I9" s="50" t="s">
        <v>31</v>
      </c>
      <c r="J9" s="51"/>
      <c r="K9" s="51"/>
      <c r="L9" s="51" t="s">
        <v>32</v>
      </c>
      <c r="M9" s="51"/>
      <c r="N9" s="51"/>
      <c r="O9" s="51"/>
      <c r="P9" s="51" t="s">
        <v>33</v>
      </c>
      <c r="Q9" s="51" t="s">
        <v>34</v>
      </c>
      <c r="R9" s="55" t="s">
        <v>35</v>
      </c>
      <c r="S9" s="54"/>
      <c r="T9" s="51" t="s">
        <v>36</v>
      </c>
      <c r="U9" s="56" t="s">
        <v>37</v>
      </c>
    </row>
    <row r="10" spans="1:34" ht="26.25" customHeight="1" thickBot="1">
      <c r="B10" s="37"/>
      <c r="C10" s="41"/>
      <c r="D10" s="41"/>
      <c r="E10" s="41"/>
      <c r="F10" s="41"/>
      <c r="G10" s="41"/>
      <c r="H10" s="42"/>
      <c r="I10" s="52"/>
      <c r="J10" s="53"/>
      <c r="K10" s="53"/>
      <c r="L10" s="53"/>
      <c r="M10" s="53"/>
      <c r="N10" s="53"/>
      <c r="O10" s="53"/>
      <c r="P10" s="53"/>
      <c r="Q10" s="53"/>
      <c r="R10" s="58" t="s">
        <v>38</v>
      </c>
      <c r="S10" s="59" t="s">
        <v>39</v>
      </c>
      <c r="T10" s="53"/>
      <c r="U10" s="57"/>
    </row>
    <row r="11" spans="1:34" ht="75" customHeight="1" thickTop="1" thickBot="1">
      <c r="A11" s="60"/>
      <c r="B11" s="61" t="s">
        <v>40</v>
      </c>
      <c r="C11" s="62" t="s">
        <v>88</v>
      </c>
      <c r="D11" s="62"/>
      <c r="E11" s="62"/>
      <c r="F11" s="62"/>
      <c r="G11" s="62"/>
      <c r="H11" s="62"/>
      <c r="I11" s="62" t="s">
        <v>42</v>
      </c>
      <c r="J11" s="62"/>
      <c r="K11" s="62"/>
      <c r="L11" s="62" t="s">
        <v>43</v>
      </c>
      <c r="M11" s="62"/>
      <c r="N11" s="62"/>
      <c r="O11" s="62"/>
      <c r="P11" s="63" t="s">
        <v>16</v>
      </c>
      <c r="Q11" s="63" t="s">
        <v>44</v>
      </c>
      <c r="R11" s="64">
        <v>62070</v>
      </c>
      <c r="S11" s="64">
        <v>62070</v>
      </c>
      <c r="T11" s="64">
        <v>67115</v>
      </c>
      <c r="U11" s="65">
        <f t="shared" ref="U11:U21" si="0">IF(ISERR(T11/S11*100),"N/A",T11/S11*100)</f>
        <v>108.12792009022073</v>
      </c>
    </row>
    <row r="12" spans="1:34" ht="75" customHeight="1" thickTop="1">
      <c r="A12" s="60"/>
      <c r="B12" s="61" t="s">
        <v>50</v>
      </c>
      <c r="C12" s="62" t="s">
        <v>89</v>
      </c>
      <c r="D12" s="62"/>
      <c r="E12" s="62"/>
      <c r="F12" s="62"/>
      <c r="G12" s="62"/>
      <c r="H12" s="62"/>
      <c r="I12" s="62" t="s">
        <v>90</v>
      </c>
      <c r="J12" s="62"/>
      <c r="K12" s="62"/>
      <c r="L12" s="62" t="s">
        <v>91</v>
      </c>
      <c r="M12" s="62"/>
      <c r="N12" s="62"/>
      <c r="O12" s="62"/>
      <c r="P12" s="63" t="s">
        <v>48</v>
      </c>
      <c r="Q12" s="63" t="s">
        <v>44</v>
      </c>
      <c r="R12" s="63">
        <v>17.39</v>
      </c>
      <c r="S12" s="63">
        <v>17.39</v>
      </c>
      <c r="T12" s="63">
        <v>15.53</v>
      </c>
      <c r="U12" s="65">
        <f t="shared" si="0"/>
        <v>89.304197814836101</v>
      </c>
    </row>
    <row r="13" spans="1:34" ht="75" customHeight="1" thickBot="1">
      <c r="A13" s="60"/>
      <c r="B13" s="66" t="s">
        <v>45</v>
      </c>
      <c r="C13" s="67" t="s">
        <v>45</v>
      </c>
      <c r="D13" s="67"/>
      <c r="E13" s="67"/>
      <c r="F13" s="67"/>
      <c r="G13" s="67"/>
      <c r="H13" s="67"/>
      <c r="I13" s="67" t="s">
        <v>92</v>
      </c>
      <c r="J13" s="67"/>
      <c r="K13" s="67"/>
      <c r="L13" s="67" t="s">
        <v>93</v>
      </c>
      <c r="M13" s="67"/>
      <c r="N13" s="67"/>
      <c r="O13" s="67"/>
      <c r="P13" s="68" t="s">
        <v>48</v>
      </c>
      <c r="Q13" s="68" t="s">
        <v>44</v>
      </c>
      <c r="R13" s="68">
        <v>70.17</v>
      </c>
      <c r="S13" s="68">
        <v>70.17</v>
      </c>
      <c r="T13" s="68">
        <v>70.17</v>
      </c>
      <c r="U13" s="69">
        <f t="shared" si="0"/>
        <v>100</v>
      </c>
    </row>
    <row r="14" spans="1:34" ht="75" customHeight="1" thickTop="1">
      <c r="A14" s="60"/>
      <c r="B14" s="61" t="s">
        <v>55</v>
      </c>
      <c r="C14" s="62" t="s">
        <v>94</v>
      </c>
      <c r="D14" s="62"/>
      <c r="E14" s="62"/>
      <c r="F14" s="62"/>
      <c r="G14" s="62"/>
      <c r="H14" s="62"/>
      <c r="I14" s="62" t="s">
        <v>95</v>
      </c>
      <c r="J14" s="62"/>
      <c r="K14" s="62"/>
      <c r="L14" s="62" t="s">
        <v>96</v>
      </c>
      <c r="M14" s="62"/>
      <c r="N14" s="62"/>
      <c r="O14" s="62"/>
      <c r="P14" s="63" t="s">
        <v>48</v>
      </c>
      <c r="Q14" s="63" t="s">
        <v>44</v>
      </c>
      <c r="R14" s="63">
        <v>35.01</v>
      </c>
      <c r="S14" s="63">
        <v>35.01</v>
      </c>
      <c r="T14" s="63">
        <v>39.74</v>
      </c>
      <c r="U14" s="65">
        <f t="shared" si="0"/>
        <v>113.51042559268782</v>
      </c>
    </row>
    <row r="15" spans="1:34" ht="75" customHeight="1">
      <c r="A15" s="60"/>
      <c r="B15" s="66" t="s">
        <v>45</v>
      </c>
      <c r="C15" s="67" t="s">
        <v>97</v>
      </c>
      <c r="D15" s="67"/>
      <c r="E15" s="67"/>
      <c r="F15" s="67"/>
      <c r="G15" s="67"/>
      <c r="H15" s="67"/>
      <c r="I15" s="67" t="s">
        <v>98</v>
      </c>
      <c r="J15" s="67"/>
      <c r="K15" s="67"/>
      <c r="L15" s="67" t="s">
        <v>99</v>
      </c>
      <c r="M15" s="67"/>
      <c r="N15" s="67"/>
      <c r="O15" s="67"/>
      <c r="P15" s="68" t="s">
        <v>48</v>
      </c>
      <c r="Q15" s="68" t="s">
        <v>44</v>
      </c>
      <c r="R15" s="68">
        <v>37.93</v>
      </c>
      <c r="S15" s="68">
        <v>37.93</v>
      </c>
      <c r="T15" s="68">
        <v>36.21</v>
      </c>
      <c r="U15" s="69">
        <f t="shared" si="0"/>
        <v>95.465330872660175</v>
      </c>
    </row>
    <row r="16" spans="1:34" ht="75" customHeight="1">
      <c r="A16" s="60"/>
      <c r="B16" s="66" t="s">
        <v>45</v>
      </c>
      <c r="C16" s="67" t="s">
        <v>100</v>
      </c>
      <c r="D16" s="67"/>
      <c r="E16" s="67"/>
      <c r="F16" s="67"/>
      <c r="G16" s="67"/>
      <c r="H16" s="67"/>
      <c r="I16" s="67" t="s">
        <v>101</v>
      </c>
      <c r="J16" s="67"/>
      <c r="K16" s="67"/>
      <c r="L16" s="67" t="s">
        <v>102</v>
      </c>
      <c r="M16" s="67"/>
      <c r="N16" s="67"/>
      <c r="O16" s="67"/>
      <c r="P16" s="68" t="s">
        <v>103</v>
      </c>
      <c r="Q16" s="68" t="s">
        <v>104</v>
      </c>
      <c r="R16" s="68">
        <v>1</v>
      </c>
      <c r="S16" s="68">
        <v>1</v>
      </c>
      <c r="T16" s="68">
        <v>1.08</v>
      </c>
      <c r="U16" s="69">
        <f t="shared" si="0"/>
        <v>108</v>
      </c>
    </row>
    <row r="17" spans="1:22" ht="75" customHeight="1" thickBot="1">
      <c r="A17" s="60"/>
      <c r="B17" s="66" t="s">
        <v>45</v>
      </c>
      <c r="C17" s="67" t="s">
        <v>105</v>
      </c>
      <c r="D17" s="67"/>
      <c r="E17" s="67"/>
      <c r="F17" s="67"/>
      <c r="G17" s="67"/>
      <c r="H17" s="67"/>
      <c r="I17" s="67" t="s">
        <v>106</v>
      </c>
      <c r="J17" s="67"/>
      <c r="K17" s="67"/>
      <c r="L17" s="67" t="s">
        <v>107</v>
      </c>
      <c r="M17" s="67"/>
      <c r="N17" s="67"/>
      <c r="O17" s="67"/>
      <c r="P17" s="68" t="s">
        <v>48</v>
      </c>
      <c r="Q17" s="68" t="s">
        <v>44</v>
      </c>
      <c r="R17" s="68">
        <v>80</v>
      </c>
      <c r="S17" s="68">
        <v>80</v>
      </c>
      <c r="T17" s="68">
        <v>80</v>
      </c>
      <c r="U17" s="69">
        <f t="shared" si="0"/>
        <v>100</v>
      </c>
    </row>
    <row r="18" spans="1:22" ht="75" customHeight="1" thickTop="1">
      <c r="A18" s="60"/>
      <c r="B18" s="61" t="s">
        <v>60</v>
      </c>
      <c r="C18" s="62" t="s">
        <v>108</v>
      </c>
      <c r="D18" s="62"/>
      <c r="E18" s="62"/>
      <c r="F18" s="62"/>
      <c r="G18" s="62"/>
      <c r="H18" s="62"/>
      <c r="I18" s="62" t="s">
        <v>109</v>
      </c>
      <c r="J18" s="62"/>
      <c r="K18" s="62"/>
      <c r="L18" s="62" t="s">
        <v>110</v>
      </c>
      <c r="M18" s="62"/>
      <c r="N18" s="62"/>
      <c r="O18" s="62"/>
      <c r="P18" s="63" t="s">
        <v>48</v>
      </c>
      <c r="Q18" s="63" t="s">
        <v>111</v>
      </c>
      <c r="R18" s="63">
        <v>60.61</v>
      </c>
      <c r="S18" s="63">
        <v>60.61</v>
      </c>
      <c r="T18" s="63">
        <v>61.67</v>
      </c>
      <c r="U18" s="65">
        <f t="shared" si="0"/>
        <v>101.74888632238905</v>
      </c>
    </row>
    <row r="19" spans="1:22" ht="75" customHeight="1">
      <c r="A19" s="60"/>
      <c r="B19" s="66" t="s">
        <v>45</v>
      </c>
      <c r="C19" s="67" t="s">
        <v>112</v>
      </c>
      <c r="D19" s="67"/>
      <c r="E19" s="67"/>
      <c r="F19" s="67"/>
      <c r="G19" s="67"/>
      <c r="H19" s="67"/>
      <c r="I19" s="67" t="s">
        <v>113</v>
      </c>
      <c r="J19" s="67"/>
      <c r="K19" s="67"/>
      <c r="L19" s="67" t="s">
        <v>114</v>
      </c>
      <c r="M19" s="67"/>
      <c r="N19" s="67"/>
      <c r="O19" s="67"/>
      <c r="P19" s="68" t="s">
        <v>48</v>
      </c>
      <c r="Q19" s="68" t="s">
        <v>111</v>
      </c>
      <c r="R19" s="68">
        <v>100</v>
      </c>
      <c r="S19" s="68">
        <v>100</v>
      </c>
      <c r="T19" s="68">
        <v>100</v>
      </c>
      <c r="U19" s="69">
        <f t="shared" si="0"/>
        <v>100</v>
      </c>
    </row>
    <row r="20" spans="1:22" ht="75" customHeight="1">
      <c r="A20" s="60"/>
      <c r="B20" s="66" t="s">
        <v>45</v>
      </c>
      <c r="C20" s="67" t="s">
        <v>115</v>
      </c>
      <c r="D20" s="67"/>
      <c r="E20" s="67"/>
      <c r="F20" s="67"/>
      <c r="G20" s="67"/>
      <c r="H20" s="67"/>
      <c r="I20" s="67" t="s">
        <v>116</v>
      </c>
      <c r="J20" s="67"/>
      <c r="K20" s="67"/>
      <c r="L20" s="67" t="s">
        <v>117</v>
      </c>
      <c r="M20" s="67"/>
      <c r="N20" s="67"/>
      <c r="O20" s="67"/>
      <c r="P20" s="68" t="s">
        <v>48</v>
      </c>
      <c r="Q20" s="68" t="s">
        <v>111</v>
      </c>
      <c r="R20" s="68">
        <v>50</v>
      </c>
      <c r="S20" s="68">
        <v>50</v>
      </c>
      <c r="T20" s="68">
        <v>56</v>
      </c>
      <c r="U20" s="69">
        <f t="shared" si="0"/>
        <v>112.00000000000001</v>
      </c>
    </row>
    <row r="21" spans="1:22" ht="75" customHeight="1" thickBot="1">
      <c r="A21" s="60"/>
      <c r="B21" s="66" t="s">
        <v>45</v>
      </c>
      <c r="C21" s="67" t="s">
        <v>118</v>
      </c>
      <c r="D21" s="67"/>
      <c r="E21" s="67"/>
      <c r="F21" s="67"/>
      <c r="G21" s="67"/>
      <c r="H21" s="67"/>
      <c r="I21" s="67" t="s">
        <v>119</v>
      </c>
      <c r="J21" s="67"/>
      <c r="K21" s="67"/>
      <c r="L21" s="67" t="s">
        <v>120</v>
      </c>
      <c r="M21" s="67"/>
      <c r="N21" s="67"/>
      <c r="O21" s="67"/>
      <c r="P21" s="68" t="s">
        <v>48</v>
      </c>
      <c r="Q21" s="68" t="s">
        <v>111</v>
      </c>
      <c r="R21" s="68">
        <v>71.430000000000007</v>
      </c>
      <c r="S21" s="68">
        <v>71.430000000000007</v>
      </c>
      <c r="T21" s="68">
        <v>71.430000000000007</v>
      </c>
      <c r="U21" s="69">
        <f t="shared" si="0"/>
        <v>100</v>
      </c>
    </row>
    <row r="22" spans="1:22" ht="22.5" customHeight="1" thickTop="1" thickBot="1">
      <c r="B22" s="13" t="s">
        <v>65</v>
      </c>
      <c r="C22" s="14"/>
      <c r="D22" s="14"/>
      <c r="E22" s="14"/>
      <c r="F22" s="14"/>
      <c r="G22" s="14"/>
      <c r="H22" s="15"/>
      <c r="I22" s="15"/>
      <c r="J22" s="15"/>
      <c r="K22" s="15"/>
      <c r="L22" s="15"/>
      <c r="M22" s="15"/>
      <c r="N22" s="15"/>
      <c r="O22" s="15"/>
      <c r="P22" s="15"/>
      <c r="Q22" s="15"/>
      <c r="R22" s="15"/>
      <c r="S22" s="15"/>
      <c r="T22" s="15"/>
      <c r="U22" s="16"/>
      <c r="V22" s="70"/>
    </row>
    <row r="23" spans="1:22" ht="26.25" customHeight="1" thickTop="1">
      <c r="B23" s="71"/>
      <c r="C23" s="72"/>
      <c r="D23" s="72"/>
      <c r="E23" s="72"/>
      <c r="F23" s="72"/>
      <c r="G23" s="72"/>
      <c r="H23" s="73"/>
      <c r="I23" s="73"/>
      <c r="J23" s="73"/>
      <c r="K23" s="73"/>
      <c r="L23" s="73"/>
      <c r="M23" s="73"/>
      <c r="N23" s="73"/>
      <c r="O23" s="73"/>
      <c r="P23" s="74"/>
      <c r="Q23" s="75"/>
      <c r="R23" s="76" t="s">
        <v>66</v>
      </c>
      <c r="S23" s="44" t="s">
        <v>67</v>
      </c>
      <c r="T23" s="76" t="s">
        <v>68</v>
      </c>
      <c r="U23" s="44" t="s">
        <v>69</v>
      </c>
    </row>
    <row r="24" spans="1:22" ht="26.25" customHeight="1" thickBot="1">
      <c r="B24" s="77"/>
      <c r="C24" s="78"/>
      <c r="D24" s="78"/>
      <c r="E24" s="78"/>
      <c r="F24" s="78"/>
      <c r="G24" s="78"/>
      <c r="H24" s="79"/>
      <c r="I24" s="79"/>
      <c r="J24" s="79"/>
      <c r="K24" s="79"/>
      <c r="L24" s="79"/>
      <c r="M24" s="79"/>
      <c r="N24" s="79"/>
      <c r="O24" s="79"/>
      <c r="P24" s="80"/>
      <c r="Q24" s="81"/>
      <c r="R24" s="82" t="s">
        <v>70</v>
      </c>
      <c r="S24" s="81" t="s">
        <v>70</v>
      </c>
      <c r="T24" s="81" t="s">
        <v>70</v>
      </c>
      <c r="U24" s="81" t="s">
        <v>71</v>
      </c>
    </row>
    <row r="25" spans="1:22" ht="13.5" customHeight="1" thickBot="1">
      <c r="B25" s="83" t="s">
        <v>72</v>
      </c>
      <c r="C25" s="84"/>
      <c r="D25" s="84"/>
      <c r="E25" s="85"/>
      <c r="F25" s="85"/>
      <c r="G25" s="85"/>
      <c r="H25" s="86"/>
      <c r="I25" s="86"/>
      <c r="J25" s="86"/>
      <c r="K25" s="86"/>
      <c r="L25" s="86"/>
      <c r="M25" s="86"/>
      <c r="N25" s="86"/>
      <c r="O25" s="86"/>
      <c r="P25" s="87"/>
      <c r="Q25" s="87"/>
      <c r="R25" s="88">
        <f>3281.664904</f>
        <v>3281.6649040000002</v>
      </c>
      <c r="S25" s="88">
        <f>3281.664904</f>
        <v>3281.6649040000002</v>
      </c>
      <c r="T25" s="88">
        <f>3299.71044885</f>
        <v>3299.7104488499999</v>
      </c>
      <c r="U25" s="89">
        <f>+IF(ISERR(T25/S25*100),"N/A",T25/S25*100)</f>
        <v>100.54988993019988</v>
      </c>
    </row>
    <row r="26" spans="1:22" ht="13.5" customHeight="1" thickBot="1">
      <c r="B26" s="90" t="s">
        <v>73</v>
      </c>
      <c r="C26" s="91"/>
      <c r="D26" s="91"/>
      <c r="E26" s="92"/>
      <c r="F26" s="92"/>
      <c r="G26" s="92"/>
      <c r="H26" s="93"/>
      <c r="I26" s="93"/>
      <c r="J26" s="93"/>
      <c r="K26" s="93"/>
      <c r="L26" s="93"/>
      <c r="M26" s="93"/>
      <c r="N26" s="93"/>
      <c r="O26" s="93"/>
      <c r="P26" s="94"/>
      <c r="Q26" s="94"/>
      <c r="R26" s="88">
        <f>3301.13552305999</f>
        <v>3301.1355230599902</v>
      </c>
      <c r="S26" s="88">
        <f>3301.13552305999</f>
        <v>3301.1355230599902</v>
      </c>
      <c r="T26" s="88">
        <f>3299.71044885</f>
        <v>3299.7104488499999</v>
      </c>
      <c r="U26" s="89">
        <f>+IF(ISERR(T26/S26*100),"N/A",T26/S26*100)</f>
        <v>99.956830787465847</v>
      </c>
    </row>
    <row r="27" spans="1:22" ht="14.85" customHeight="1" thickTop="1" thickBot="1">
      <c r="B27" s="13" t="s">
        <v>74</v>
      </c>
      <c r="C27" s="14"/>
      <c r="D27" s="14"/>
      <c r="E27" s="14"/>
      <c r="F27" s="14"/>
      <c r="G27" s="14"/>
      <c r="H27" s="15"/>
      <c r="I27" s="15"/>
      <c r="J27" s="15"/>
      <c r="K27" s="15"/>
      <c r="L27" s="15"/>
      <c r="M27" s="15"/>
      <c r="N27" s="15"/>
      <c r="O27" s="15"/>
      <c r="P27" s="15"/>
      <c r="Q27" s="15"/>
      <c r="R27" s="15"/>
      <c r="S27" s="15"/>
      <c r="T27" s="15"/>
      <c r="U27" s="16"/>
    </row>
    <row r="28" spans="1:22" ht="44.25" customHeight="1" thickTop="1">
      <c r="B28" s="95" t="s">
        <v>75</v>
      </c>
      <c r="C28" s="97"/>
      <c r="D28" s="97"/>
      <c r="E28" s="97"/>
      <c r="F28" s="97"/>
      <c r="G28" s="97"/>
      <c r="H28" s="97"/>
      <c r="I28" s="97"/>
      <c r="J28" s="97"/>
      <c r="K28" s="97"/>
      <c r="L28" s="97"/>
      <c r="M28" s="97"/>
      <c r="N28" s="97"/>
      <c r="O28" s="97"/>
      <c r="P28" s="97"/>
      <c r="Q28" s="97"/>
      <c r="R28" s="97"/>
      <c r="S28" s="97"/>
      <c r="T28" s="97"/>
      <c r="U28" s="96"/>
    </row>
    <row r="29" spans="1:22" ht="34.5" customHeight="1">
      <c r="B29" s="98" t="s">
        <v>76</v>
      </c>
      <c r="C29" s="100"/>
      <c r="D29" s="100"/>
      <c r="E29" s="100"/>
      <c r="F29" s="100"/>
      <c r="G29" s="100"/>
      <c r="H29" s="100"/>
      <c r="I29" s="100"/>
      <c r="J29" s="100"/>
      <c r="K29" s="100"/>
      <c r="L29" s="100"/>
      <c r="M29" s="100"/>
      <c r="N29" s="100"/>
      <c r="O29" s="100"/>
      <c r="P29" s="100"/>
      <c r="Q29" s="100"/>
      <c r="R29" s="100"/>
      <c r="S29" s="100"/>
      <c r="T29" s="100"/>
      <c r="U29" s="99"/>
    </row>
    <row r="30" spans="1:22" ht="60.6" customHeight="1">
      <c r="B30" s="98" t="s">
        <v>121</v>
      </c>
      <c r="C30" s="100"/>
      <c r="D30" s="100"/>
      <c r="E30" s="100"/>
      <c r="F30" s="100"/>
      <c r="G30" s="100"/>
      <c r="H30" s="100"/>
      <c r="I30" s="100"/>
      <c r="J30" s="100"/>
      <c r="K30" s="100"/>
      <c r="L30" s="100"/>
      <c r="M30" s="100"/>
      <c r="N30" s="100"/>
      <c r="O30" s="100"/>
      <c r="P30" s="100"/>
      <c r="Q30" s="100"/>
      <c r="R30" s="100"/>
      <c r="S30" s="100"/>
      <c r="T30" s="100"/>
      <c r="U30" s="99"/>
    </row>
    <row r="31" spans="1:22" ht="34.5" customHeight="1">
      <c r="B31" s="98" t="s">
        <v>122</v>
      </c>
      <c r="C31" s="100"/>
      <c r="D31" s="100"/>
      <c r="E31" s="100"/>
      <c r="F31" s="100"/>
      <c r="G31" s="100"/>
      <c r="H31" s="100"/>
      <c r="I31" s="100"/>
      <c r="J31" s="100"/>
      <c r="K31" s="100"/>
      <c r="L31" s="100"/>
      <c r="M31" s="100"/>
      <c r="N31" s="100"/>
      <c r="O31" s="100"/>
      <c r="P31" s="100"/>
      <c r="Q31" s="100"/>
      <c r="R31" s="100"/>
      <c r="S31" s="100"/>
      <c r="T31" s="100"/>
      <c r="U31" s="99"/>
    </row>
    <row r="32" spans="1:22" ht="87" customHeight="1">
      <c r="B32" s="98" t="s">
        <v>123</v>
      </c>
      <c r="C32" s="100"/>
      <c r="D32" s="100"/>
      <c r="E32" s="100"/>
      <c r="F32" s="100"/>
      <c r="G32" s="100"/>
      <c r="H32" s="100"/>
      <c r="I32" s="100"/>
      <c r="J32" s="100"/>
      <c r="K32" s="100"/>
      <c r="L32" s="100"/>
      <c r="M32" s="100"/>
      <c r="N32" s="100"/>
      <c r="O32" s="100"/>
      <c r="P32" s="100"/>
      <c r="Q32" s="100"/>
      <c r="R32" s="100"/>
      <c r="S32" s="100"/>
      <c r="T32" s="100"/>
      <c r="U32" s="99"/>
    </row>
    <row r="33" spans="2:21" ht="42.75" customHeight="1">
      <c r="B33" s="98" t="s">
        <v>124</v>
      </c>
      <c r="C33" s="100"/>
      <c r="D33" s="100"/>
      <c r="E33" s="100"/>
      <c r="F33" s="100"/>
      <c r="G33" s="100"/>
      <c r="H33" s="100"/>
      <c r="I33" s="100"/>
      <c r="J33" s="100"/>
      <c r="K33" s="100"/>
      <c r="L33" s="100"/>
      <c r="M33" s="100"/>
      <c r="N33" s="100"/>
      <c r="O33" s="100"/>
      <c r="P33" s="100"/>
      <c r="Q33" s="100"/>
      <c r="R33" s="100"/>
      <c r="S33" s="100"/>
      <c r="T33" s="100"/>
      <c r="U33" s="99"/>
    </row>
    <row r="34" spans="2:21" ht="23.25" customHeight="1">
      <c r="B34" s="98" t="s">
        <v>125</v>
      </c>
      <c r="C34" s="100"/>
      <c r="D34" s="100"/>
      <c r="E34" s="100"/>
      <c r="F34" s="100"/>
      <c r="G34" s="100"/>
      <c r="H34" s="100"/>
      <c r="I34" s="100"/>
      <c r="J34" s="100"/>
      <c r="K34" s="100"/>
      <c r="L34" s="100"/>
      <c r="M34" s="100"/>
      <c r="N34" s="100"/>
      <c r="O34" s="100"/>
      <c r="P34" s="100"/>
      <c r="Q34" s="100"/>
      <c r="R34" s="100"/>
      <c r="S34" s="100"/>
      <c r="T34" s="100"/>
      <c r="U34" s="99"/>
    </row>
    <row r="35" spans="2:21" ht="34.5" customHeight="1">
      <c r="B35" s="98" t="s">
        <v>126</v>
      </c>
      <c r="C35" s="100"/>
      <c r="D35" s="100"/>
      <c r="E35" s="100"/>
      <c r="F35" s="100"/>
      <c r="G35" s="100"/>
      <c r="H35" s="100"/>
      <c r="I35" s="100"/>
      <c r="J35" s="100"/>
      <c r="K35" s="100"/>
      <c r="L35" s="100"/>
      <c r="M35" s="100"/>
      <c r="N35" s="100"/>
      <c r="O35" s="100"/>
      <c r="P35" s="100"/>
      <c r="Q35" s="100"/>
      <c r="R35" s="100"/>
      <c r="S35" s="100"/>
      <c r="T35" s="100"/>
      <c r="U35" s="99"/>
    </row>
    <row r="36" spans="2:21" ht="36.950000000000003" customHeight="1">
      <c r="B36" s="98" t="s">
        <v>127</v>
      </c>
      <c r="C36" s="100"/>
      <c r="D36" s="100"/>
      <c r="E36" s="100"/>
      <c r="F36" s="100"/>
      <c r="G36" s="100"/>
      <c r="H36" s="100"/>
      <c r="I36" s="100"/>
      <c r="J36" s="100"/>
      <c r="K36" s="100"/>
      <c r="L36" s="100"/>
      <c r="M36" s="100"/>
      <c r="N36" s="100"/>
      <c r="O36" s="100"/>
      <c r="P36" s="100"/>
      <c r="Q36" s="100"/>
      <c r="R36" s="100"/>
      <c r="S36" s="100"/>
      <c r="T36" s="100"/>
      <c r="U36" s="99"/>
    </row>
    <row r="37" spans="2:21" ht="34.5" customHeight="1">
      <c r="B37" s="98" t="s">
        <v>128</v>
      </c>
      <c r="C37" s="100"/>
      <c r="D37" s="100"/>
      <c r="E37" s="100"/>
      <c r="F37" s="100"/>
      <c r="G37" s="100"/>
      <c r="H37" s="100"/>
      <c r="I37" s="100"/>
      <c r="J37" s="100"/>
      <c r="K37" s="100"/>
      <c r="L37" s="100"/>
      <c r="M37" s="100"/>
      <c r="N37" s="100"/>
      <c r="O37" s="100"/>
      <c r="P37" s="100"/>
      <c r="Q37" s="100"/>
      <c r="R37" s="100"/>
      <c r="S37" s="100"/>
      <c r="T37" s="100"/>
      <c r="U37" s="99"/>
    </row>
    <row r="38" spans="2:21" ht="32.85" customHeight="1">
      <c r="B38" s="98" t="s">
        <v>129</v>
      </c>
      <c r="C38" s="100"/>
      <c r="D38" s="100"/>
      <c r="E38" s="100"/>
      <c r="F38" s="100"/>
      <c r="G38" s="100"/>
      <c r="H38" s="100"/>
      <c r="I38" s="100"/>
      <c r="J38" s="100"/>
      <c r="K38" s="100"/>
      <c r="L38" s="100"/>
      <c r="M38" s="100"/>
      <c r="N38" s="100"/>
      <c r="O38" s="100"/>
      <c r="P38" s="100"/>
      <c r="Q38" s="100"/>
      <c r="R38" s="100"/>
      <c r="S38" s="100"/>
      <c r="T38" s="100"/>
      <c r="U38" s="99"/>
    </row>
    <row r="39" spans="2:21" ht="34.5" customHeight="1" thickBot="1">
      <c r="B39" s="101" t="s">
        <v>130</v>
      </c>
      <c r="C39" s="103"/>
      <c r="D39" s="103"/>
      <c r="E39" s="103"/>
      <c r="F39" s="103"/>
      <c r="G39" s="103"/>
      <c r="H39" s="103"/>
      <c r="I39" s="103"/>
      <c r="J39" s="103"/>
      <c r="K39" s="103"/>
      <c r="L39" s="103"/>
      <c r="M39" s="103"/>
      <c r="N39" s="103"/>
      <c r="O39" s="103"/>
      <c r="P39" s="103"/>
      <c r="Q39" s="103"/>
      <c r="R39" s="103"/>
      <c r="S39" s="103"/>
      <c r="T39" s="103"/>
      <c r="U39" s="102"/>
    </row>
  </sheetData>
  <mergeCells count="68">
    <mergeCell ref="B38:U38"/>
    <mergeCell ref="B39:U39"/>
    <mergeCell ref="B32:U32"/>
    <mergeCell ref="B33:U33"/>
    <mergeCell ref="B34:U34"/>
    <mergeCell ref="B35:U35"/>
    <mergeCell ref="B36:U36"/>
    <mergeCell ref="B37:U37"/>
    <mergeCell ref="B25:D25"/>
    <mergeCell ref="B26:D26"/>
    <mergeCell ref="B28:U28"/>
    <mergeCell ref="B29:U29"/>
    <mergeCell ref="B30:U30"/>
    <mergeCell ref="B31:U31"/>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43"/>
  <sheetViews>
    <sheetView view="pageBreakPreview" zoomScale="80" zoomScaleNormal="80" zoomScaleSheetLayoutView="80" workbookViewId="0">
      <selection activeCell="B2" sqref="B2"/>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4"/>
      <c r="B1" s="8" t="s">
        <v>0</v>
      </c>
      <c r="C1" s="8"/>
      <c r="D1" s="8"/>
      <c r="E1" s="8"/>
      <c r="F1" s="8"/>
      <c r="G1" s="8"/>
      <c r="H1" s="8"/>
      <c r="I1" s="8"/>
      <c r="J1" s="8"/>
      <c r="K1" s="8"/>
      <c r="L1" s="8"/>
      <c r="M1" s="4" t="s">
        <v>5</v>
      </c>
      <c r="N1" s="4"/>
      <c r="O1" s="4"/>
      <c r="P1" s="9"/>
      <c r="Q1" s="9"/>
      <c r="R1" s="9"/>
      <c r="Y1" s="10"/>
      <c r="Z1" s="10"/>
      <c r="AA1" s="11"/>
      <c r="AH1" s="12"/>
    </row>
    <row r="2" spans="1:34" ht="13.5" customHeight="1" thickBot="1"/>
    <row r="3" spans="1:34" ht="22.5" customHeight="1" thickTop="1" thickBot="1">
      <c r="B3" s="13" t="s">
        <v>6</v>
      </c>
      <c r="C3" s="14"/>
      <c r="D3" s="14"/>
      <c r="E3" s="14"/>
      <c r="F3" s="14"/>
      <c r="G3" s="14"/>
      <c r="H3" s="15"/>
      <c r="I3" s="15"/>
      <c r="J3" s="15"/>
      <c r="K3" s="15"/>
      <c r="L3" s="15"/>
      <c r="M3" s="15"/>
      <c r="N3" s="15"/>
      <c r="O3" s="15"/>
      <c r="P3" s="15"/>
      <c r="Q3" s="15"/>
      <c r="R3" s="15"/>
      <c r="S3" s="15"/>
      <c r="T3" s="15"/>
      <c r="U3" s="16"/>
    </row>
    <row r="4" spans="1:34" ht="51.75" customHeight="1" thickTop="1">
      <c r="B4" s="17" t="s">
        <v>7</v>
      </c>
      <c r="C4" s="18" t="s">
        <v>131</v>
      </c>
      <c r="D4" s="19" t="s">
        <v>132</v>
      </c>
      <c r="E4" s="19"/>
      <c r="F4" s="19"/>
      <c r="G4" s="19"/>
      <c r="H4" s="19"/>
      <c r="I4" s="20"/>
      <c r="J4" s="21" t="s">
        <v>10</v>
      </c>
      <c r="K4" s="22" t="s">
        <v>11</v>
      </c>
      <c r="L4" s="23" t="s">
        <v>12</v>
      </c>
      <c r="M4" s="23"/>
      <c r="N4" s="23"/>
      <c r="O4" s="23"/>
      <c r="P4" s="21" t="s">
        <v>13</v>
      </c>
      <c r="Q4" s="23" t="s">
        <v>133</v>
      </c>
      <c r="R4" s="23"/>
      <c r="S4" s="21" t="s">
        <v>15</v>
      </c>
      <c r="T4" s="23" t="s">
        <v>16</v>
      </c>
      <c r="U4" s="24"/>
    </row>
    <row r="5" spans="1:34" ht="15.75" customHeight="1">
      <c r="B5" s="25" t="s">
        <v>17</v>
      </c>
      <c r="C5" s="26"/>
      <c r="D5" s="26"/>
      <c r="E5" s="26"/>
      <c r="F5" s="26"/>
      <c r="G5" s="26"/>
      <c r="H5" s="26"/>
      <c r="I5" s="26"/>
      <c r="J5" s="26"/>
      <c r="K5" s="26"/>
      <c r="L5" s="26"/>
      <c r="M5" s="26"/>
      <c r="N5" s="26"/>
      <c r="O5" s="26"/>
      <c r="P5" s="26"/>
      <c r="Q5" s="26"/>
      <c r="R5" s="26"/>
      <c r="S5" s="26"/>
      <c r="T5" s="26"/>
      <c r="U5" s="27"/>
    </row>
    <row r="6" spans="1:34" ht="37.5" customHeight="1" thickBot="1">
      <c r="B6" s="28" t="s">
        <v>18</v>
      </c>
      <c r="C6" s="29" t="s">
        <v>84</v>
      </c>
      <c r="D6" s="29"/>
      <c r="E6" s="29"/>
      <c r="F6" s="29"/>
      <c r="G6" s="29"/>
      <c r="H6" s="30"/>
      <c r="I6" s="30"/>
      <c r="J6" s="30" t="s">
        <v>20</v>
      </c>
      <c r="K6" s="29" t="s">
        <v>85</v>
      </c>
      <c r="L6" s="29"/>
      <c r="M6" s="29"/>
      <c r="N6" s="31"/>
      <c r="O6" s="32" t="s">
        <v>22</v>
      </c>
      <c r="P6" s="29" t="s">
        <v>134</v>
      </c>
      <c r="Q6" s="29"/>
      <c r="R6" s="33"/>
      <c r="S6" s="32" t="s">
        <v>24</v>
      </c>
      <c r="T6" s="29" t="s">
        <v>135</v>
      </c>
      <c r="U6" s="34"/>
    </row>
    <row r="7" spans="1:34" ht="22.5" customHeight="1" thickTop="1" thickBot="1">
      <c r="B7" s="13" t="s">
        <v>26</v>
      </c>
      <c r="C7" s="14"/>
      <c r="D7" s="14"/>
      <c r="E7" s="14"/>
      <c r="F7" s="14"/>
      <c r="G7" s="14"/>
      <c r="H7" s="15"/>
      <c r="I7" s="15"/>
      <c r="J7" s="15"/>
      <c r="K7" s="15"/>
      <c r="L7" s="15"/>
      <c r="M7" s="15"/>
      <c r="N7" s="15"/>
      <c r="O7" s="15"/>
      <c r="P7" s="15"/>
      <c r="Q7" s="15"/>
      <c r="R7" s="15"/>
      <c r="S7" s="15"/>
      <c r="T7" s="15"/>
      <c r="U7" s="16"/>
    </row>
    <row r="8" spans="1:34" ht="16.5" customHeight="1" thickTop="1">
      <c r="B8" s="36" t="s">
        <v>27</v>
      </c>
      <c r="C8" s="39" t="s">
        <v>28</v>
      </c>
      <c r="D8" s="39"/>
      <c r="E8" s="39"/>
      <c r="F8" s="39"/>
      <c r="G8" s="39"/>
      <c r="H8" s="40"/>
      <c r="I8" s="45" t="s">
        <v>29</v>
      </c>
      <c r="J8" s="47"/>
      <c r="K8" s="47"/>
      <c r="L8" s="47"/>
      <c r="M8" s="47"/>
      <c r="N8" s="47"/>
      <c r="O8" s="47"/>
      <c r="P8" s="47"/>
      <c r="Q8" s="47"/>
      <c r="R8" s="47"/>
      <c r="S8" s="46"/>
      <c r="T8" s="49" t="s">
        <v>30</v>
      </c>
      <c r="U8" s="48"/>
    </row>
    <row r="9" spans="1:34" ht="19.5" customHeight="1">
      <c r="B9" s="38"/>
      <c r="C9" s="35"/>
      <c r="D9" s="35"/>
      <c r="E9" s="35"/>
      <c r="F9" s="35"/>
      <c r="G9" s="35"/>
      <c r="H9" s="43"/>
      <c r="I9" s="50" t="s">
        <v>31</v>
      </c>
      <c r="J9" s="51"/>
      <c r="K9" s="51"/>
      <c r="L9" s="51" t="s">
        <v>32</v>
      </c>
      <c r="M9" s="51"/>
      <c r="N9" s="51"/>
      <c r="O9" s="51"/>
      <c r="P9" s="51" t="s">
        <v>33</v>
      </c>
      <c r="Q9" s="51" t="s">
        <v>34</v>
      </c>
      <c r="R9" s="55" t="s">
        <v>35</v>
      </c>
      <c r="S9" s="54"/>
      <c r="T9" s="51" t="s">
        <v>36</v>
      </c>
      <c r="U9" s="56" t="s">
        <v>37</v>
      </c>
    </row>
    <row r="10" spans="1:34" ht="26.25" customHeight="1" thickBot="1">
      <c r="B10" s="37"/>
      <c r="C10" s="41"/>
      <c r="D10" s="41"/>
      <c r="E10" s="41"/>
      <c r="F10" s="41"/>
      <c r="G10" s="41"/>
      <c r="H10" s="42"/>
      <c r="I10" s="52"/>
      <c r="J10" s="53"/>
      <c r="K10" s="53"/>
      <c r="L10" s="53"/>
      <c r="M10" s="53"/>
      <c r="N10" s="53"/>
      <c r="O10" s="53"/>
      <c r="P10" s="53"/>
      <c r="Q10" s="53"/>
      <c r="R10" s="58" t="s">
        <v>38</v>
      </c>
      <c r="S10" s="59" t="s">
        <v>39</v>
      </c>
      <c r="T10" s="53"/>
      <c r="U10" s="57"/>
    </row>
    <row r="11" spans="1:34" ht="75" customHeight="1" thickTop="1" thickBot="1">
      <c r="A11" s="60"/>
      <c r="B11" s="61" t="s">
        <v>40</v>
      </c>
      <c r="C11" s="62" t="s">
        <v>136</v>
      </c>
      <c r="D11" s="62"/>
      <c r="E11" s="62"/>
      <c r="F11" s="62"/>
      <c r="G11" s="62"/>
      <c r="H11" s="62"/>
      <c r="I11" s="62" t="s">
        <v>42</v>
      </c>
      <c r="J11" s="62"/>
      <c r="K11" s="62"/>
      <c r="L11" s="62" t="s">
        <v>43</v>
      </c>
      <c r="M11" s="62"/>
      <c r="N11" s="62"/>
      <c r="O11" s="62"/>
      <c r="P11" s="63" t="s">
        <v>16</v>
      </c>
      <c r="Q11" s="63" t="s">
        <v>44</v>
      </c>
      <c r="R11" s="64">
        <v>62070</v>
      </c>
      <c r="S11" s="64">
        <v>62070</v>
      </c>
      <c r="T11" s="64">
        <v>67115</v>
      </c>
      <c r="U11" s="65">
        <f t="shared" ref="U11:U23" si="0">IF(ISERR(T11/S11*100),"N/A",T11/S11*100)</f>
        <v>108.12792009022073</v>
      </c>
    </row>
    <row r="12" spans="1:34" ht="75" customHeight="1" thickTop="1" thickBot="1">
      <c r="A12" s="60"/>
      <c r="B12" s="61" t="s">
        <v>50</v>
      </c>
      <c r="C12" s="62" t="s">
        <v>137</v>
      </c>
      <c r="D12" s="62"/>
      <c r="E12" s="62"/>
      <c r="F12" s="62"/>
      <c r="G12" s="62"/>
      <c r="H12" s="62"/>
      <c r="I12" s="62" t="s">
        <v>138</v>
      </c>
      <c r="J12" s="62"/>
      <c r="K12" s="62"/>
      <c r="L12" s="62" t="s">
        <v>139</v>
      </c>
      <c r="M12" s="62"/>
      <c r="N12" s="62"/>
      <c r="O12" s="62"/>
      <c r="P12" s="63" t="s">
        <v>48</v>
      </c>
      <c r="Q12" s="63" t="s">
        <v>44</v>
      </c>
      <c r="R12" s="63">
        <v>94.91</v>
      </c>
      <c r="S12" s="63">
        <v>94.91</v>
      </c>
      <c r="T12" s="63">
        <v>94.91</v>
      </c>
      <c r="U12" s="65">
        <f t="shared" si="0"/>
        <v>100</v>
      </c>
    </row>
    <row r="13" spans="1:34" ht="75" customHeight="1" thickTop="1">
      <c r="A13" s="60"/>
      <c r="B13" s="61" t="s">
        <v>55</v>
      </c>
      <c r="C13" s="62" t="s">
        <v>140</v>
      </c>
      <c r="D13" s="62"/>
      <c r="E13" s="62"/>
      <c r="F13" s="62"/>
      <c r="G13" s="62"/>
      <c r="H13" s="62"/>
      <c r="I13" s="62" t="s">
        <v>141</v>
      </c>
      <c r="J13" s="62"/>
      <c r="K13" s="62"/>
      <c r="L13" s="62" t="s">
        <v>142</v>
      </c>
      <c r="M13" s="62"/>
      <c r="N13" s="62"/>
      <c r="O13" s="62"/>
      <c r="P13" s="63" t="s">
        <v>48</v>
      </c>
      <c r="Q13" s="63" t="s">
        <v>44</v>
      </c>
      <c r="R13" s="63">
        <v>101.47</v>
      </c>
      <c r="S13" s="63">
        <v>101.47</v>
      </c>
      <c r="T13" s="63">
        <v>122.79</v>
      </c>
      <c r="U13" s="65">
        <f t="shared" si="0"/>
        <v>121.01113629644232</v>
      </c>
    </row>
    <row r="14" spans="1:34" ht="75" customHeight="1">
      <c r="A14" s="60"/>
      <c r="B14" s="66" t="s">
        <v>45</v>
      </c>
      <c r="C14" s="67" t="s">
        <v>143</v>
      </c>
      <c r="D14" s="67"/>
      <c r="E14" s="67"/>
      <c r="F14" s="67"/>
      <c r="G14" s="67"/>
      <c r="H14" s="67"/>
      <c r="I14" s="67" t="s">
        <v>144</v>
      </c>
      <c r="J14" s="67"/>
      <c r="K14" s="67"/>
      <c r="L14" s="67" t="s">
        <v>145</v>
      </c>
      <c r="M14" s="67"/>
      <c r="N14" s="67"/>
      <c r="O14" s="67"/>
      <c r="P14" s="68" t="s">
        <v>48</v>
      </c>
      <c r="Q14" s="68" t="s">
        <v>111</v>
      </c>
      <c r="R14" s="68">
        <v>187.5</v>
      </c>
      <c r="S14" s="68">
        <v>187.5</v>
      </c>
      <c r="T14" s="68">
        <v>187.5</v>
      </c>
      <c r="U14" s="69">
        <f t="shared" si="0"/>
        <v>100</v>
      </c>
    </row>
    <row r="15" spans="1:34" ht="75" customHeight="1">
      <c r="A15" s="60"/>
      <c r="B15" s="66" t="s">
        <v>45</v>
      </c>
      <c r="C15" s="67" t="s">
        <v>146</v>
      </c>
      <c r="D15" s="67"/>
      <c r="E15" s="67"/>
      <c r="F15" s="67"/>
      <c r="G15" s="67"/>
      <c r="H15" s="67"/>
      <c r="I15" s="67" t="s">
        <v>147</v>
      </c>
      <c r="J15" s="67"/>
      <c r="K15" s="67"/>
      <c r="L15" s="67" t="s">
        <v>148</v>
      </c>
      <c r="M15" s="67"/>
      <c r="N15" s="67"/>
      <c r="O15" s="67"/>
      <c r="P15" s="68" t="s">
        <v>48</v>
      </c>
      <c r="Q15" s="68" t="s">
        <v>44</v>
      </c>
      <c r="R15" s="68">
        <v>105.88</v>
      </c>
      <c r="S15" s="68">
        <v>105.88</v>
      </c>
      <c r="T15" s="68">
        <v>100</v>
      </c>
      <c r="U15" s="69">
        <f t="shared" si="0"/>
        <v>94.446543256516819</v>
      </c>
    </row>
    <row r="16" spans="1:34" ht="75" customHeight="1" thickBot="1">
      <c r="A16" s="60"/>
      <c r="B16" s="66" t="s">
        <v>45</v>
      </c>
      <c r="C16" s="67" t="s">
        <v>149</v>
      </c>
      <c r="D16" s="67"/>
      <c r="E16" s="67"/>
      <c r="F16" s="67"/>
      <c r="G16" s="67"/>
      <c r="H16" s="67"/>
      <c r="I16" s="67" t="s">
        <v>150</v>
      </c>
      <c r="J16" s="67"/>
      <c r="K16" s="67"/>
      <c r="L16" s="67" t="s">
        <v>151</v>
      </c>
      <c r="M16" s="67"/>
      <c r="N16" s="67"/>
      <c r="O16" s="67"/>
      <c r="P16" s="68" t="s">
        <v>48</v>
      </c>
      <c r="Q16" s="68" t="s">
        <v>44</v>
      </c>
      <c r="R16" s="68">
        <v>100.5</v>
      </c>
      <c r="S16" s="68">
        <v>100.5</v>
      </c>
      <c r="T16" s="68">
        <v>100.5</v>
      </c>
      <c r="U16" s="69">
        <f t="shared" si="0"/>
        <v>100</v>
      </c>
    </row>
    <row r="17" spans="1:22" ht="75" customHeight="1" thickTop="1">
      <c r="A17" s="60"/>
      <c r="B17" s="61" t="s">
        <v>60</v>
      </c>
      <c r="C17" s="62" t="s">
        <v>152</v>
      </c>
      <c r="D17" s="62"/>
      <c r="E17" s="62"/>
      <c r="F17" s="62"/>
      <c r="G17" s="62"/>
      <c r="H17" s="62"/>
      <c r="I17" s="62" t="s">
        <v>153</v>
      </c>
      <c r="J17" s="62"/>
      <c r="K17" s="62"/>
      <c r="L17" s="62" t="s">
        <v>154</v>
      </c>
      <c r="M17" s="62"/>
      <c r="N17" s="62"/>
      <c r="O17" s="62"/>
      <c r="P17" s="63" t="s">
        <v>155</v>
      </c>
      <c r="Q17" s="63" t="s">
        <v>111</v>
      </c>
      <c r="R17" s="63">
        <v>28.05</v>
      </c>
      <c r="S17" s="63">
        <v>28.05</v>
      </c>
      <c r="T17" s="63">
        <v>28.54</v>
      </c>
      <c r="U17" s="65">
        <f t="shared" si="0"/>
        <v>101.74688057040997</v>
      </c>
    </row>
    <row r="18" spans="1:22" ht="75" customHeight="1">
      <c r="A18" s="60"/>
      <c r="B18" s="66" t="s">
        <v>45</v>
      </c>
      <c r="C18" s="67" t="s">
        <v>156</v>
      </c>
      <c r="D18" s="67"/>
      <c r="E18" s="67"/>
      <c r="F18" s="67"/>
      <c r="G18" s="67"/>
      <c r="H18" s="67"/>
      <c r="I18" s="67" t="s">
        <v>157</v>
      </c>
      <c r="J18" s="67"/>
      <c r="K18" s="67"/>
      <c r="L18" s="67" t="s">
        <v>158</v>
      </c>
      <c r="M18" s="67"/>
      <c r="N18" s="67"/>
      <c r="O18" s="67"/>
      <c r="P18" s="68" t="s">
        <v>48</v>
      </c>
      <c r="Q18" s="68" t="s">
        <v>159</v>
      </c>
      <c r="R18" s="68">
        <v>105.38</v>
      </c>
      <c r="S18" s="68">
        <v>105.38</v>
      </c>
      <c r="T18" s="68">
        <v>97.91</v>
      </c>
      <c r="U18" s="69">
        <f t="shared" si="0"/>
        <v>92.911368381096977</v>
      </c>
    </row>
    <row r="19" spans="1:22" ht="75" customHeight="1">
      <c r="A19" s="60"/>
      <c r="B19" s="66" t="s">
        <v>45</v>
      </c>
      <c r="C19" s="67" t="s">
        <v>160</v>
      </c>
      <c r="D19" s="67"/>
      <c r="E19" s="67"/>
      <c r="F19" s="67"/>
      <c r="G19" s="67"/>
      <c r="H19" s="67"/>
      <c r="I19" s="67" t="s">
        <v>161</v>
      </c>
      <c r="J19" s="67"/>
      <c r="K19" s="67"/>
      <c r="L19" s="67" t="s">
        <v>162</v>
      </c>
      <c r="M19" s="67"/>
      <c r="N19" s="67"/>
      <c r="O19" s="67"/>
      <c r="P19" s="68" t="s">
        <v>48</v>
      </c>
      <c r="Q19" s="68" t="s">
        <v>111</v>
      </c>
      <c r="R19" s="68">
        <v>116.95</v>
      </c>
      <c r="S19" s="68">
        <v>116.95</v>
      </c>
      <c r="T19" s="68">
        <v>147.46</v>
      </c>
      <c r="U19" s="69">
        <f t="shared" si="0"/>
        <v>126.08807182556649</v>
      </c>
    </row>
    <row r="20" spans="1:22" ht="75" customHeight="1">
      <c r="A20" s="60"/>
      <c r="B20" s="66" t="s">
        <v>45</v>
      </c>
      <c r="C20" s="67" t="s">
        <v>163</v>
      </c>
      <c r="D20" s="67"/>
      <c r="E20" s="67"/>
      <c r="F20" s="67"/>
      <c r="G20" s="67"/>
      <c r="H20" s="67"/>
      <c r="I20" s="67" t="s">
        <v>164</v>
      </c>
      <c r="J20" s="67"/>
      <c r="K20" s="67"/>
      <c r="L20" s="67" t="s">
        <v>165</v>
      </c>
      <c r="M20" s="67"/>
      <c r="N20" s="67"/>
      <c r="O20" s="67"/>
      <c r="P20" s="68" t="s">
        <v>48</v>
      </c>
      <c r="Q20" s="68" t="s">
        <v>111</v>
      </c>
      <c r="R20" s="68">
        <v>118.24</v>
      </c>
      <c r="S20" s="68">
        <v>118.24</v>
      </c>
      <c r="T20" s="68">
        <v>128.38</v>
      </c>
      <c r="U20" s="69">
        <f t="shared" si="0"/>
        <v>108.57577807848445</v>
      </c>
    </row>
    <row r="21" spans="1:22" ht="75" customHeight="1">
      <c r="A21" s="60"/>
      <c r="B21" s="66" t="s">
        <v>45</v>
      </c>
      <c r="C21" s="67" t="s">
        <v>166</v>
      </c>
      <c r="D21" s="67"/>
      <c r="E21" s="67"/>
      <c r="F21" s="67"/>
      <c r="G21" s="67"/>
      <c r="H21" s="67"/>
      <c r="I21" s="67" t="s">
        <v>167</v>
      </c>
      <c r="J21" s="67"/>
      <c r="K21" s="67"/>
      <c r="L21" s="67" t="s">
        <v>168</v>
      </c>
      <c r="M21" s="67"/>
      <c r="N21" s="67"/>
      <c r="O21" s="67"/>
      <c r="P21" s="68" t="s">
        <v>48</v>
      </c>
      <c r="Q21" s="68" t="s">
        <v>111</v>
      </c>
      <c r="R21" s="68">
        <v>95.24</v>
      </c>
      <c r="S21" s="68">
        <v>95.24</v>
      </c>
      <c r="T21" s="68">
        <v>100</v>
      </c>
      <c r="U21" s="69">
        <f t="shared" si="0"/>
        <v>104.99790004199916</v>
      </c>
    </row>
    <row r="22" spans="1:22" ht="75" customHeight="1">
      <c r="A22" s="60"/>
      <c r="B22" s="66" t="s">
        <v>45</v>
      </c>
      <c r="C22" s="67" t="s">
        <v>169</v>
      </c>
      <c r="D22" s="67"/>
      <c r="E22" s="67"/>
      <c r="F22" s="67"/>
      <c r="G22" s="67"/>
      <c r="H22" s="67"/>
      <c r="I22" s="67" t="s">
        <v>170</v>
      </c>
      <c r="J22" s="67"/>
      <c r="K22" s="67"/>
      <c r="L22" s="67" t="s">
        <v>171</v>
      </c>
      <c r="M22" s="67"/>
      <c r="N22" s="67"/>
      <c r="O22" s="67"/>
      <c r="P22" s="68" t="s">
        <v>48</v>
      </c>
      <c r="Q22" s="68" t="s">
        <v>111</v>
      </c>
      <c r="R22" s="68">
        <v>94.94</v>
      </c>
      <c r="S22" s="68">
        <v>94.94</v>
      </c>
      <c r="T22" s="68">
        <v>94.94</v>
      </c>
      <c r="U22" s="69">
        <f t="shared" si="0"/>
        <v>100</v>
      </c>
    </row>
    <row r="23" spans="1:22" ht="75" customHeight="1" thickBot="1">
      <c r="A23" s="60"/>
      <c r="B23" s="66" t="s">
        <v>45</v>
      </c>
      <c r="C23" s="67" t="s">
        <v>172</v>
      </c>
      <c r="D23" s="67"/>
      <c r="E23" s="67"/>
      <c r="F23" s="67"/>
      <c r="G23" s="67"/>
      <c r="H23" s="67"/>
      <c r="I23" s="67" t="s">
        <v>173</v>
      </c>
      <c r="J23" s="67"/>
      <c r="K23" s="67"/>
      <c r="L23" s="67" t="s">
        <v>174</v>
      </c>
      <c r="M23" s="67"/>
      <c r="N23" s="67"/>
      <c r="O23" s="67"/>
      <c r="P23" s="68" t="s">
        <v>48</v>
      </c>
      <c r="Q23" s="68" t="s">
        <v>111</v>
      </c>
      <c r="R23" s="68">
        <v>120</v>
      </c>
      <c r="S23" s="68">
        <v>120</v>
      </c>
      <c r="T23" s="68">
        <v>87.23</v>
      </c>
      <c r="U23" s="69">
        <f t="shared" si="0"/>
        <v>72.691666666666663</v>
      </c>
    </row>
    <row r="24" spans="1:22" ht="22.5" customHeight="1" thickTop="1" thickBot="1">
      <c r="B24" s="13" t="s">
        <v>65</v>
      </c>
      <c r="C24" s="14"/>
      <c r="D24" s="14"/>
      <c r="E24" s="14"/>
      <c r="F24" s="14"/>
      <c r="G24" s="14"/>
      <c r="H24" s="15"/>
      <c r="I24" s="15"/>
      <c r="J24" s="15"/>
      <c r="K24" s="15"/>
      <c r="L24" s="15"/>
      <c r="M24" s="15"/>
      <c r="N24" s="15"/>
      <c r="O24" s="15"/>
      <c r="P24" s="15"/>
      <c r="Q24" s="15"/>
      <c r="R24" s="15"/>
      <c r="S24" s="15"/>
      <c r="T24" s="15"/>
      <c r="U24" s="16"/>
      <c r="V24" s="70"/>
    </row>
    <row r="25" spans="1:22" ht="26.25" customHeight="1" thickTop="1">
      <c r="B25" s="71"/>
      <c r="C25" s="72"/>
      <c r="D25" s="72"/>
      <c r="E25" s="72"/>
      <c r="F25" s="72"/>
      <c r="G25" s="72"/>
      <c r="H25" s="73"/>
      <c r="I25" s="73"/>
      <c r="J25" s="73"/>
      <c r="K25" s="73"/>
      <c r="L25" s="73"/>
      <c r="M25" s="73"/>
      <c r="N25" s="73"/>
      <c r="O25" s="73"/>
      <c r="P25" s="74"/>
      <c r="Q25" s="75"/>
      <c r="R25" s="76" t="s">
        <v>66</v>
      </c>
      <c r="S25" s="44" t="s">
        <v>67</v>
      </c>
      <c r="T25" s="76" t="s">
        <v>68</v>
      </c>
      <c r="U25" s="44" t="s">
        <v>69</v>
      </c>
    </row>
    <row r="26" spans="1:22" ht="26.25" customHeight="1" thickBot="1">
      <c r="B26" s="77"/>
      <c r="C26" s="78"/>
      <c r="D26" s="78"/>
      <c r="E26" s="78"/>
      <c r="F26" s="78"/>
      <c r="G26" s="78"/>
      <c r="H26" s="79"/>
      <c r="I26" s="79"/>
      <c r="J26" s="79"/>
      <c r="K26" s="79"/>
      <c r="L26" s="79"/>
      <c r="M26" s="79"/>
      <c r="N26" s="79"/>
      <c r="O26" s="79"/>
      <c r="P26" s="80"/>
      <c r="Q26" s="81"/>
      <c r="R26" s="82" t="s">
        <v>70</v>
      </c>
      <c r="S26" s="81" t="s">
        <v>70</v>
      </c>
      <c r="T26" s="81" t="s">
        <v>70</v>
      </c>
      <c r="U26" s="81" t="s">
        <v>71</v>
      </c>
    </row>
    <row r="27" spans="1:22" ht="13.5" customHeight="1" thickBot="1">
      <c r="B27" s="83" t="s">
        <v>72</v>
      </c>
      <c r="C27" s="84"/>
      <c r="D27" s="84"/>
      <c r="E27" s="85"/>
      <c r="F27" s="85"/>
      <c r="G27" s="85"/>
      <c r="H27" s="86"/>
      <c r="I27" s="86"/>
      <c r="J27" s="86"/>
      <c r="K27" s="86"/>
      <c r="L27" s="86"/>
      <c r="M27" s="86"/>
      <c r="N27" s="86"/>
      <c r="O27" s="86"/>
      <c r="P27" s="87"/>
      <c r="Q27" s="87"/>
      <c r="R27" s="88">
        <f>412.910345</f>
        <v>412.91034500000001</v>
      </c>
      <c r="S27" s="88">
        <f>412.910345</f>
        <v>412.91034500000001</v>
      </c>
      <c r="T27" s="88">
        <f>464.570579</f>
        <v>464.57057900000001</v>
      </c>
      <c r="U27" s="89">
        <f>+IF(ISERR(T27/S27*100),"N/A",T27/S27*100)</f>
        <v>112.51124720549204</v>
      </c>
    </row>
    <row r="28" spans="1:22" ht="13.5" customHeight="1" thickBot="1">
      <c r="B28" s="90" t="s">
        <v>73</v>
      </c>
      <c r="C28" s="91"/>
      <c r="D28" s="91"/>
      <c r="E28" s="92"/>
      <c r="F28" s="92"/>
      <c r="G28" s="92"/>
      <c r="H28" s="93"/>
      <c r="I28" s="93"/>
      <c r="J28" s="93"/>
      <c r="K28" s="93"/>
      <c r="L28" s="93"/>
      <c r="M28" s="93"/>
      <c r="N28" s="93"/>
      <c r="O28" s="93"/>
      <c r="P28" s="94"/>
      <c r="Q28" s="94"/>
      <c r="R28" s="88">
        <f>464.570579</f>
        <v>464.57057900000001</v>
      </c>
      <c r="S28" s="88">
        <f>464.570579</f>
        <v>464.57057900000001</v>
      </c>
      <c r="T28" s="88">
        <f>464.570579</f>
        <v>464.57057900000001</v>
      </c>
      <c r="U28" s="89">
        <f>+IF(ISERR(T28/S28*100),"N/A",T28/S28*100)</f>
        <v>100</v>
      </c>
    </row>
    <row r="29" spans="1:22" ht="14.85" customHeight="1" thickTop="1" thickBot="1">
      <c r="B29" s="13" t="s">
        <v>74</v>
      </c>
      <c r="C29" s="14"/>
      <c r="D29" s="14"/>
      <c r="E29" s="14"/>
      <c r="F29" s="14"/>
      <c r="G29" s="14"/>
      <c r="H29" s="15"/>
      <c r="I29" s="15"/>
      <c r="J29" s="15"/>
      <c r="K29" s="15"/>
      <c r="L29" s="15"/>
      <c r="M29" s="15"/>
      <c r="N29" s="15"/>
      <c r="O29" s="15"/>
      <c r="P29" s="15"/>
      <c r="Q29" s="15"/>
      <c r="R29" s="15"/>
      <c r="S29" s="15"/>
      <c r="T29" s="15"/>
      <c r="U29" s="16"/>
    </row>
    <row r="30" spans="1:22" ht="44.25" customHeight="1" thickTop="1">
      <c r="B30" s="95" t="s">
        <v>75</v>
      </c>
      <c r="C30" s="97"/>
      <c r="D30" s="97"/>
      <c r="E30" s="97"/>
      <c r="F30" s="97"/>
      <c r="G30" s="97"/>
      <c r="H30" s="97"/>
      <c r="I30" s="97"/>
      <c r="J30" s="97"/>
      <c r="K30" s="97"/>
      <c r="L30" s="97"/>
      <c r="M30" s="97"/>
      <c r="N30" s="97"/>
      <c r="O30" s="97"/>
      <c r="P30" s="97"/>
      <c r="Q30" s="97"/>
      <c r="R30" s="97"/>
      <c r="S30" s="97"/>
      <c r="T30" s="97"/>
      <c r="U30" s="96"/>
    </row>
    <row r="31" spans="1:22" ht="34.5" customHeight="1">
      <c r="B31" s="98" t="s">
        <v>76</v>
      </c>
      <c r="C31" s="100"/>
      <c r="D31" s="100"/>
      <c r="E31" s="100"/>
      <c r="F31" s="100"/>
      <c r="G31" s="100"/>
      <c r="H31" s="100"/>
      <c r="I31" s="100"/>
      <c r="J31" s="100"/>
      <c r="K31" s="100"/>
      <c r="L31" s="100"/>
      <c r="M31" s="100"/>
      <c r="N31" s="100"/>
      <c r="O31" s="100"/>
      <c r="P31" s="100"/>
      <c r="Q31" s="100"/>
      <c r="R31" s="100"/>
      <c r="S31" s="100"/>
      <c r="T31" s="100"/>
      <c r="U31" s="99"/>
    </row>
    <row r="32" spans="1:22" ht="34.5" customHeight="1">
      <c r="B32" s="98" t="s">
        <v>175</v>
      </c>
      <c r="C32" s="100"/>
      <c r="D32" s="100"/>
      <c r="E32" s="100"/>
      <c r="F32" s="100"/>
      <c r="G32" s="100"/>
      <c r="H32" s="100"/>
      <c r="I32" s="100"/>
      <c r="J32" s="100"/>
      <c r="K32" s="100"/>
      <c r="L32" s="100"/>
      <c r="M32" s="100"/>
      <c r="N32" s="100"/>
      <c r="O32" s="100"/>
      <c r="P32" s="100"/>
      <c r="Q32" s="100"/>
      <c r="R32" s="100"/>
      <c r="S32" s="100"/>
      <c r="T32" s="100"/>
      <c r="U32" s="99"/>
    </row>
    <row r="33" spans="2:21" ht="60.95" customHeight="1">
      <c r="B33" s="98" t="s">
        <v>176</v>
      </c>
      <c r="C33" s="100"/>
      <c r="D33" s="100"/>
      <c r="E33" s="100"/>
      <c r="F33" s="100"/>
      <c r="G33" s="100"/>
      <c r="H33" s="100"/>
      <c r="I33" s="100"/>
      <c r="J33" s="100"/>
      <c r="K33" s="100"/>
      <c r="L33" s="100"/>
      <c r="M33" s="100"/>
      <c r="N33" s="100"/>
      <c r="O33" s="100"/>
      <c r="P33" s="100"/>
      <c r="Q33" s="100"/>
      <c r="R33" s="100"/>
      <c r="S33" s="100"/>
      <c r="T33" s="100"/>
      <c r="U33" s="99"/>
    </row>
    <row r="34" spans="2:21" ht="34.5" customHeight="1">
      <c r="B34" s="98" t="s">
        <v>177</v>
      </c>
      <c r="C34" s="100"/>
      <c r="D34" s="100"/>
      <c r="E34" s="100"/>
      <c r="F34" s="100"/>
      <c r="G34" s="100"/>
      <c r="H34" s="100"/>
      <c r="I34" s="100"/>
      <c r="J34" s="100"/>
      <c r="K34" s="100"/>
      <c r="L34" s="100"/>
      <c r="M34" s="100"/>
      <c r="N34" s="100"/>
      <c r="O34" s="100"/>
      <c r="P34" s="100"/>
      <c r="Q34" s="100"/>
      <c r="R34" s="100"/>
      <c r="S34" s="100"/>
      <c r="T34" s="100"/>
      <c r="U34" s="99"/>
    </row>
    <row r="35" spans="2:21" ht="37.5" customHeight="1">
      <c r="B35" s="98" t="s">
        <v>178</v>
      </c>
      <c r="C35" s="100"/>
      <c r="D35" s="100"/>
      <c r="E35" s="100"/>
      <c r="F35" s="100"/>
      <c r="G35" s="100"/>
      <c r="H35" s="100"/>
      <c r="I35" s="100"/>
      <c r="J35" s="100"/>
      <c r="K35" s="100"/>
      <c r="L35" s="100"/>
      <c r="M35" s="100"/>
      <c r="N35" s="100"/>
      <c r="O35" s="100"/>
      <c r="P35" s="100"/>
      <c r="Q35" s="100"/>
      <c r="R35" s="100"/>
      <c r="S35" s="100"/>
      <c r="T35" s="100"/>
      <c r="U35" s="99"/>
    </row>
    <row r="36" spans="2:21" ht="34.5" customHeight="1">
      <c r="B36" s="98" t="s">
        <v>179</v>
      </c>
      <c r="C36" s="100"/>
      <c r="D36" s="100"/>
      <c r="E36" s="100"/>
      <c r="F36" s="100"/>
      <c r="G36" s="100"/>
      <c r="H36" s="100"/>
      <c r="I36" s="100"/>
      <c r="J36" s="100"/>
      <c r="K36" s="100"/>
      <c r="L36" s="100"/>
      <c r="M36" s="100"/>
      <c r="N36" s="100"/>
      <c r="O36" s="100"/>
      <c r="P36" s="100"/>
      <c r="Q36" s="100"/>
      <c r="R36" s="100"/>
      <c r="S36" s="100"/>
      <c r="T36" s="100"/>
      <c r="U36" s="99"/>
    </row>
    <row r="37" spans="2:21" ht="19.7" customHeight="1">
      <c r="B37" s="98" t="s">
        <v>180</v>
      </c>
      <c r="C37" s="100"/>
      <c r="D37" s="100"/>
      <c r="E37" s="100"/>
      <c r="F37" s="100"/>
      <c r="G37" s="100"/>
      <c r="H37" s="100"/>
      <c r="I37" s="100"/>
      <c r="J37" s="100"/>
      <c r="K37" s="100"/>
      <c r="L37" s="100"/>
      <c r="M37" s="100"/>
      <c r="N37" s="100"/>
      <c r="O37" s="100"/>
      <c r="P37" s="100"/>
      <c r="Q37" s="100"/>
      <c r="R37" s="100"/>
      <c r="S37" s="100"/>
      <c r="T37" s="100"/>
      <c r="U37" s="99"/>
    </row>
    <row r="38" spans="2:21" ht="70.349999999999994" customHeight="1">
      <c r="B38" s="98" t="s">
        <v>181</v>
      </c>
      <c r="C38" s="100"/>
      <c r="D38" s="100"/>
      <c r="E38" s="100"/>
      <c r="F38" s="100"/>
      <c r="G38" s="100"/>
      <c r="H38" s="100"/>
      <c r="I38" s="100"/>
      <c r="J38" s="100"/>
      <c r="K38" s="100"/>
      <c r="L38" s="100"/>
      <c r="M38" s="100"/>
      <c r="N38" s="100"/>
      <c r="O38" s="100"/>
      <c r="P38" s="100"/>
      <c r="Q38" s="100"/>
      <c r="R38" s="100"/>
      <c r="S38" s="100"/>
      <c r="T38" s="100"/>
      <c r="U38" s="99"/>
    </row>
    <row r="39" spans="2:21" ht="29.1" customHeight="1">
      <c r="B39" s="98" t="s">
        <v>182</v>
      </c>
      <c r="C39" s="100"/>
      <c r="D39" s="100"/>
      <c r="E39" s="100"/>
      <c r="F39" s="100"/>
      <c r="G39" s="100"/>
      <c r="H39" s="100"/>
      <c r="I39" s="100"/>
      <c r="J39" s="100"/>
      <c r="K39" s="100"/>
      <c r="L39" s="100"/>
      <c r="M39" s="100"/>
      <c r="N39" s="100"/>
      <c r="O39" s="100"/>
      <c r="P39" s="100"/>
      <c r="Q39" s="100"/>
      <c r="R39" s="100"/>
      <c r="S39" s="100"/>
      <c r="T39" s="100"/>
      <c r="U39" s="99"/>
    </row>
    <row r="40" spans="2:21" ht="35.1" customHeight="1">
      <c r="B40" s="98" t="s">
        <v>183</v>
      </c>
      <c r="C40" s="100"/>
      <c r="D40" s="100"/>
      <c r="E40" s="100"/>
      <c r="F40" s="100"/>
      <c r="G40" s="100"/>
      <c r="H40" s="100"/>
      <c r="I40" s="100"/>
      <c r="J40" s="100"/>
      <c r="K40" s="100"/>
      <c r="L40" s="100"/>
      <c r="M40" s="100"/>
      <c r="N40" s="100"/>
      <c r="O40" s="100"/>
      <c r="P40" s="100"/>
      <c r="Q40" s="100"/>
      <c r="R40" s="100"/>
      <c r="S40" s="100"/>
      <c r="T40" s="100"/>
      <c r="U40" s="99"/>
    </row>
    <row r="41" spans="2:21" ht="43.5" customHeight="1">
      <c r="B41" s="98" t="s">
        <v>184</v>
      </c>
      <c r="C41" s="100"/>
      <c r="D41" s="100"/>
      <c r="E41" s="100"/>
      <c r="F41" s="100"/>
      <c r="G41" s="100"/>
      <c r="H41" s="100"/>
      <c r="I41" s="100"/>
      <c r="J41" s="100"/>
      <c r="K41" s="100"/>
      <c r="L41" s="100"/>
      <c r="M41" s="100"/>
      <c r="N41" s="100"/>
      <c r="O41" s="100"/>
      <c r="P41" s="100"/>
      <c r="Q41" s="100"/>
      <c r="R41" s="100"/>
      <c r="S41" s="100"/>
      <c r="T41" s="100"/>
      <c r="U41" s="99"/>
    </row>
    <row r="42" spans="2:21" ht="34.5" customHeight="1">
      <c r="B42" s="98" t="s">
        <v>185</v>
      </c>
      <c r="C42" s="100"/>
      <c r="D42" s="100"/>
      <c r="E42" s="100"/>
      <c r="F42" s="100"/>
      <c r="G42" s="100"/>
      <c r="H42" s="100"/>
      <c r="I42" s="100"/>
      <c r="J42" s="100"/>
      <c r="K42" s="100"/>
      <c r="L42" s="100"/>
      <c r="M42" s="100"/>
      <c r="N42" s="100"/>
      <c r="O42" s="100"/>
      <c r="P42" s="100"/>
      <c r="Q42" s="100"/>
      <c r="R42" s="100"/>
      <c r="S42" s="100"/>
      <c r="T42" s="100"/>
      <c r="U42" s="99"/>
    </row>
    <row r="43" spans="2:21" ht="42" customHeight="1" thickBot="1">
      <c r="B43" s="101" t="s">
        <v>186</v>
      </c>
      <c r="C43" s="103"/>
      <c r="D43" s="103"/>
      <c r="E43" s="103"/>
      <c r="F43" s="103"/>
      <c r="G43" s="103"/>
      <c r="H43" s="103"/>
      <c r="I43" s="103"/>
      <c r="J43" s="103"/>
      <c r="K43" s="103"/>
      <c r="L43" s="103"/>
      <c r="M43" s="103"/>
      <c r="N43" s="103"/>
      <c r="O43" s="103"/>
      <c r="P43" s="103"/>
      <c r="Q43" s="103"/>
      <c r="R43" s="103"/>
      <c r="S43" s="103"/>
      <c r="T43" s="103"/>
      <c r="U43" s="102"/>
    </row>
  </sheetData>
  <mergeCells count="76">
    <mergeCell ref="B40:U40"/>
    <mergeCell ref="B41:U41"/>
    <mergeCell ref="B42:U42"/>
    <mergeCell ref="B43:U43"/>
    <mergeCell ref="B34:U34"/>
    <mergeCell ref="B35:U35"/>
    <mergeCell ref="B36:U36"/>
    <mergeCell ref="B37:U37"/>
    <mergeCell ref="B38:U38"/>
    <mergeCell ref="B39:U39"/>
    <mergeCell ref="B27:D27"/>
    <mergeCell ref="B28:D28"/>
    <mergeCell ref="B30:U30"/>
    <mergeCell ref="B31:U31"/>
    <mergeCell ref="B32:U32"/>
    <mergeCell ref="B33:U33"/>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53"/>
  <sheetViews>
    <sheetView view="pageBreakPreview" zoomScale="80" zoomScaleNormal="80" zoomScaleSheetLayoutView="80" workbookViewId="0">
      <selection activeCell="B2" sqref="B2"/>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4"/>
      <c r="B1" s="8" t="s">
        <v>0</v>
      </c>
      <c r="C1" s="8"/>
      <c r="D1" s="8"/>
      <c r="E1" s="8"/>
      <c r="F1" s="8"/>
      <c r="G1" s="8"/>
      <c r="H1" s="8"/>
      <c r="I1" s="8"/>
      <c r="J1" s="8"/>
      <c r="K1" s="8"/>
      <c r="L1" s="8"/>
      <c r="M1" s="4" t="s">
        <v>5</v>
      </c>
      <c r="N1" s="4"/>
      <c r="O1" s="4"/>
      <c r="P1" s="9"/>
      <c r="Q1" s="9"/>
      <c r="R1" s="9"/>
      <c r="Y1" s="10"/>
      <c r="Z1" s="10"/>
      <c r="AA1" s="11"/>
      <c r="AH1" s="12"/>
    </row>
    <row r="2" spans="1:34" ht="13.5" customHeight="1" thickBot="1"/>
    <row r="3" spans="1:34" ht="22.5" customHeight="1" thickTop="1" thickBot="1">
      <c r="B3" s="13" t="s">
        <v>6</v>
      </c>
      <c r="C3" s="14"/>
      <c r="D3" s="14"/>
      <c r="E3" s="14"/>
      <c r="F3" s="14"/>
      <c r="G3" s="14"/>
      <c r="H3" s="15"/>
      <c r="I3" s="15"/>
      <c r="J3" s="15"/>
      <c r="K3" s="15"/>
      <c r="L3" s="15"/>
      <c r="M3" s="15"/>
      <c r="N3" s="15"/>
      <c r="O3" s="15"/>
      <c r="P3" s="15"/>
      <c r="Q3" s="15"/>
      <c r="R3" s="15"/>
      <c r="S3" s="15"/>
      <c r="T3" s="15"/>
      <c r="U3" s="16"/>
    </row>
    <row r="4" spans="1:34" ht="51.75" customHeight="1" thickTop="1">
      <c r="B4" s="17" t="s">
        <v>7</v>
      </c>
      <c r="C4" s="18" t="s">
        <v>187</v>
      </c>
      <c r="D4" s="19" t="s">
        <v>188</v>
      </c>
      <c r="E4" s="19"/>
      <c r="F4" s="19"/>
      <c r="G4" s="19"/>
      <c r="H4" s="19"/>
      <c r="I4" s="20"/>
      <c r="J4" s="21" t="s">
        <v>10</v>
      </c>
      <c r="K4" s="22" t="s">
        <v>11</v>
      </c>
      <c r="L4" s="23" t="s">
        <v>12</v>
      </c>
      <c r="M4" s="23"/>
      <c r="N4" s="23"/>
      <c r="O4" s="23"/>
      <c r="P4" s="21" t="s">
        <v>13</v>
      </c>
      <c r="Q4" s="23" t="s">
        <v>189</v>
      </c>
      <c r="R4" s="23"/>
      <c r="S4" s="21" t="s">
        <v>15</v>
      </c>
      <c r="T4" s="23" t="s">
        <v>16</v>
      </c>
      <c r="U4" s="24"/>
    </row>
    <row r="5" spans="1:34" ht="15.75" customHeight="1">
      <c r="B5" s="25" t="s">
        <v>17</v>
      </c>
      <c r="C5" s="26"/>
      <c r="D5" s="26"/>
      <c r="E5" s="26"/>
      <c r="F5" s="26"/>
      <c r="G5" s="26"/>
      <c r="H5" s="26"/>
      <c r="I5" s="26"/>
      <c r="J5" s="26"/>
      <c r="K5" s="26"/>
      <c r="L5" s="26"/>
      <c r="M5" s="26"/>
      <c r="N5" s="26"/>
      <c r="O5" s="26"/>
      <c r="P5" s="26"/>
      <c r="Q5" s="26"/>
      <c r="R5" s="26"/>
      <c r="S5" s="26"/>
      <c r="T5" s="26"/>
      <c r="U5" s="27"/>
    </row>
    <row r="6" spans="1:34" ht="37.5" customHeight="1" thickBot="1">
      <c r="B6" s="28" t="s">
        <v>18</v>
      </c>
      <c r="C6" s="29" t="s">
        <v>19</v>
      </c>
      <c r="D6" s="29"/>
      <c r="E6" s="29"/>
      <c r="F6" s="29"/>
      <c r="G6" s="29"/>
      <c r="H6" s="30"/>
      <c r="I6" s="30"/>
      <c r="J6" s="30" t="s">
        <v>20</v>
      </c>
      <c r="K6" s="29" t="s">
        <v>190</v>
      </c>
      <c r="L6" s="29"/>
      <c r="M6" s="29"/>
      <c r="N6" s="31"/>
      <c r="O6" s="32" t="s">
        <v>22</v>
      </c>
      <c r="P6" s="29" t="s">
        <v>191</v>
      </c>
      <c r="Q6" s="29"/>
      <c r="R6" s="33"/>
      <c r="S6" s="32" t="s">
        <v>24</v>
      </c>
      <c r="T6" s="29" t="s">
        <v>192</v>
      </c>
      <c r="U6" s="34"/>
    </row>
    <row r="7" spans="1:34" ht="22.5" customHeight="1" thickTop="1" thickBot="1">
      <c r="B7" s="13" t="s">
        <v>26</v>
      </c>
      <c r="C7" s="14"/>
      <c r="D7" s="14"/>
      <c r="E7" s="14"/>
      <c r="F7" s="14"/>
      <c r="G7" s="14"/>
      <c r="H7" s="15"/>
      <c r="I7" s="15"/>
      <c r="J7" s="15"/>
      <c r="K7" s="15"/>
      <c r="L7" s="15"/>
      <c r="M7" s="15"/>
      <c r="N7" s="15"/>
      <c r="O7" s="15"/>
      <c r="P7" s="15"/>
      <c r="Q7" s="15"/>
      <c r="R7" s="15"/>
      <c r="S7" s="15"/>
      <c r="T7" s="15"/>
      <c r="U7" s="16"/>
    </row>
    <row r="8" spans="1:34" ht="16.5" customHeight="1" thickTop="1">
      <c r="B8" s="36" t="s">
        <v>27</v>
      </c>
      <c r="C8" s="39" t="s">
        <v>28</v>
      </c>
      <c r="D8" s="39"/>
      <c r="E8" s="39"/>
      <c r="F8" s="39"/>
      <c r="G8" s="39"/>
      <c r="H8" s="40"/>
      <c r="I8" s="45" t="s">
        <v>29</v>
      </c>
      <c r="J8" s="47"/>
      <c r="K8" s="47"/>
      <c r="L8" s="47"/>
      <c r="M8" s="47"/>
      <c r="N8" s="47"/>
      <c r="O8" s="47"/>
      <c r="P8" s="47"/>
      <c r="Q8" s="47"/>
      <c r="R8" s="47"/>
      <c r="S8" s="46"/>
      <c r="T8" s="49" t="s">
        <v>30</v>
      </c>
      <c r="U8" s="48"/>
    </row>
    <row r="9" spans="1:34" ht="19.5" customHeight="1">
      <c r="B9" s="38"/>
      <c r="C9" s="35"/>
      <c r="D9" s="35"/>
      <c r="E9" s="35"/>
      <c r="F9" s="35"/>
      <c r="G9" s="35"/>
      <c r="H9" s="43"/>
      <c r="I9" s="50" t="s">
        <v>31</v>
      </c>
      <c r="J9" s="51"/>
      <c r="K9" s="51"/>
      <c r="L9" s="51" t="s">
        <v>32</v>
      </c>
      <c r="M9" s="51"/>
      <c r="N9" s="51"/>
      <c r="O9" s="51"/>
      <c r="P9" s="51" t="s">
        <v>33</v>
      </c>
      <c r="Q9" s="51" t="s">
        <v>34</v>
      </c>
      <c r="R9" s="55" t="s">
        <v>35</v>
      </c>
      <c r="S9" s="54"/>
      <c r="T9" s="51" t="s">
        <v>36</v>
      </c>
      <c r="U9" s="56" t="s">
        <v>37</v>
      </c>
    </row>
    <row r="10" spans="1:34" ht="26.25" customHeight="1" thickBot="1">
      <c r="B10" s="37"/>
      <c r="C10" s="41"/>
      <c r="D10" s="41"/>
      <c r="E10" s="41"/>
      <c r="F10" s="41"/>
      <c r="G10" s="41"/>
      <c r="H10" s="42"/>
      <c r="I10" s="52"/>
      <c r="J10" s="53"/>
      <c r="K10" s="53"/>
      <c r="L10" s="53"/>
      <c r="M10" s="53"/>
      <c r="N10" s="53"/>
      <c r="O10" s="53"/>
      <c r="P10" s="53"/>
      <c r="Q10" s="53"/>
      <c r="R10" s="58" t="s">
        <v>38</v>
      </c>
      <c r="S10" s="59" t="s">
        <v>39</v>
      </c>
      <c r="T10" s="53"/>
      <c r="U10" s="57"/>
    </row>
    <row r="11" spans="1:34" ht="75" customHeight="1" thickTop="1">
      <c r="A11" s="60"/>
      <c r="B11" s="61" t="s">
        <v>40</v>
      </c>
      <c r="C11" s="62" t="s">
        <v>193</v>
      </c>
      <c r="D11" s="62"/>
      <c r="E11" s="62"/>
      <c r="F11" s="62"/>
      <c r="G11" s="62"/>
      <c r="H11" s="62"/>
      <c r="I11" s="62" t="s">
        <v>42</v>
      </c>
      <c r="J11" s="62"/>
      <c r="K11" s="62"/>
      <c r="L11" s="62" t="s">
        <v>43</v>
      </c>
      <c r="M11" s="62"/>
      <c r="N11" s="62"/>
      <c r="O11" s="62"/>
      <c r="P11" s="63" t="s">
        <v>16</v>
      </c>
      <c r="Q11" s="63" t="s">
        <v>44</v>
      </c>
      <c r="R11" s="64">
        <v>62070</v>
      </c>
      <c r="S11" s="64">
        <v>62070</v>
      </c>
      <c r="T11" s="64">
        <v>67115</v>
      </c>
      <c r="U11" s="65">
        <f t="shared" ref="U11:U28" si="0">IF(ISERR(T11/S11*100),"N/A",T11/S11*100)</f>
        <v>108.12792009022073</v>
      </c>
    </row>
    <row r="12" spans="1:34" ht="75" customHeight="1">
      <c r="A12" s="60"/>
      <c r="B12" s="66" t="s">
        <v>45</v>
      </c>
      <c r="C12" s="67" t="s">
        <v>45</v>
      </c>
      <c r="D12" s="67"/>
      <c r="E12" s="67"/>
      <c r="F12" s="67"/>
      <c r="G12" s="67"/>
      <c r="H12" s="67"/>
      <c r="I12" s="67" t="s">
        <v>194</v>
      </c>
      <c r="J12" s="67"/>
      <c r="K12" s="67"/>
      <c r="L12" s="67" t="s">
        <v>195</v>
      </c>
      <c r="M12" s="67"/>
      <c r="N12" s="67"/>
      <c r="O12" s="67"/>
      <c r="P12" s="68" t="s">
        <v>196</v>
      </c>
      <c r="Q12" s="68" t="s">
        <v>44</v>
      </c>
      <c r="R12" s="68">
        <v>54</v>
      </c>
      <c r="S12" s="68">
        <v>54</v>
      </c>
      <c r="T12" s="68">
        <v>51.75</v>
      </c>
      <c r="U12" s="69">
        <f t="shared" si="0"/>
        <v>95.833333333333343</v>
      </c>
    </row>
    <row r="13" spans="1:34" ht="75" customHeight="1" thickBot="1">
      <c r="A13" s="60"/>
      <c r="B13" s="66" t="s">
        <v>45</v>
      </c>
      <c r="C13" s="67" t="s">
        <v>45</v>
      </c>
      <c r="D13" s="67"/>
      <c r="E13" s="67"/>
      <c r="F13" s="67"/>
      <c r="G13" s="67"/>
      <c r="H13" s="67"/>
      <c r="I13" s="67" t="s">
        <v>197</v>
      </c>
      <c r="J13" s="67"/>
      <c r="K13" s="67"/>
      <c r="L13" s="67" t="s">
        <v>198</v>
      </c>
      <c r="M13" s="67"/>
      <c r="N13" s="67"/>
      <c r="O13" s="67"/>
      <c r="P13" s="68" t="s">
        <v>48</v>
      </c>
      <c r="Q13" s="68" t="s">
        <v>44</v>
      </c>
      <c r="R13" s="68">
        <v>104.17</v>
      </c>
      <c r="S13" s="68">
        <v>104.17</v>
      </c>
      <c r="T13" s="68">
        <v>104.17</v>
      </c>
      <c r="U13" s="69">
        <f t="shared" si="0"/>
        <v>100</v>
      </c>
    </row>
    <row r="14" spans="1:34" ht="75" customHeight="1" thickTop="1">
      <c r="A14" s="60"/>
      <c r="B14" s="61" t="s">
        <v>50</v>
      </c>
      <c r="C14" s="62" t="s">
        <v>199</v>
      </c>
      <c r="D14" s="62"/>
      <c r="E14" s="62"/>
      <c r="F14" s="62"/>
      <c r="G14" s="62"/>
      <c r="H14" s="62"/>
      <c r="I14" s="62" t="s">
        <v>200</v>
      </c>
      <c r="J14" s="62"/>
      <c r="K14" s="62"/>
      <c r="L14" s="62" t="s">
        <v>201</v>
      </c>
      <c r="M14" s="62"/>
      <c r="N14" s="62"/>
      <c r="O14" s="62"/>
      <c r="P14" s="63" t="s">
        <v>48</v>
      </c>
      <c r="Q14" s="63" t="s">
        <v>44</v>
      </c>
      <c r="R14" s="63">
        <v>36.9</v>
      </c>
      <c r="S14" s="63">
        <v>36.9</v>
      </c>
      <c r="T14" s="63">
        <v>38.69</v>
      </c>
      <c r="U14" s="65">
        <f t="shared" si="0"/>
        <v>104.85094850948509</v>
      </c>
    </row>
    <row r="15" spans="1:34" ht="75" customHeight="1">
      <c r="A15" s="60"/>
      <c r="B15" s="66" t="s">
        <v>45</v>
      </c>
      <c r="C15" s="67" t="s">
        <v>45</v>
      </c>
      <c r="D15" s="67"/>
      <c r="E15" s="67"/>
      <c r="F15" s="67"/>
      <c r="G15" s="67"/>
      <c r="H15" s="67"/>
      <c r="I15" s="67" t="s">
        <v>202</v>
      </c>
      <c r="J15" s="67"/>
      <c r="K15" s="67"/>
      <c r="L15" s="67" t="s">
        <v>203</v>
      </c>
      <c r="M15" s="67"/>
      <c r="N15" s="67"/>
      <c r="O15" s="67"/>
      <c r="P15" s="68" t="s">
        <v>48</v>
      </c>
      <c r="Q15" s="68" t="s">
        <v>54</v>
      </c>
      <c r="R15" s="68">
        <v>68.23</v>
      </c>
      <c r="S15" s="68">
        <v>68.23</v>
      </c>
      <c r="T15" s="68">
        <v>69.27</v>
      </c>
      <c r="U15" s="69">
        <f t="shared" si="0"/>
        <v>101.52425619229078</v>
      </c>
    </row>
    <row r="16" spans="1:34" ht="75" customHeight="1" thickBot="1">
      <c r="A16" s="60"/>
      <c r="B16" s="66" t="s">
        <v>45</v>
      </c>
      <c r="C16" s="67" t="s">
        <v>45</v>
      </c>
      <c r="D16" s="67"/>
      <c r="E16" s="67"/>
      <c r="F16" s="67"/>
      <c r="G16" s="67"/>
      <c r="H16" s="67"/>
      <c r="I16" s="67" t="s">
        <v>204</v>
      </c>
      <c r="J16" s="67"/>
      <c r="K16" s="67"/>
      <c r="L16" s="67" t="s">
        <v>205</v>
      </c>
      <c r="M16" s="67"/>
      <c r="N16" s="67"/>
      <c r="O16" s="67"/>
      <c r="P16" s="68" t="s">
        <v>48</v>
      </c>
      <c r="Q16" s="68" t="s">
        <v>44</v>
      </c>
      <c r="R16" s="68">
        <v>100</v>
      </c>
      <c r="S16" s="68">
        <v>100</v>
      </c>
      <c r="T16" s="68">
        <v>75.900000000000006</v>
      </c>
      <c r="U16" s="69">
        <f t="shared" si="0"/>
        <v>75.900000000000006</v>
      </c>
    </row>
    <row r="17" spans="1:22" ht="75" customHeight="1" thickTop="1">
      <c r="A17" s="60"/>
      <c r="B17" s="61" t="s">
        <v>55</v>
      </c>
      <c r="C17" s="62" t="s">
        <v>206</v>
      </c>
      <c r="D17" s="62"/>
      <c r="E17" s="62"/>
      <c r="F17" s="62"/>
      <c r="G17" s="62"/>
      <c r="H17" s="62"/>
      <c r="I17" s="62" t="s">
        <v>207</v>
      </c>
      <c r="J17" s="62"/>
      <c r="K17" s="62"/>
      <c r="L17" s="62" t="s">
        <v>208</v>
      </c>
      <c r="M17" s="62"/>
      <c r="N17" s="62"/>
      <c r="O17" s="62"/>
      <c r="P17" s="63" t="s">
        <v>48</v>
      </c>
      <c r="Q17" s="63" t="s">
        <v>209</v>
      </c>
      <c r="R17" s="63">
        <v>60</v>
      </c>
      <c r="S17" s="63">
        <v>60</v>
      </c>
      <c r="T17" s="63">
        <v>61.67</v>
      </c>
      <c r="U17" s="65">
        <f t="shared" si="0"/>
        <v>102.78333333333333</v>
      </c>
    </row>
    <row r="18" spans="1:22" ht="75" customHeight="1">
      <c r="A18" s="60"/>
      <c r="B18" s="66" t="s">
        <v>45</v>
      </c>
      <c r="C18" s="67" t="s">
        <v>210</v>
      </c>
      <c r="D18" s="67"/>
      <c r="E18" s="67"/>
      <c r="F18" s="67"/>
      <c r="G18" s="67"/>
      <c r="H18" s="67"/>
      <c r="I18" s="67" t="s">
        <v>211</v>
      </c>
      <c r="J18" s="67"/>
      <c r="K18" s="67"/>
      <c r="L18" s="67" t="s">
        <v>212</v>
      </c>
      <c r="M18" s="67"/>
      <c r="N18" s="67"/>
      <c r="O18" s="67"/>
      <c r="P18" s="68" t="s">
        <v>48</v>
      </c>
      <c r="Q18" s="68" t="s">
        <v>209</v>
      </c>
      <c r="R18" s="68">
        <v>64.849999999999994</v>
      </c>
      <c r="S18" s="68">
        <v>64.849999999999994</v>
      </c>
      <c r="T18" s="68">
        <v>66.67</v>
      </c>
      <c r="U18" s="69">
        <f t="shared" si="0"/>
        <v>102.80647648419429</v>
      </c>
    </row>
    <row r="19" spans="1:22" ht="75" customHeight="1">
      <c r="A19" s="60"/>
      <c r="B19" s="66" t="s">
        <v>45</v>
      </c>
      <c r="C19" s="67" t="s">
        <v>213</v>
      </c>
      <c r="D19" s="67"/>
      <c r="E19" s="67"/>
      <c r="F19" s="67"/>
      <c r="G19" s="67"/>
      <c r="H19" s="67"/>
      <c r="I19" s="67" t="s">
        <v>214</v>
      </c>
      <c r="J19" s="67"/>
      <c r="K19" s="67"/>
      <c r="L19" s="67" t="s">
        <v>215</v>
      </c>
      <c r="M19" s="67"/>
      <c r="N19" s="67"/>
      <c r="O19" s="67"/>
      <c r="P19" s="68" t="s">
        <v>48</v>
      </c>
      <c r="Q19" s="68" t="s">
        <v>59</v>
      </c>
      <c r="R19" s="68">
        <v>100</v>
      </c>
      <c r="S19" s="68">
        <v>100</v>
      </c>
      <c r="T19" s="68">
        <v>100</v>
      </c>
      <c r="U19" s="69">
        <f t="shared" si="0"/>
        <v>100</v>
      </c>
    </row>
    <row r="20" spans="1:22" ht="75" customHeight="1" thickBot="1">
      <c r="A20" s="60"/>
      <c r="B20" s="66" t="s">
        <v>45</v>
      </c>
      <c r="C20" s="67" t="s">
        <v>216</v>
      </c>
      <c r="D20" s="67"/>
      <c r="E20" s="67"/>
      <c r="F20" s="67"/>
      <c r="G20" s="67"/>
      <c r="H20" s="67"/>
      <c r="I20" s="67" t="s">
        <v>217</v>
      </c>
      <c r="J20" s="67"/>
      <c r="K20" s="67"/>
      <c r="L20" s="67" t="s">
        <v>218</v>
      </c>
      <c r="M20" s="67"/>
      <c r="N20" s="67"/>
      <c r="O20" s="67"/>
      <c r="P20" s="68" t="s">
        <v>48</v>
      </c>
      <c r="Q20" s="68" t="s">
        <v>59</v>
      </c>
      <c r="R20" s="68">
        <v>100</v>
      </c>
      <c r="S20" s="68">
        <v>100</v>
      </c>
      <c r="T20" s="68">
        <v>118.83</v>
      </c>
      <c r="U20" s="69">
        <f t="shared" si="0"/>
        <v>118.82999999999998</v>
      </c>
    </row>
    <row r="21" spans="1:22" ht="75" customHeight="1" thickTop="1">
      <c r="A21" s="60"/>
      <c r="B21" s="61" t="s">
        <v>60</v>
      </c>
      <c r="C21" s="62" t="s">
        <v>219</v>
      </c>
      <c r="D21" s="62"/>
      <c r="E21" s="62"/>
      <c r="F21" s="62"/>
      <c r="G21" s="62"/>
      <c r="H21" s="62"/>
      <c r="I21" s="62" t="s">
        <v>220</v>
      </c>
      <c r="J21" s="62"/>
      <c r="K21" s="62"/>
      <c r="L21" s="62" t="s">
        <v>221</v>
      </c>
      <c r="M21" s="62"/>
      <c r="N21" s="62"/>
      <c r="O21" s="62"/>
      <c r="P21" s="63" t="s">
        <v>48</v>
      </c>
      <c r="Q21" s="63" t="s">
        <v>64</v>
      </c>
      <c r="R21" s="63">
        <v>89.04</v>
      </c>
      <c r="S21" s="63">
        <v>89.04</v>
      </c>
      <c r="T21" s="63">
        <v>90.55</v>
      </c>
      <c r="U21" s="65">
        <f t="shared" si="0"/>
        <v>101.69586702605568</v>
      </c>
    </row>
    <row r="22" spans="1:22" ht="75" customHeight="1">
      <c r="A22" s="60"/>
      <c r="B22" s="66" t="s">
        <v>45</v>
      </c>
      <c r="C22" s="67" t="s">
        <v>222</v>
      </c>
      <c r="D22" s="67"/>
      <c r="E22" s="67"/>
      <c r="F22" s="67"/>
      <c r="G22" s="67"/>
      <c r="H22" s="67"/>
      <c r="I22" s="67" t="s">
        <v>223</v>
      </c>
      <c r="J22" s="67"/>
      <c r="K22" s="67"/>
      <c r="L22" s="67" t="s">
        <v>224</v>
      </c>
      <c r="M22" s="67"/>
      <c r="N22" s="67"/>
      <c r="O22" s="67"/>
      <c r="P22" s="68" t="s">
        <v>103</v>
      </c>
      <c r="Q22" s="68" t="s">
        <v>225</v>
      </c>
      <c r="R22" s="68">
        <v>1.22</v>
      </c>
      <c r="S22" s="68">
        <v>1.22</v>
      </c>
      <c r="T22" s="68">
        <v>1.32</v>
      </c>
      <c r="U22" s="69">
        <f t="shared" si="0"/>
        <v>108.19672131147541</v>
      </c>
    </row>
    <row r="23" spans="1:22" ht="75" customHeight="1">
      <c r="A23" s="60"/>
      <c r="B23" s="66" t="s">
        <v>45</v>
      </c>
      <c r="C23" s="67" t="s">
        <v>226</v>
      </c>
      <c r="D23" s="67"/>
      <c r="E23" s="67"/>
      <c r="F23" s="67"/>
      <c r="G23" s="67"/>
      <c r="H23" s="67"/>
      <c r="I23" s="67" t="s">
        <v>227</v>
      </c>
      <c r="J23" s="67"/>
      <c r="K23" s="67"/>
      <c r="L23" s="67" t="s">
        <v>228</v>
      </c>
      <c r="M23" s="67"/>
      <c r="N23" s="67"/>
      <c r="O23" s="67"/>
      <c r="P23" s="68" t="s">
        <v>103</v>
      </c>
      <c r="Q23" s="68" t="s">
        <v>229</v>
      </c>
      <c r="R23" s="68">
        <v>1</v>
      </c>
      <c r="S23" s="68">
        <v>1</v>
      </c>
      <c r="T23" s="68">
        <v>1.05</v>
      </c>
      <c r="U23" s="69">
        <f t="shared" si="0"/>
        <v>105</v>
      </c>
    </row>
    <row r="24" spans="1:22" ht="75" customHeight="1">
      <c r="A24" s="60"/>
      <c r="B24" s="66" t="s">
        <v>45</v>
      </c>
      <c r="C24" s="67" t="s">
        <v>230</v>
      </c>
      <c r="D24" s="67"/>
      <c r="E24" s="67"/>
      <c r="F24" s="67"/>
      <c r="G24" s="67"/>
      <c r="H24" s="67"/>
      <c r="I24" s="67" t="s">
        <v>231</v>
      </c>
      <c r="J24" s="67"/>
      <c r="K24" s="67"/>
      <c r="L24" s="67" t="s">
        <v>232</v>
      </c>
      <c r="M24" s="67"/>
      <c r="N24" s="67"/>
      <c r="O24" s="67"/>
      <c r="P24" s="68" t="s">
        <v>48</v>
      </c>
      <c r="Q24" s="68" t="s">
        <v>233</v>
      </c>
      <c r="R24" s="68">
        <v>31</v>
      </c>
      <c r="S24" s="68">
        <v>31</v>
      </c>
      <c r="T24" s="68">
        <v>31.09</v>
      </c>
      <c r="U24" s="69">
        <f t="shared" si="0"/>
        <v>100.29032258064517</v>
      </c>
    </row>
    <row r="25" spans="1:22" ht="75" customHeight="1">
      <c r="A25" s="60"/>
      <c r="B25" s="66" t="s">
        <v>45</v>
      </c>
      <c r="C25" s="67" t="s">
        <v>234</v>
      </c>
      <c r="D25" s="67"/>
      <c r="E25" s="67"/>
      <c r="F25" s="67"/>
      <c r="G25" s="67"/>
      <c r="H25" s="67"/>
      <c r="I25" s="67" t="s">
        <v>235</v>
      </c>
      <c r="J25" s="67"/>
      <c r="K25" s="67"/>
      <c r="L25" s="67" t="s">
        <v>236</v>
      </c>
      <c r="M25" s="67"/>
      <c r="N25" s="67"/>
      <c r="O25" s="67"/>
      <c r="P25" s="68" t="s">
        <v>103</v>
      </c>
      <c r="Q25" s="68" t="s">
        <v>225</v>
      </c>
      <c r="R25" s="68">
        <v>0.32</v>
      </c>
      <c r="S25" s="68">
        <v>0.32</v>
      </c>
      <c r="T25" s="68">
        <v>0.35</v>
      </c>
      <c r="U25" s="69">
        <f t="shared" si="0"/>
        <v>109.375</v>
      </c>
    </row>
    <row r="26" spans="1:22" ht="75" customHeight="1">
      <c r="A26" s="60"/>
      <c r="B26" s="66" t="s">
        <v>45</v>
      </c>
      <c r="C26" s="67" t="s">
        <v>237</v>
      </c>
      <c r="D26" s="67"/>
      <c r="E26" s="67"/>
      <c r="F26" s="67"/>
      <c r="G26" s="67"/>
      <c r="H26" s="67"/>
      <c r="I26" s="67" t="s">
        <v>238</v>
      </c>
      <c r="J26" s="67"/>
      <c r="K26" s="67"/>
      <c r="L26" s="67" t="s">
        <v>239</v>
      </c>
      <c r="M26" s="67"/>
      <c r="N26" s="67"/>
      <c r="O26" s="67"/>
      <c r="P26" s="68" t="s">
        <v>48</v>
      </c>
      <c r="Q26" s="68" t="s">
        <v>159</v>
      </c>
      <c r="R26" s="68">
        <v>70</v>
      </c>
      <c r="S26" s="68">
        <v>70</v>
      </c>
      <c r="T26" s="68">
        <v>73.81</v>
      </c>
      <c r="U26" s="69">
        <f t="shared" si="0"/>
        <v>105.44285714285715</v>
      </c>
    </row>
    <row r="27" spans="1:22" ht="75" customHeight="1">
      <c r="A27" s="60"/>
      <c r="B27" s="66" t="s">
        <v>45</v>
      </c>
      <c r="C27" s="67" t="s">
        <v>240</v>
      </c>
      <c r="D27" s="67"/>
      <c r="E27" s="67"/>
      <c r="F27" s="67"/>
      <c r="G27" s="67"/>
      <c r="H27" s="67"/>
      <c r="I27" s="67" t="s">
        <v>241</v>
      </c>
      <c r="J27" s="67"/>
      <c r="K27" s="67"/>
      <c r="L27" s="67" t="s">
        <v>242</v>
      </c>
      <c r="M27" s="67"/>
      <c r="N27" s="67"/>
      <c r="O27" s="67"/>
      <c r="P27" s="68" t="s">
        <v>48</v>
      </c>
      <c r="Q27" s="68" t="s">
        <v>159</v>
      </c>
      <c r="R27" s="68">
        <v>100</v>
      </c>
      <c r="S27" s="68">
        <v>100</v>
      </c>
      <c r="T27" s="68">
        <v>122.22</v>
      </c>
      <c r="U27" s="69">
        <f t="shared" si="0"/>
        <v>122.22</v>
      </c>
    </row>
    <row r="28" spans="1:22" ht="75" customHeight="1" thickBot="1">
      <c r="A28" s="60"/>
      <c r="B28" s="66" t="s">
        <v>45</v>
      </c>
      <c r="C28" s="67" t="s">
        <v>243</v>
      </c>
      <c r="D28" s="67"/>
      <c r="E28" s="67"/>
      <c r="F28" s="67"/>
      <c r="G28" s="67"/>
      <c r="H28" s="67"/>
      <c r="I28" s="67" t="s">
        <v>244</v>
      </c>
      <c r="J28" s="67"/>
      <c r="K28" s="67"/>
      <c r="L28" s="67" t="s">
        <v>245</v>
      </c>
      <c r="M28" s="67"/>
      <c r="N28" s="67"/>
      <c r="O28" s="67"/>
      <c r="P28" s="68" t="s">
        <v>48</v>
      </c>
      <c r="Q28" s="68" t="s">
        <v>159</v>
      </c>
      <c r="R28" s="68">
        <v>100</v>
      </c>
      <c r="S28" s="68">
        <v>100</v>
      </c>
      <c r="T28" s="68">
        <v>102.38</v>
      </c>
      <c r="U28" s="69">
        <f t="shared" si="0"/>
        <v>102.38000000000001</v>
      </c>
    </row>
    <row r="29" spans="1:22" ht="22.5" customHeight="1" thickTop="1" thickBot="1">
      <c r="B29" s="13" t="s">
        <v>65</v>
      </c>
      <c r="C29" s="14"/>
      <c r="D29" s="14"/>
      <c r="E29" s="14"/>
      <c r="F29" s="14"/>
      <c r="G29" s="14"/>
      <c r="H29" s="15"/>
      <c r="I29" s="15"/>
      <c r="J29" s="15"/>
      <c r="K29" s="15"/>
      <c r="L29" s="15"/>
      <c r="M29" s="15"/>
      <c r="N29" s="15"/>
      <c r="O29" s="15"/>
      <c r="P29" s="15"/>
      <c r="Q29" s="15"/>
      <c r="R29" s="15"/>
      <c r="S29" s="15"/>
      <c r="T29" s="15"/>
      <c r="U29" s="16"/>
      <c r="V29" s="70"/>
    </row>
    <row r="30" spans="1:22" ht="26.25" customHeight="1" thickTop="1">
      <c r="B30" s="71"/>
      <c r="C30" s="72"/>
      <c r="D30" s="72"/>
      <c r="E30" s="72"/>
      <c r="F30" s="72"/>
      <c r="G30" s="72"/>
      <c r="H30" s="73"/>
      <c r="I30" s="73"/>
      <c r="J30" s="73"/>
      <c r="K30" s="73"/>
      <c r="L30" s="73"/>
      <c r="M30" s="73"/>
      <c r="N30" s="73"/>
      <c r="O30" s="73"/>
      <c r="P30" s="74"/>
      <c r="Q30" s="75"/>
      <c r="R30" s="76" t="s">
        <v>66</v>
      </c>
      <c r="S30" s="44" t="s">
        <v>67</v>
      </c>
      <c r="T30" s="76" t="s">
        <v>68</v>
      </c>
      <c r="U30" s="44" t="s">
        <v>69</v>
      </c>
    </row>
    <row r="31" spans="1:22" ht="26.25" customHeight="1" thickBot="1">
      <c r="B31" s="77"/>
      <c r="C31" s="78"/>
      <c r="D31" s="78"/>
      <c r="E31" s="78"/>
      <c r="F31" s="78"/>
      <c r="G31" s="78"/>
      <c r="H31" s="79"/>
      <c r="I31" s="79"/>
      <c r="J31" s="79"/>
      <c r="K31" s="79"/>
      <c r="L31" s="79"/>
      <c r="M31" s="79"/>
      <c r="N31" s="79"/>
      <c r="O31" s="79"/>
      <c r="P31" s="80"/>
      <c r="Q31" s="81"/>
      <c r="R31" s="82" t="s">
        <v>70</v>
      </c>
      <c r="S31" s="81" t="s">
        <v>70</v>
      </c>
      <c r="T31" s="81" t="s">
        <v>70</v>
      </c>
      <c r="U31" s="81" t="s">
        <v>71</v>
      </c>
    </row>
    <row r="32" spans="1:22" ht="13.5" customHeight="1" thickBot="1">
      <c r="B32" s="83" t="s">
        <v>72</v>
      </c>
      <c r="C32" s="84"/>
      <c r="D32" s="84"/>
      <c r="E32" s="85"/>
      <c r="F32" s="85"/>
      <c r="G32" s="85"/>
      <c r="H32" s="86"/>
      <c r="I32" s="86"/>
      <c r="J32" s="86"/>
      <c r="K32" s="86"/>
      <c r="L32" s="86"/>
      <c r="M32" s="86"/>
      <c r="N32" s="86"/>
      <c r="O32" s="86"/>
      <c r="P32" s="87"/>
      <c r="Q32" s="87"/>
      <c r="R32" s="88">
        <f>1464.776214</f>
        <v>1464.776214</v>
      </c>
      <c r="S32" s="88">
        <f>1464.776214</f>
        <v>1464.776214</v>
      </c>
      <c r="T32" s="88">
        <f>1367.17638819</f>
        <v>1367.1763881899999</v>
      </c>
      <c r="U32" s="89">
        <f>+IF(ISERR(T32/S32*100),"N/A",T32/S32*100)</f>
        <v>93.336878024290471</v>
      </c>
    </row>
    <row r="33" spans="2:21" ht="13.5" customHeight="1" thickBot="1">
      <c r="B33" s="90" t="s">
        <v>73</v>
      </c>
      <c r="C33" s="91"/>
      <c r="D33" s="91"/>
      <c r="E33" s="92"/>
      <c r="F33" s="92"/>
      <c r="G33" s="92"/>
      <c r="H33" s="93"/>
      <c r="I33" s="93"/>
      <c r="J33" s="93"/>
      <c r="K33" s="93"/>
      <c r="L33" s="93"/>
      <c r="M33" s="93"/>
      <c r="N33" s="93"/>
      <c r="O33" s="93"/>
      <c r="P33" s="94"/>
      <c r="Q33" s="94"/>
      <c r="R33" s="88">
        <f>1444.04698576</f>
        <v>1444.0469857600001</v>
      </c>
      <c r="S33" s="88">
        <f>1444.04698576</f>
        <v>1444.0469857600001</v>
      </c>
      <c r="T33" s="88">
        <f>1367.17638819</f>
        <v>1367.1763881899999</v>
      </c>
      <c r="U33" s="89">
        <f>+IF(ISERR(T33/S33*100),"N/A",T33/S33*100)</f>
        <v>94.676724626827607</v>
      </c>
    </row>
    <row r="34" spans="2:21" ht="14.85" customHeight="1" thickTop="1" thickBot="1">
      <c r="B34" s="13" t="s">
        <v>74</v>
      </c>
      <c r="C34" s="14"/>
      <c r="D34" s="14"/>
      <c r="E34" s="14"/>
      <c r="F34" s="14"/>
      <c r="G34" s="14"/>
      <c r="H34" s="15"/>
      <c r="I34" s="15"/>
      <c r="J34" s="15"/>
      <c r="K34" s="15"/>
      <c r="L34" s="15"/>
      <c r="M34" s="15"/>
      <c r="N34" s="15"/>
      <c r="O34" s="15"/>
      <c r="P34" s="15"/>
      <c r="Q34" s="15"/>
      <c r="R34" s="15"/>
      <c r="S34" s="15"/>
      <c r="T34" s="15"/>
      <c r="U34" s="16"/>
    </row>
    <row r="35" spans="2:21" ht="44.25" customHeight="1" thickTop="1">
      <c r="B35" s="95" t="s">
        <v>75</v>
      </c>
      <c r="C35" s="97"/>
      <c r="D35" s="97"/>
      <c r="E35" s="97"/>
      <c r="F35" s="97"/>
      <c r="G35" s="97"/>
      <c r="H35" s="97"/>
      <c r="I35" s="97"/>
      <c r="J35" s="97"/>
      <c r="K35" s="97"/>
      <c r="L35" s="97"/>
      <c r="M35" s="97"/>
      <c r="N35" s="97"/>
      <c r="O35" s="97"/>
      <c r="P35" s="97"/>
      <c r="Q35" s="97"/>
      <c r="R35" s="97"/>
      <c r="S35" s="97"/>
      <c r="T35" s="97"/>
      <c r="U35" s="96"/>
    </row>
    <row r="36" spans="2:21" ht="34.5" customHeight="1">
      <c r="B36" s="98" t="s">
        <v>76</v>
      </c>
      <c r="C36" s="100"/>
      <c r="D36" s="100"/>
      <c r="E36" s="100"/>
      <c r="F36" s="100"/>
      <c r="G36" s="100"/>
      <c r="H36" s="100"/>
      <c r="I36" s="100"/>
      <c r="J36" s="100"/>
      <c r="K36" s="100"/>
      <c r="L36" s="100"/>
      <c r="M36" s="100"/>
      <c r="N36" s="100"/>
      <c r="O36" s="100"/>
      <c r="P36" s="100"/>
      <c r="Q36" s="100"/>
      <c r="R36" s="100"/>
      <c r="S36" s="100"/>
      <c r="T36" s="100"/>
      <c r="U36" s="99"/>
    </row>
    <row r="37" spans="2:21" ht="78" customHeight="1">
      <c r="B37" s="98" t="s">
        <v>246</v>
      </c>
      <c r="C37" s="100"/>
      <c r="D37" s="100"/>
      <c r="E37" s="100"/>
      <c r="F37" s="100"/>
      <c r="G37" s="100"/>
      <c r="H37" s="100"/>
      <c r="I37" s="100"/>
      <c r="J37" s="100"/>
      <c r="K37" s="100"/>
      <c r="L37" s="100"/>
      <c r="M37" s="100"/>
      <c r="N37" s="100"/>
      <c r="O37" s="100"/>
      <c r="P37" s="100"/>
      <c r="Q37" s="100"/>
      <c r="R37" s="100"/>
      <c r="S37" s="100"/>
      <c r="T37" s="100"/>
      <c r="U37" s="99"/>
    </row>
    <row r="38" spans="2:21" ht="25.5" customHeight="1">
      <c r="B38" s="98" t="s">
        <v>247</v>
      </c>
      <c r="C38" s="100"/>
      <c r="D38" s="100"/>
      <c r="E38" s="100"/>
      <c r="F38" s="100"/>
      <c r="G38" s="100"/>
      <c r="H38" s="100"/>
      <c r="I38" s="100"/>
      <c r="J38" s="100"/>
      <c r="K38" s="100"/>
      <c r="L38" s="100"/>
      <c r="M38" s="100"/>
      <c r="N38" s="100"/>
      <c r="O38" s="100"/>
      <c r="P38" s="100"/>
      <c r="Q38" s="100"/>
      <c r="R38" s="100"/>
      <c r="S38" s="100"/>
      <c r="T38" s="100"/>
      <c r="U38" s="99"/>
    </row>
    <row r="39" spans="2:21" ht="60" customHeight="1">
      <c r="B39" s="98" t="s">
        <v>248</v>
      </c>
      <c r="C39" s="100"/>
      <c r="D39" s="100"/>
      <c r="E39" s="100"/>
      <c r="F39" s="100"/>
      <c r="G39" s="100"/>
      <c r="H39" s="100"/>
      <c r="I39" s="100"/>
      <c r="J39" s="100"/>
      <c r="K39" s="100"/>
      <c r="L39" s="100"/>
      <c r="M39" s="100"/>
      <c r="N39" s="100"/>
      <c r="O39" s="100"/>
      <c r="P39" s="100"/>
      <c r="Q39" s="100"/>
      <c r="R39" s="100"/>
      <c r="S39" s="100"/>
      <c r="T39" s="100"/>
      <c r="U39" s="99"/>
    </row>
    <row r="40" spans="2:21" ht="28.5" customHeight="1">
      <c r="B40" s="98" t="s">
        <v>249</v>
      </c>
      <c r="C40" s="100"/>
      <c r="D40" s="100"/>
      <c r="E40" s="100"/>
      <c r="F40" s="100"/>
      <c r="G40" s="100"/>
      <c r="H40" s="100"/>
      <c r="I40" s="100"/>
      <c r="J40" s="100"/>
      <c r="K40" s="100"/>
      <c r="L40" s="100"/>
      <c r="M40" s="100"/>
      <c r="N40" s="100"/>
      <c r="O40" s="100"/>
      <c r="P40" s="100"/>
      <c r="Q40" s="100"/>
      <c r="R40" s="100"/>
      <c r="S40" s="100"/>
      <c r="T40" s="100"/>
      <c r="U40" s="99"/>
    </row>
    <row r="41" spans="2:21" ht="34.5" customHeight="1">
      <c r="B41" s="98" t="s">
        <v>250</v>
      </c>
      <c r="C41" s="100"/>
      <c r="D41" s="100"/>
      <c r="E41" s="100"/>
      <c r="F41" s="100"/>
      <c r="G41" s="100"/>
      <c r="H41" s="100"/>
      <c r="I41" s="100"/>
      <c r="J41" s="100"/>
      <c r="K41" s="100"/>
      <c r="L41" s="100"/>
      <c r="M41" s="100"/>
      <c r="N41" s="100"/>
      <c r="O41" s="100"/>
      <c r="P41" s="100"/>
      <c r="Q41" s="100"/>
      <c r="R41" s="100"/>
      <c r="S41" s="100"/>
      <c r="T41" s="100"/>
      <c r="U41" s="99"/>
    </row>
    <row r="42" spans="2:21" ht="48.95" customHeight="1">
      <c r="B42" s="98" t="s">
        <v>251</v>
      </c>
      <c r="C42" s="100"/>
      <c r="D42" s="100"/>
      <c r="E42" s="100"/>
      <c r="F42" s="100"/>
      <c r="G42" s="100"/>
      <c r="H42" s="100"/>
      <c r="I42" s="100"/>
      <c r="J42" s="100"/>
      <c r="K42" s="100"/>
      <c r="L42" s="100"/>
      <c r="M42" s="100"/>
      <c r="N42" s="100"/>
      <c r="O42" s="100"/>
      <c r="P42" s="100"/>
      <c r="Q42" s="100"/>
      <c r="R42" s="100"/>
      <c r="S42" s="100"/>
      <c r="T42" s="100"/>
      <c r="U42" s="99"/>
    </row>
    <row r="43" spans="2:21" ht="47.25" customHeight="1">
      <c r="B43" s="98" t="s">
        <v>252</v>
      </c>
      <c r="C43" s="100"/>
      <c r="D43" s="100"/>
      <c r="E43" s="100"/>
      <c r="F43" s="100"/>
      <c r="G43" s="100"/>
      <c r="H43" s="100"/>
      <c r="I43" s="100"/>
      <c r="J43" s="100"/>
      <c r="K43" s="100"/>
      <c r="L43" s="100"/>
      <c r="M43" s="100"/>
      <c r="N43" s="100"/>
      <c r="O43" s="100"/>
      <c r="P43" s="100"/>
      <c r="Q43" s="100"/>
      <c r="R43" s="100"/>
      <c r="S43" s="100"/>
      <c r="T43" s="100"/>
      <c r="U43" s="99"/>
    </row>
    <row r="44" spans="2:21" ht="21.75" customHeight="1">
      <c r="B44" s="98" t="s">
        <v>253</v>
      </c>
      <c r="C44" s="100"/>
      <c r="D44" s="100"/>
      <c r="E44" s="100"/>
      <c r="F44" s="100"/>
      <c r="G44" s="100"/>
      <c r="H44" s="100"/>
      <c r="I44" s="100"/>
      <c r="J44" s="100"/>
      <c r="K44" s="100"/>
      <c r="L44" s="100"/>
      <c r="M44" s="100"/>
      <c r="N44" s="100"/>
      <c r="O44" s="100"/>
      <c r="P44" s="100"/>
      <c r="Q44" s="100"/>
      <c r="R44" s="100"/>
      <c r="S44" s="100"/>
      <c r="T44" s="100"/>
      <c r="U44" s="99"/>
    </row>
    <row r="45" spans="2:21" ht="35.25" customHeight="1">
      <c r="B45" s="98" t="s">
        <v>254</v>
      </c>
      <c r="C45" s="100"/>
      <c r="D45" s="100"/>
      <c r="E45" s="100"/>
      <c r="F45" s="100"/>
      <c r="G45" s="100"/>
      <c r="H45" s="100"/>
      <c r="I45" s="100"/>
      <c r="J45" s="100"/>
      <c r="K45" s="100"/>
      <c r="L45" s="100"/>
      <c r="M45" s="100"/>
      <c r="N45" s="100"/>
      <c r="O45" s="100"/>
      <c r="P45" s="100"/>
      <c r="Q45" s="100"/>
      <c r="R45" s="100"/>
      <c r="S45" s="100"/>
      <c r="T45" s="100"/>
      <c r="U45" s="99"/>
    </row>
    <row r="46" spans="2:21" ht="27.2" customHeight="1">
      <c r="B46" s="98" t="s">
        <v>255</v>
      </c>
      <c r="C46" s="100"/>
      <c r="D46" s="100"/>
      <c r="E46" s="100"/>
      <c r="F46" s="100"/>
      <c r="G46" s="100"/>
      <c r="H46" s="100"/>
      <c r="I46" s="100"/>
      <c r="J46" s="100"/>
      <c r="K46" s="100"/>
      <c r="L46" s="100"/>
      <c r="M46" s="100"/>
      <c r="N46" s="100"/>
      <c r="O46" s="100"/>
      <c r="P46" s="100"/>
      <c r="Q46" s="100"/>
      <c r="R46" s="100"/>
      <c r="S46" s="100"/>
      <c r="T46" s="100"/>
      <c r="U46" s="99"/>
    </row>
    <row r="47" spans="2:21" ht="40.700000000000003" customHeight="1">
      <c r="B47" s="98" t="s">
        <v>256</v>
      </c>
      <c r="C47" s="100"/>
      <c r="D47" s="100"/>
      <c r="E47" s="100"/>
      <c r="F47" s="100"/>
      <c r="G47" s="100"/>
      <c r="H47" s="100"/>
      <c r="I47" s="100"/>
      <c r="J47" s="100"/>
      <c r="K47" s="100"/>
      <c r="L47" s="100"/>
      <c r="M47" s="100"/>
      <c r="N47" s="100"/>
      <c r="O47" s="100"/>
      <c r="P47" s="100"/>
      <c r="Q47" s="100"/>
      <c r="R47" s="100"/>
      <c r="S47" s="100"/>
      <c r="T47" s="100"/>
      <c r="U47" s="99"/>
    </row>
    <row r="48" spans="2:21" ht="57" customHeight="1">
      <c r="B48" s="98" t="s">
        <v>257</v>
      </c>
      <c r="C48" s="100"/>
      <c r="D48" s="100"/>
      <c r="E48" s="100"/>
      <c r="F48" s="100"/>
      <c r="G48" s="100"/>
      <c r="H48" s="100"/>
      <c r="I48" s="100"/>
      <c r="J48" s="100"/>
      <c r="K48" s="100"/>
      <c r="L48" s="100"/>
      <c r="M48" s="100"/>
      <c r="N48" s="100"/>
      <c r="O48" s="100"/>
      <c r="P48" s="100"/>
      <c r="Q48" s="100"/>
      <c r="R48" s="100"/>
      <c r="S48" s="100"/>
      <c r="T48" s="100"/>
      <c r="U48" s="99"/>
    </row>
    <row r="49" spans="2:21" ht="53.25" customHeight="1">
      <c r="B49" s="98" t="s">
        <v>258</v>
      </c>
      <c r="C49" s="100"/>
      <c r="D49" s="100"/>
      <c r="E49" s="100"/>
      <c r="F49" s="100"/>
      <c r="G49" s="100"/>
      <c r="H49" s="100"/>
      <c r="I49" s="100"/>
      <c r="J49" s="100"/>
      <c r="K49" s="100"/>
      <c r="L49" s="100"/>
      <c r="M49" s="100"/>
      <c r="N49" s="100"/>
      <c r="O49" s="100"/>
      <c r="P49" s="100"/>
      <c r="Q49" s="100"/>
      <c r="R49" s="100"/>
      <c r="S49" s="100"/>
      <c r="T49" s="100"/>
      <c r="U49" s="99"/>
    </row>
    <row r="50" spans="2:21" ht="50.45" customHeight="1">
      <c r="B50" s="98" t="s">
        <v>259</v>
      </c>
      <c r="C50" s="100"/>
      <c r="D50" s="100"/>
      <c r="E50" s="100"/>
      <c r="F50" s="100"/>
      <c r="G50" s="100"/>
      <c r="H50" s="100"/>
      <c r="I50" s="100"/>
      <c r="J50" s="100"/>
      <c r="K50" s="100"/>
      <c r="L50" s="100"/>
      <c r="M50" s="100"/>
      <c r="N50" s="100"/>
      <c r="O50" s="100"/>
      <c r="P50" s="100"/>
      <c r="Q50" s="100"/>
      <c r="R50" s="100"/>
      <c r="S50" s="100"/>
      <c r="T50" s="100"/>
      <c r="U50" s="99"/>
    </row>
    <row r="51" spans="2:21" ht="39" customHeight="1">
      <c r="B51" s="98" t="s">
        <v>260</v>
      </c>
      <c r="C51" s="100"/>
      <c r="D51" s="100"/>
      <c r="E51" s="100"/>
      <c r="F51" s="100"/>
      <c r="G51" s="100"/>
      <c r="H51" s="100"/>
      <c r="I51" s="100"/>
      <c r="J51" s="100"/>
      <c r="K51" s="100"/>
      <c r="L51" s="100"/>
      <c r="M51" s="100"/>
      <c r="N51" s="100"/>
      <c r="O51" s="100"/>
      <c r="P51" s="100"/>
      <c r="Q51" s="100"/>
      <c r="R51" s="100"/>
      <c r="S51" s="100"/>
      <c r="T51" s="100"/>
      <c r="U51" s="99"/>
    </row>
    <row r="52" spans="2:21" ht="20.45" customHeight="1">
      <c r="B52" s="98" t="s">
        <v>261</v>
      </c>
      <c r="C52" s="100"/>
      <c r="D52" s="100"/>
      <c r="E52" s="100"/>
      <c r="F52" s="100"/>
      <c r="G52" s="100"/>
      <c r="H52" s="100"/>
      <c r="I52" s="100"/>
      <c r="J52" s="100"/>
      <c r="K52" s="100"/>
      <c r="L52" s="100"/>
      <c r="M52" s="100"/>
      <c r="N52" s="100"/>
      <c r="O52" s="100"/>
      <c r="P52" s="100"/>
      <c r="Q52" s="100"/>
      <c r="R52" s="100"/>
      <c r="S52" s="100"/>
      <c r="T52" s="100"/>
      <c r="U52" s="99"/>
    </row>
    <row r="53" spans="2:21" ht="48.95" customHeight="1" thickBot="1">
      <c r="B53" s="101" t="s">
        <v>262</v>
      </c>
      <c r="C53" s="103"/>
      <c r="D53" s="103"/>
      <c r="E53" s="103"/>
      <c r="F53" s="103"/>
      <c r="G53" s="103"/>
      <c r="H53" s="103"/>
      <c r="I53" s="103"/>
      <c r="J53" s="103"/>
      <c r="K53" s="103"/>
      <c r="L53" s="103"/>
      <c r="M53" s="103"/>
      <c r="N53" s="103"/>
      <c r="O53" s="103"/>
      <c r="P53" s="103"/>
      <c r="Q53" s="103"/>
      <c r="R53" s="103"/>
      <c r="S53" s="103"/>
      <c r="T53" s="103"/>
      <c r="U53" s="102"/>
    </row>
  </sheetData>
  <mergeCells count="96">
    <mergeCell ref="B48:U48"/>
    <mergeCell ref="B49:U49"/>
    <mergeCell ref="B50:U50"/>
    <mergeCell ref="B51:U51"/>
    <mergeCell ref="B52:U52"/>
    <mergeCell ref="B53:U53"/>
    <mergeCell ref="B42:U42"/>
    <mergeCell ref="B43:U43"/>
    <mergeCell ref="B44:U44"/>
    <mergeCell ref="B45:U45"/>
    <mergeCell ref="B46:U46"/>
    <mergeCell ref="B47:U47"/>
    <mergeCell ref="B36:U36"/>
    <mergeCell ref="B37:U37"/>
    <mergeCell ref="B38:U38"/>
    <mergeCell ref="B39:U39"/>
    <mergeCell ref="B40:U40"/>
    <mergeCell ref="B41:U41"/>
    <mergeCell ref="C28:H28"/>
    <mergeCell ref="I28:K28"/>
    <mergeCell ref="L28:O28"/>
    <mergeCell ref="B32:D32"/>
    <mergeCell ref="B33:D33"/>
    <mergeCell ref="B35:U35"/>
    <mergeCell ref="C26:H26"/>
    <mergeCell ref="I26:K26"/>
    <mergeCell ref="L26:O26"/>
    <mergeCell ref="C27:H27"/>
    <mergeCell ref="I27:K27"/>
    <mergeCell ref="L27:O27"/>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29"/>
  <sheetViews>
    <sheetView view="pageBreakPreview" zoomScale="80" zoomScaleNormal="80" zoomScaleSheetLayoutView="80" workbookViewId="0">
      <selection activeCell="B2" sqref="B2"/>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4"/>
      <c r="B1" s="8" t="s">
        <v>0</v>
      </c>
      <c r="C1" s="8"/>
      <c r="D1" s="8"/>
      <c r="E1" s="8"/>
      <c r="F1" s="8"/>
      <c r="G1" s="8"/>
      <c r="H1" s="8"/>
      <c r="I1" s="8"/>
      <c r="J1" s="8"/>
      <c r="K1" s="8"/>
      <c r="L1" s="8"/>
      <c r="M1" s="4" t="s">
        <v>5</v>
      </c>
      <c r="N1" s="4"/>
      <c r="O1" s="4"/>
      <c r="P1" s="9"/>
      <c r="Q1" s="9"/>
      <c r="R1" s="9"/>
      <c r="Y1" s="10"/>
      <c r="Z1" s="10"/>
      <c r="AA1" s="11"/>
      <c r="AH1" s="12"/>
    </row>
    <row r="2" spans="1:34" ht="13.5" customHeight="1" thickBot="1"/>
    <row r="3" spans="1:34" ht="22.5" customHeight="1" thickTop="1" thickBot="1">
      <c r="B3" s="13" t="s">
        <v>6</v>
      </c>
      <c r="C3" s="14"/>
      <c r="D3" s="14"/>
      <c r="E3" s="14"/>
      <c r="F3" s="14"/>
      <c r="G3" s="14"/>
      <c r="H3" s="15"/>
      <c r="I3" s="15"/>
      <c r="J3" s="15"/>
      <c r="K3" s="15"/>
      <c r="L3" s="15"/>
      <c r="M3" s="15"/>
      <c r="N3" s="15"/>
      <c r="O3" s="15"/>
      <c r="P3" s="15"/>
      <c r="Q3" s="15"/>
      <c r="R3" s="15"/>
      <c r="S3" s="15"/>
      <c r="T3" s="15"/>
      <c r="U3" s="16"/>
    </row>
    <row r="4" spans="1:34" ht="51.75" customHeight="1" thickTop="1">
      <c r="B4" s="17" t="s">
        <v>7</v>
      </c>
      <c r="C4" s="18" t="s">
        <v>263</v>
      </c>
      <c r="D4" s="19" t="s">
        <v>264</v>
      </c>
      <c r="E4" s="19"/>
      <c r="F4" s="19"/>
      <c r="G4" s="19"/>
      <c r="H4" s="19"/>
      <c r="I4" s="20"/>
      <c r="J4" s="21" t="s">
        <v>10</v>
      </c>
      <c r="K4" s="22" t="s">
        <v>11</v>
      </c>
      <c r="L4" s="23" t="s">
        <v>12</v>
      </c>
      <c r="M4" s="23"/>
      <c r="N4" s="23"/>
      <c r="O4" s="23"/>
      <c r="P4" s="21" t="s">
        <v>13</v>
      </c>
      <c r="Q4" s="23" t="s">
        <v>265</v>
      </c>
      <c r="R4" s="23"/>
      <c r="S4" s="21" t="s">
        <v>15</v>
      </c>
      <c r="T4" s="23" t="s">
        <v>16</v>
      </c>
      <c r="U4" s="24"/>
    </row>
    <row r="5" spans="1:34" ht="15.75" customHeight="1">
      <c r="B5" s="25" t="s">
        <v>17</v>
      </c>
      <c r="C5" s="26"/>
      <c r="D5" s="26"/>
      <c r="E5" s="26"/>
      <c r="F5" s="26"/>
      <c r="G5" s="26"/>
      <c r="H5" s="26"/>
      <c r="I5" s="26"/>
      <c r="J5" s="26"/>
      <c r="K5" s="26"/>
      <c r="L5" s="26"/>
      <c r="M5" s="26"/>
      <c r="N5" s="26"/>
      <c r="O5" s="26"/>
      <c r="P5" s="26"/>
      <c r="Q5" s="26"/>
      <c r="R5" s="26"/>
      <c r="S5" s="26"/>
      <c r="T5" s="26"/>
      <c r="U5" s="27"/>
    </row>
    <row r="6" spans="1:34" ht="37.5" customHeight="1" thickBot="1">
      <c r="B6" s="28" t="s">
        <v>18</v>
      </c>
      <c r="C6" s="29" t="s">
        <v>19</v>
      </c>
      <c r="D6" s="29"/>
      <c r="E6" s="29"/>
      <c r="F6" s="29"/>
      <c r="G6" s="29"/>
      <c r="H6" s="30"/>
      <c r="I6" s="30"/>
      <c r="J6" s="30" t="s">
        <v>20</v>
      </c>
      <c r="K6" s="29" t="s">
        <v>21</v>
      </c>
      <c r="L6" s="29"/>
      <c r="M6" s="29"/>
      <c r="N6" s="31"/>
      <c r="O6" s="32" t="s">
        <v>22</v>
      </c>
      <c r="P6" s="29" t="s">
        <v>23</v>
      </c>
      <c r="Q6" s="29"/>
      <c r="R6" s="33"/>
      <c r="S6" s="32" t="s">
        <v>24</v>
      </c>
      <c r="T6" s="29" t="s">
        <v>266</v>
      </c>
      <c r="U6" s="34"/>
    </row>
    <row r="7" spans="1:34" ht="22.5" customHeight="1" thickTop="1" thickBot="1">
      <c r="B7" s="13" t="s">
        <v>26</v>
      </c>
      <c r="C7" s="14"/>
      <c r="D7" s="14"/>
      <c r="E7" s="14"/>
      <c r="F7" s="14"/>
      <c r="G7" s="14"/>
      <c r="H7" s="15"/>
      <c r="I7" s="15"/>
      <c r="J7" s="15"/>
      <c r="K7" s="15"/>
      <c r="L7" s="15"/>
      <c r="M7" s="15"/>
      <c r="N7" s="15"/>
      <c r="O7" s="15"/>
      <c r="P7" s="15"/>
      <c r="Q7" s="15"/>
      <c r="R7" s="15"/>
      <c r="S7" s="15"/>
      <c r="T7" s="15"/>
      <c r="U7" s="16"/>
    </row>
    <row r="8" spans="1:34" ht="16.5" customHeight="1" thickTop="1">
      <c r="B8" s="36" t="s">
        <v>27</v>
      </c>
      <c r="C8" s="39" t="s">
        <v>28</v>
      </c>
      <c r="D8" s="39"/>
      <c r="E8" s="39"/>
      <c r="F8" s="39"/>
      <c r="G8" s="39"/>
      <c r="H8" s="40"/>
      <c r="I8" s="45" t="s">
        <v>29</v>
      </c>
      <c r="J8" s="47"/>
      <c r="K8" s="47"/>
      <c r="L8" s="47"/>
      <c r="M8" s="47"/>
      <c r="N8" s="47"/>
      <c r="O8" s="47"/>
      <c r="P8" s="47"/>
      <c r="Q8" s="47"/>
      <c r="R8" s="47"/>
      <c r="S8" s="46"/>
      <c r="T8" s="49" t="s">
        <v>30</v>
      </c>
      <c r="U8" s="48"/>
    </row>
    <row r="9" spans="1:34" ht="19.5" customHeight="1">
      <c r="B9" s="38"/>
      <c r="C9" s="35"/>
      <c r="D9" s="35"/>
      <c r="E9" s="35"/>
      <c r="F9" s="35"/>
      <c r="G9" s="35"/>
      <c r="H9" s="43"/>
      <c r="I9" s="50" t="s">
        <v>31</v>
      </c>
      <c r="J9" s="51"/>
      <c r="K9" s="51"/>
      <c r="L9" s="51" t="s">
        <v>32</v>
      </c>
      <c r="M9" s="51"/>
      <c r="N9" s="51"/>
      <c r="O9" s="51"/>
      <c r="P9" s="51" t="s">
        <v>33</v>
      </c>
      <c r="Q9" s="51" t="s">
        <v>34</v>
      </c>
      <c r="R9" s="55" t="s">
        <v>35</v>
      </c>
      <c r="S9" s="54"/>
      <c r="T9" s="51" t="s">
        <v>36</v>
      </c>
      <c r="U9" s="56" t="s">
        <v>37</v>
      </c>
    </row>
    <row r="10" spans="1:34" ht="26.25" customHeight="1" thickBot="1">
      <c r="B10" s="37"/>
      <c r="C10" s="41"/>
      <c r="D10" s="41"/>
      <c r="E10" s="41"/>
      <c r="F10" s="41"/>
      <c r="G10" s="41"/>
      <c r="H10" s="42"/>
      <c r="I10" s="52"/>
      <c r="J10" s="53"/>
      <c r="K10" s="53"/>
      <c r="L10" s="53"/>
      <c r="M10" s="53"/>
      <c r="N10" s="53"/>
      <c r="O10" s="53"/>
      <c r="P10" s="53"/>
      <c r="Q10" s="53"/>
      <c r="R10" s="58" t="s">
        <v>38</v>
      </c>
      <c r="S10" s="59" t="s">
        <v>39</v>
      </c>
      <c r="T10" s="53"/>
      <c r="U10" s="57"/>
    </row>
    <row r="11" spans="1:34" ht="75" customHeight="1" thickTop="1" thickBot="1">
      <c r="A11" s="60"/>
      <c r="B11" s="61" t="s">
        <v>40</v>
      </c>
      <c r="C11" s="62" t="s">
        <v>267</v>
      </c>
      <c r="D11" s="62"/>
      <c r="E11" s="62"/>
      <c r="F11" s="62"/>
      <c r="G11" s="62"/>
      <c r="H11" s="62"/>
      <c r="I11" s="62" t="s">
        <v>42</v>
      </c>
      <c r="J11" s="62"/>
      <c r="K11" s="62"/>
      <c r="L11" s="62" t="s">
        <v>43</v>
      </c>
      <c r="M11" s="62"/>
      <c r="N11" s="62"/>
      <c r="O11" s="62"/>
      <c r="P11" s="63" t="s">
        <v>16</v>
      </c>
      <c r="Q11" s="63" t="s">
        <v>44</v>
      </c>
      <c r="R11" s="64">
        <v>62070</v>
      </c>
      <c r="S11" s="64">
        <v>62070</v>
      </c>
      <c r="T11" s="64">
        <v>67115</v>
      </c>
      <c r="U11" s="65">
        <f t="shared" ref="U11:U16" si="0">IF(ISERR(T11/S11*100),"N/A",T11/S11*100)</f>
        <v>108.12792009022073</v>
      </c>
    </row>
    <row r="12" spans="1:34" ht="75" customHeight="1" thickTop="1" thickBot="1">
      <c r="A12" s="60"/>
      <c r="B12" s="61" t="s">
        <v>50</v>
      </c>
      <c r="C12" s="62" t="s">
        <v>268</v>
      </c>
      <c r="D12" s="62"/>
      <c r="E12" s="62"/>
      <c r="F12" s="62"/>
      <c r="G12" s="62"/>
      <c r="H12" s="62"/>
      <c r="I12" s="62" t="s">
        <v>269</v>
      </c>
      <c r="J12" s="62"/>
      <c r="K12" s="62"/>
      <c r="L12" s="62" t="s">
        <v>270</v>
      </c>
      <c r="M12" s="62"/>
      <c r="N12" s="62"/>
      <c r="O12" s="62"/>
      <c r="P12" s="63" t="s">
        <v>48</v>
      </c>
      <c r="Q12" s="63" t="s">
        <v>44</v>
      </c>
      <c r="R12" s="63">
        <v>84.21</v>
      </c>
      <c r="S12" s="63">
        <v>84.21</v>
      </c>
      <c r="T12" s="63">
        <v>78.95</v>
      </c>
      <c r="U12" s="65">
        <f t="shared" si="0"/>
        <v>93.75371096069351</v>
      </c>
    </row>
    <row r="13" spans="1:34" ht="75" customHeight="1" thickTop="1">
      <c r="A13" s="60"/>
      <c r="B13" s="61" t="s">
        <v>55</v>
      </c>
      <c r="C13" s="62" t="s">
        <v>271</v>
      </c>
      <c r="D13" s="62"/>
      <c r="E13" s="62"/>
      <c r="F13" s="62"/>
      <c r="G13" s="62"/>
      <c r="H13" s="62"/>
      <c r="I13" s="62" t="s">
        <v>272</v>
      </c>
      <c r="J13" s="62"/>
      <c r="K13" s="62"/>
      <c r="L13" s="62" t="s">
        <v>273</v>
      </c>
      <c r="M13" s="62"/>
      <c r="N13" s="62"/>
      <c r="O13" s="62"/>
      <c r="P13" s="63" t="s">
        <v>48</v>
      </c>
      <c r="Q13" s="63" t="s">
        <v>44</v>
      </c>
      <c r="R13" s="63">
        <v>89.47</v>
      </c>
      <c r="S13" s="63">
        <v>89.47</v>
      </c>
      <c r="T13" s="63">
        <v>94.74</v>
      </c>
      <c r="U13" s="65">
        <f t="shared" si="0"/>
        <v>105.89024253939867</v>
      </c>
    </row>
    <row r="14" spans="1:34" ht="75" customHeight="1" thickBot="1">
      <c r="A14" s="60"/>
      <c r="B14" s="66" t="s">
        <v>45</v>
      </c>
      <c r="C14" s="67" t="s">
        <v>274</v>
      </c>
      <c r="D14" s="67"/>
      <c r="E14" s="67"/>
      <c r="F14" s="67"/>
      <c r="G14" s="67"/>
      <c r="H14" s="67"/>
      <c r="I14" s="67" t="s">
        <v>275</v>
      </c>
      <c r="J14" s="67"/>
      <c r="K14" s="67"/>
      <c r="L14" s="67" t="s">
        <v>276</v>
      </c>
      <c r="M14" s="67"/>
      <c r="N14" s="67"/>
      <c r="O14" s="67"/>
      <c r="P14" s="68" t="s">
        <v>48</v>
      </c>
      <c r="Q14" s="68" t="s">
        <v>277</v>
      </c>
      <c r="R14" s="68">
        <v>100</v>
      </c>
      <c r="S14" s="68">
        <v>100</v>
      </c>
      <c r="T14" s="68">
        <v>122.93</v>
      </c>
      <c r="U14" s="69">
        <f t="shared" si="0"/>
        <v>122.93</v>
      </c>
    </row>
    <row r="15" spans="1:34" ht="75" customHeight="1" thickTop="1">
      <c r="A15" s="60"/>
      <c r="B15" s="61" t="s">
        <v>60</v>
      </c>
      <c r="C15" s="62" t="s">
        <v>278</v>
      </c>
      <c r="D15" s="62"/>
      <c r="E15" s="62"/>
      <c r="F15" s="62"/>
      <c r="G15" s="62"/>
      <c r="H15" s="62"/>
      <c r="I15" s="62" t="s">
        <v>279</v>
      </c>
      <c r="J15" s="62"/>
      <c r="K15" s="62"/>
      <c r="L15" s="62" t="s">
        <v>280</v>
      </c>
      <c r="M15" s="62"/>
      <c r="N15" s="62"/>
      <c r="O15" s="62"/>
      <c r="P15" s="63" t="s">
        <v>281</v>
      </c>
      <c r="Q15" s="63" t="s">
        <v>64</v>
      </c>
      <c r="R15" s="64">
        <v>1</v>
      </c>
      <c r="S15" s="64">
        <v>1</v>
      </c>
      <c r="T15" s="64">
        <v>1</v>
      </c>
      <c r="U15" s="65">
        <f t="shared" si="0"/>
        <v>100</v>
      </c>
    </row>
    <row r="16" spans="1:34" ht="75" customHeight="1" thickBot="1">
      <c r="A16" s="60"/>
      <c r="B16" s="66" t="s">
        <v>45</v>
      </c>
      <c r="C16" s="67" t="s">
        <v>282</v>
      </c>
      <c r="D16" s="67"/>
      <c r="E16" s="67"/>
      <c r="F16" s="67"/>
      <c r="G16" s="67"/>
      <c r="H16" s="67"/>
      <c r="I16" s="67" t="s">
        <v>283</v>
      </c>
      <c r="J16" s="67"/>
      <c r="K16" s="67"/>
      <c r="L16" s="67" t="s">
        <v>284</v>
      </c>
      <c r="M16" s="67"/>
      <c r="N16" s="67"/>
      <c r="O16" s="67"/>
      <c r="P16" s="68" t="s">
        <v>48</v>
      </c>
      <c r="Q16" s="68" t="s">
        <v>159</v>
      </c>
      <c r="R16" s="68">
        <v>100</v>
      </c>
      <c r="S16" s="68">
        <v>100</v>
      </c>
      <c r="T16" s="68">
        <v>100</v>
      </c>
      <c r="U16" s="69">
        <f t="shared" si="0"/>
        <v>100</v>
      </c>
    </row>
    <row r="17" spans="2:22" ht="22.5" customHeight="1" thickTop="1" thickBot="1">
      <c r="B17" s="13" t="s">
        <v>65</v>
      </c>
      <c r="C17" s="14"/>
      <c r="D17" s="14"/>
      <c r="E17" s="14"/>
      <c r="F17" s="14"/>
      <c r="G17" s="14"/>
      <c r="H17" s="15"/>
      <c r="I17" s="15"/>
      <c r="J17" s="15"/>
      <c r="K17" s="15"/>
      <c r="L17" s="15"/>
      <c r="M17" s="15"/>
      <c r="N17" s="15"/>
      <c r="O17" s="15"/>
      <c r="P17" s="15"/>
      <c r="Q17" s="15"/>
      <c r="R17" s="15"/>
      <c r="S17" s="15"/>
      <c r="T17" s="15"/>
      <c r="U17" s="16"/>
      <c r="V17" s="70"/>
    </row>
    <row r="18" spans="2:22" ht="26.25" customHeight="1" thickTop="1">
      <c r="B18" s="71"/>
      <c r="C18" s="72"/>
      <c r="D18" s="72"/>
      <c r="E18" s="72"/>
      <c r="F18" s="72"/>
      <c r="G18" s="72"/>
      <c r="H18" s="73"/>
      <c r="I18" s="73"/>
      <c r="J18" s="73"/>
      <c r="K18" s="73"/>
      <c r="L18" s="73"/>
      <c r="M18" s="73"/>
      <c r="N18" s="73"/>
      <c r="O18" s="73"/>
      <c r="P18" s="74"/>
      <c r="Q18" s="75"/>
      <c r="R18" s="76" t="s">
        <v>66</v>
      </c>
      <c r="S18" s="44" t="s">
        <v>67</v>
      </c>
      <c r="T18" s="76" t="s">
        <v>68</v>
      </c>
      <c r="U18" s="44" t="s">
        <v>69</v>
      </c>
    </row>
    <row r="19" spans="2:22" ht="26.25" customHeight="1" thickBot="1">
      <c r="B19" s="77"/>
      <c r="C19" s="78"/>
      <c r="D19" s="78"/>
      <c r="E19" s="78"/>
      <c r="F19" s="78"/>
      <c r="G19" s="78"/>
      <c r="H19" s="79"/>
      <c r="I19" s="79"/>
      <c r="J19" s="79"/>
      <c r="K19" s="79"/>
      <c r="L19" s="79"/>
      <c r="M19" s="79"/>
      <c r="N19" s="79"/>
      <c r="O19" s="79"/>
      <c r="P19" s="80"/>
      <c r="Q19" s="81"/>
      <c r="R19" s="82" t="s">
        <v>70</v>
      </c>
      <c r="S19" s="81" t="s">
        <v>70</v>
      </c>
      <c r="T19" s="81" t="s">
        <v>70</v>
      </c>
      <c r="U19" s="81" t="s">
        <v>71</v>
      </c>
    </row>
    <row r="20" spans="2:22" ht="13.5" customHeight="1" thickBot="1">
      <c r="B20" s="83" t="s">
        <v>72</v>
      </c>
      <c r="C20" s="84"/>
      <c r="D20" s="84"/>
      <c r="E20" s="85"/>
      <c r="F20" s="85"/>
      <c r="G20" s="85"/>
      <c r="H20" s="86"/>
      <c r="I20" s="86"/>
      <c r="J20" s="86"/>
      <c r="K20" s="86"/>
      <c r="L20" s="86"/>
      <c r="M20" s="86"/>
      <c r="N20" s="86"/>
      <c r="O20" s="86"/>
      <c r="P20" s="87"/>
      <c r="Q20" s="87"/>
      <c r="R20" s="88">
        <f>3557.346883</f>
        <v>3557.3468830000002</v>
      </c>
      <c r="S20" s="88">
        <f>3557.346883</f>
        <v>3557.3468830000002</v>
      </c>
      <c r="T20" s="88">
        <f>4070.7330434</f>
        <v>4070.7330434</v>
      </c>
      <c r="U20" s="89">
        <f>+IF(ISERR(T20/S20*100),"N/A",T20/S20*100)</f>
        <v>114.43171490678606</v>
      </c>
    </row>
    <row r="21" spans="2:22" ht="13.5" customHeight="1" thickBot="1">
      <c r="B21" s="90" t="s">
        <v>73</v>
      </c>
      <c r="C21" s="91"/>
      <c r="D21" s="91"/>
      <c r="E21" s="92"/>
      <c r="F21" s="92"/>
      <c r="G21" s="92"/>
      <c r="H21" s="93"/>
      <c r="I21" s="93"/>
      <c r="J21" s="93"/>
      <c r="K21" s="93"/>
      <c r="L21" s="93"/>
      <c r="M21" s="93"/>
      <c r="N21" s="93"/>
      <c r="O21" s="93"/>
      <c r="P21" s="94"/>
      <c r="Q21" s="94"/>
      <c r="R21" s="88">
        <f>4441.95054151</f>
        <v>4441.9505415100002</v>
      </c>
      <c r="S21" s="88">
        <f>4441.95054151</f>
        <v>4441.9505415100002</v>
      </c>
      <c r="T21" s="88">
        <f>4070.7330434</f>
        <v>4070.7330434</v>
      </c>
      <c r="U21" s="89">
        <f>+IF(ISERR(T21/S21*100),"N/A",T21/S21*100)</f>
        <v>91.642916897858839</v>
      </c>
    </row>
    <row r="22" spans="2:22" ht="14.85" customHeight="1" thickTop="1" thickBot="1">
      <c r="B22" s="13" t="s">
        <v>74</v>
      </c>
      <c r="C22" s="14"/>
      <c r="D22" s="14"/>
      <c r="E22" s="14"/>
      <c r="F22" s="14"/>
      <c r="G22" s="14"/>
      <c r="H22" s="15"/>
      <c r="I22" s="15"/>
      <c r="J22" s="15"/>
      <c r="K22" s="15"/>
      <c r="L22" s="15"/>
      <c r="M22" s="15"/>
      <c r="N22" s="15"/>
      <c r="O22" s="15"/>
      <c r="P22" s="15"/>
      <c r="Q22" s="15"/>
      <c r="R22" s="15"/>
      <c r="S22" s="15"/>
      <c r="T22" s="15"/>
      <c r="U22" s="16"/>
    </row>
    <row r="23" spans="2:22" ht="44.25" customHeight="1" thickTop="1">
      <c r="B23" s="95" t="s">
        <v>75</v>
      </c>
      <c r="C23" s="97"/>
      <c r="D23" s="97"/>
      <c r="E23" s="97"/>
      <c r="F23" s="97"/>
      <c r="G23" s="97"/>
      <c r="H23" s="97"/>
      <c r="I23" s="97"/>
      <c r="J23" s="97"/>
      <c r="K23" s="97"/>
      <c r="L23" s="97"/>
      <c r="M23" s="97"/>
      <c r="N23" s="97"/>
      <c r="O23" s="97"/>
      <c r="P23" s="97"/>
      <c r="Q23" s="97"/>
      <c r="R23" s="97"/>
      <c r="S23" s="97"/>
      <c r="T23" s="97"/>
      <c r="U23" s="96"/>
    </row>
    <row r="24" spans="2:22" ht="34.5" customHeight="1">
      <c r="B24" s="98" t="s">
        <v>76</v>
      </c>
      <c r="C24" s="100"/>
      <c r="D24" s="100"/>
      <c r="E24" s="100"/>
      <c r="F24" s="100"/>
      <c r="G24" s="100"/>
      <c r="H24" s="100"/>
      <c r="I24" s="100"/>
      <c r="J24" s="100"/>
      <c r="K24" s="100"/>
      <c r="L24" s="100"/>
      <c r="M24" s="100"/>
      <c r="N24" s="100"/>
      <c r="O24" s="100"/>
      <c r="P24" s="100"/>
      <c r="Q24" s="100"/>
      <c r="R24" s="100"/>
      <c r="S24" s="100"/>
      <c r="T24" s="100"/>
      <c r="U24" s="99"/>
    </row>
    <row r="25" spans="2:22" ht="72.599999999999994" customHeight="1">
      <c r="B25" s="98" t="s">
        <v>285</v>
      </c>
      <c r="C25" s="100"/>
      <c r="D25" s="100"/>
      <c r="E25" s="100"/>
      <c r="F25" s="100"/>
      <c r="G25" s="100"/>
      <c r="H25" s="100"/>
      <c r="I25" s="100"/>
      <c r="J25" s="100"/>
      <c r="K25" s="100"/>
      <c r="L25" s="100"/>
      <c r="M25" s="100"/>
      <c r="N25" s="100"/>
      <c r="O25" s="100"/>
      <c r="P25" s="100"/>
      <c r="Q25" s="100"/>
      <c r="R25" s="100"/>
      <c r="S25" s="100"/>
      <c r="T25" s="100"/>
      <c r="U25" s="99"/>
    </row>
    <row r="26" spans="2:22" ht="61.35" customHeight="1">
      <c r="B26" s="98" t="s">
        <v>286</v>
      </c>
      <c r="C26" s="100"/>
      <c r="D26" s="100"/>
      <c r="E26" s="100"/>
      <c r="F26" s="100"/>
      <c r="G26" s="100"/>
      <c r="H26" s="100"/>
      <c r="I26" s="100"/>
      <c r="J26" s="100"/>
      <c r="K26" s="100"/>
      <c r="L26" s="100"/>
      <c r="M26" s="100"/>
      <c r="N26" s="100"/>
      <c r="O26" s="100"/>
      <c r="P26" s="100"/>
      <c r="Q26" s="100"/>
      <c r="R26" s="100"/>
      <c r="S26" s="100"/>
      <c r="T26" s="100"/>
      <c r="U26" s="99"/>
    </row>
    <row r="27" spans="2:22" ht="21.75" customHeight="1">
      <c r="B27" s="98" t="s">
        <v>287</v>
      </c>
      <c r="C27" s="100"/>
      <c r="D27" s="100"/>
      <c r="E27" s="100"/>
      <c r="F27" s="100"/>
      <c r="G27" s="100"/>
      <c r="H27" s="100"/>
      <c r="I27" s="100"/>
      <c r="J27" s="100"/>
      <c r="K27" s="100"/>
      <c r="L27" s="100"/>
      <c r="M27" s="100"/>
      <c r="N27" s="100"/>
      <c r="O27" s="100"/>
      <c r="P27" s="100"/>
      <c r="Q27" s="100"/>
      <c r="R27" s="100"/>
      <c r="S27" s="100"/>
      <c r="T27" s="100"/>
      <c r="U27" s="99"/>
    </row>
    <row r="28" spans="2:22" ht="34.5" customHeight="1">
      <c r="B28" s="98" t="s">
        <v>288</v>
      </c>
      <c r="C28" s="100"/>
      <c r="D28" s="100"/>
      <c r="E28" s="100"/>
      <c r="F28" s="100"/>
      <c r="G28" s="100"/>
      <c r="H28" s="100"/>
      <c r="I28" s="100"/>
      <c r="J28" s="100"/>
      <c r="K28" s="100"/>
      <c r="L28" s="100"/>
      <c r="M28" s="100"/>
      <c r="N28" s="100"/>
      <c r="O28" s="100"/>
      <c r="P28" s="100"/>
      <c r="Q28" s="100"/>
      <c r="R28" s="100"/>
      <c r="S28" s="100"/>
      <c r="T28" s="100"/>
      <c r="U28" s="99"/>
    </row>
    <row r="29" spans="2:22" ht="34.5" customHeight="1" thickBot="1">
      <c r="B29" s="101" t="s">
        <v>289</v>
      </c>
      <c r="C29" s="103"/>
      <c r="D29" s="103"/>
      <c r="E29" s="103"/>
      <c r="F29" s="103"/>
      <c r="G29" s="103"/>
      <c r="H29" s="103"/>
      <c r="I29" s="103"/>
      <c r="J29" s="103"/>
      <c r="K29" s="103"/>
      <c r="L29" s="103"/>
      <c r="M29" s="103"/>
      <c r="N29" s="103"/>
      <c r="O29" s="103"/>
      <c r="P29" s="103"/>
      <c r="Q29" s="103"/>
      <c r="R29" s="103"/>
      <c r="S29" s="103"/>
      <c r="T29" s="103"/>
      <c r="U29" s="102"/>
    </row>
  </sheetData>
  <mergeCells count="48">
    <mergeCell ref="B24:U24"/>
    <mergeCell ref="B25:U25"/>
    <mergeCell ref="B26:U26"/>
    <mergeCell ref="B27:U27"/>
    <mergeCell ref="B28:U28"/>
    <mergeCell ref="B29:U29"/>
    <mergeCell ref="C16:H16"/>
    <mergeCell ref="I16:K16"/>
    <mergeCell ref="L16:O16"/>
    <mergeCell ref="B20:D20"/>
    <mergeCell ref="B21:D21"/>
    <mergeCell ref="B23:U23"/>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1"/>
  <sheetViews>
    <sheetView view="pageBreakPreview" zoomScale="80" zoomScaleNormal="80" zoomScaleSheetLayoutView="80" workbookViewId="0">
      <selection activeCell="B2" sqref="B2"/>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4"/>
      <c r="B1" s="8" t="s">
        <v>0</v>
      </c>
      <c r="C1" s="8"/>
      <c r="D1" s="8"/>
      <c r="E1" s="8"/>
      <c r="F1" s="8"/>
      <c r="G1" s="8"/>
      <c r="H1" s="8"/>
      <c r="I1" s="8"/>
      <c r="J1" s="8"/>
      <c r="K1" s="8"/>
      <c r="L1" s="8"/>
      <c r="M1" s="4" t="s">
        <v>5</v>
      </c>
      <c r="N1" s="4"/>
      <c r="O1" s="4"/>
      <c r="P1" s="9"/>
      <c r="Q1" s="9"/>
      <c r="R1" s="9"/>
      <c r="Y1" s="10"/>
      <c r="Z1" s="10"/>
      <c r="AA1" s="11"/>
      <c r="AH1" s="12"/>
    </row>
    <row r="2" spans="1:34" ht="13.5" customHeight="1" thickBot="1"/>
    <row r="3" spans="1:34" ht="22.5" customHeight="1" thickTop="1" thickBot="1">
      <c r="B3" s="13" t="s">
        <v>6</v>
      </c>
      <c r="C3" s="14"/>
      <c r="D3" s="14"/>
      <c r="E3" s="14"/>
      <c r="F3" s="14"/>
      <c r="G3" s="14"/>
      <c r="H3" s="15"/>
      <c r="I3" s="15"/>
      <c r="J3" s="15"/>
      <c r="K3" s="15"/>
      <c r="L3" s="15"/>
      <c r="M3" s="15"/>
      <c r="N3" s="15"/>
      <c r="O3" s="15"/>
      <c r="P3" s="15"/>
      <c r="Q3" s="15"/>
      <c r="R3" s="15"/>
      <c r="S3" s="15"/>
      <c r="T3" s="15"/>
      <c r="U3" s="16"/>
    </row>
    <row r="4" spans="1:34" ht="51.75" customHeight="1" thickTop="1">
      <c r="B4" s="17" t="s">
        <v>7</v>
      </c>
      <c r="C4" s="18" t="s">
        <v>290</v>
      </c>
      <c r="D4" s="19" t="s">
        <v>291</v>
      </c>
      <c r="E4" s="19"/>
      <c r="F4" s="19"/>
      <c r="G4" s="19"/>
      <c r="H4" s="19"/>
      <c r="I4" s="20"/>
      <c r="J4" s="21" t="s">
        <v>10</v>
      </c>
      <c r="K4" s="22" t="s">
        <v>11</v>
      </c>
      <c r="L4" s="23" t="s">
        <v>12</v>
      </c>
      <c r="M4" s="23"/>
      <c r="N4" s="23"/>
      <c r="O4" s="23"/>
      <c r="P4" s="21" t="s">
        <v>13</v>
      </c>
      <c r="Q4" s="23" t="s">
        <v>292</v>
      </c>
      <c r="R4" s="23"/>
      <c r="S4" s="21" t="s">
        <v>15</v>
      </c>
      <c r="T4" s="23" t="s">
        <v>16</v>
      </c>
      <c r="U4" s="24"/>
    </row>
    <row r="5" spans="1:34" ht="15.75" customHeight="1">
      <c r="B5" s="25" t="s">
        <v>17</v>
      </c>
      <c r="C5" s="26"/>
      <c r="D5" s="26"/>
      <c r="E5" s="26"/>
      <c r="F5" s="26"/>
      <c r="G5" s="26"/>
      <c r="H5" s="26"/>
      <c r="I5" s="26"/>
      <c r="J5" s="26"/>
      <c r="K5" s="26"/>
      <c r="L5" s="26"/>
      <c r="M5" s="26"/>
      <c r="N5" s="26"/>
      <c r="O5" s="26"/>
      <c r="P5" s="26"/>
      <c r="Q5" s="26"/>
      <c r="R5" s="26"/>
      <c r="S5" s="26"/>
      <c r="T5" s="26"/>
      <c r="U5" s="27"/>
    </row>
    <row r="6" spans="1:34" ht="37.5" customHeight="1" thickBot="1">
      <c r="B6" s="28" t="s">
        <v>18</v>
      </c>
      <c r="C6" s="29" t="s">
        <v>19</v>
      </c>
      <c r="D6" s="29"/>
      <c r="E6" s="29"/>
      <c r="F6" s="29"/>
      <c r="G6" s="29"/>
      <c r="H6" s="30"/>
      <c r="I6" s="30"/>
      <c r="J6" s="30" t="s">
        <v>20</v>
      </c>
      <c r="K6" s="29" t="s">
        <v>21</v>
      </c>
      <c r="L6" s="29"/>
      <c r="M6" s="29"/>
      <c r="N6" s="31"/>
      <c r="O6" s="32" t="s">
        <v>22</v>
      </c>
      <c r="P6" s="29" t="s">
        <v>23</v>
      </c>
      <c r="Q6" s="29"/>
      <c r="R6" s="33"/>
      <c r="S6" s="32" t="s">
        <v>24</v>
      </c>
      <c r="T6" s="29" t="s">
        <v>293</v>
      </c>
      <c r="U6" s="34"/>
    </row>
    <row r="7" spans="1:34" ht="22.5" customHeight="1" thickTop="1" thickBot="1">
      <c r="B7" s="13" t="s">
        <v>26</v>
      </c>
      <c r="C7" s="14"/>
      <c r="D7" s="14"/>
      <c r="E7" s="14"/>
      <c r="F7" s="14"/>
      <c r="G7" s="14"/>
      <c r="H7" s="15"/>
      <c r="I7" s="15"/>
      <c r="J7" s="15"/>
      <c r="K7" s="15"/>
      <c r="L7" s="15"/>
      <c r="M7" s="15"/>
      <c r="N7" s="15"/>
      <c r="O7" s="15"/>
      <c r="P7" s="15"/>
      <c r="Q7" s="15"/>
      <c r="R7" s="15"/>
      <c r="S7" s="15"/>
      <c r="T7" s="15"/>
      <c r="U7" s="16"/>
    </row>
    <row r="8" spans="1:34" ht="16.5" customHeight="1" thickTop="1">
      <c r="B8" s="36" t="s">
        <v>27</v>
      </c>
      <c r="C8" s="39" t="s">
        <v>28</v>
      </c>
      <c r="D8" s="39"/>
      <c r="E8" s="39"/>
      <c r="F8" s="39"/>
      <c r="G8" s="39"/>
      <c r="H8" s="40"/>
      <c r="I8" s="45" t="s">
        <v>29</v>
      </c>
      <c r="J8" s="47"/>
      <c r="K8" s="47"/>
      <c r="L8" s="47"/>
      <c r="M8" s="47"/>
      <c r="N8" s="47"/>
      <c r="O8" s="47"/>
      <c r="P8" s="47"/>
      <c r="Q8" s="47"/>
      <c r="R8" s="47"/>
      <c r="S8" s="46"/>
      <c r="T8" s="49" t="s">
        <v>30</v>
      </c>
      <c r="U8" s="48"/>
    </row>
    <row r="9" spans="1:34" ht="19.5" customHeight="1">
      <c r="B9" s="38"/>
      <c r="C9" s="35"/>
      <c r="D9" s="35"/>
      <c r="E9" s="35"/>
      <c r="F9" s="35"/>
      <c r="G9" s="35"/>
      <c r="H9" s="43"/>
      <c r="I9" s="50" t="s">
        <v>31</v>
      </c>
      <c r="J9" s="51"/>
      <c r="K9" s="51"/>
      <c r="L9" s="51" t="s">
        <v>32</v>
      </c>
      <c r="M9" s="51"/>
      <c r="N9" s="51"/>
      <c r="O9" s="51"/>
      <c r="P9" s="51" t="s">
        <v>33</v>
      </c>
      <c r="Q9" s="51" t="s">
        <v>34</v>
      </c>
      <c r="R9" s="55" t="s">
        <v>35</v>
      </c>
      <c r="S9" s="54"/>
      <c r="T9" s="51" t="s">
        <v>36</v>
      </c>
      <c r="U9" s="56" t="s">
        <v>37</v>
      </c>
    </row>
    <row r="10" spans="1:34" ht="26.25" customHeight="1" thickBot="1">
      <c r="B10" s="37"/>
      <c r="C10" s="41"/>
      <c r="D10" s="41"/>
      <c r="E10" s="41"/>
      <c r="F10" s="41"/>
      <c r="G10" s="41"/>
      <c r="H10" s="42"/>
      <c r="I10" s="52"/>
      <c r="J10" s="53"/>
      <c r="K10" s="53"/>
      <c r="L10" s="53"/>
      <c r="M10" s="53"/>
      <c r="N10" s="53"/>
      <c r="O10" s="53"/>
      <c r="P10" s="53"/>
      <c r="Q10" s="53"/>
      <c r="R10" s="58" t="s">
        <v>38</v>
      </c>
      <c r="S10" s="59" t="s">
        <v>39</v>
      </c>
      <c r="T10" s="53"/>
      <c r="U10" s="57"/>
    </row>
    <row r="11" spans="1:34" ht="75" customHeight="1" thickTop="1">
      <c r="A11" s="60"/>
      <c r="B11" s="61" t="s">
        <v>40</v>
      </c>
      <c r="C11" s="62" t="s">
        <v>294</v>
      </c>
      <c r="D11" s="62"/>
      <c r="E11" s="62"/>
      <c r="F11" s="62"/>
      <c r="G11" s="62"/>
      <c r="H11" s="62"/>
      <c r="I11" s="62" t="s">
        <v>295</v>
      </c>
      <c r="J11" s="62"/>
      <c r="K11" s="62"/>
      <c r="L11" s="62" t="s">
        <v>296</v>
      </c>
      <c r="M11" s="62"/>
      <c r="N11" s="62"/>
      <c r="O11" s="62"/>
      <c r="P11" s="63" t="s">
        <v>48</v>
      </c>
      <c r="Q11" s="63" t="s">
        <v>209</v>
      </c>
      <c r="R11" s="63">
        <v>100</v>
      </c>
      <c r="S11" s="63">
        <v>100</v>
      </c>
      <c r="T11" s="63">
        <v>71.13</v>
      </c>
      <c r="U11" s="65">
        <f t="shared" ref="U11:U17" si="0">IF(ISERR(T11/S11*100),"N/A",T11/S11*100)</f>
        <v>71.13</v>
      </c>
    </row>
    <row r="12" spans="1:34" ht="75" customHeight="1" thickBot="1">
      <c r="A12" s="60"/>
      <c r="B12" s="66" t="s">
        <v>45</v>
      </c>
      <c r="C12" s="67" t="s">
        <v>45</v>
      </c>
      <c r="D12" s="67"/>
      <c r="E12" s="67"/>
      <c r="F12" s="67"/>
      <c r="G12" s="67"/>
      <c r="H12" s="67"/>
      <c r="I12" s="67" t="s">
        <v>297</v>
      </c>
      <c r="J12" s="67"/>
      <c r="K12" s="67"/>
      <c r="L12" s="67" t="s">
        <v>298</v>
      </c>
      <c r="M12" s="67"/>
      <c r="N12" s="67"/>
      <c r="O12" s="67"/>
      <c r="P12" s="68" t="s">
        <v>16</v>
      </c>
      <c r="Q12" s="68" t="s">
        <v>44</v>
      </c>
      <c r="R12" s="104">
        <v>1.9</v>
      </c>
      <c r="S12" s="104">
        <v>1.9</v>
      </c>
      <c r="T12" s="104">
        <v>4.0999999999999996</v>
      </c>
      <c r="U12" s="69">
        <f t="shared" si="0"/>
        <v>215.78947368421052</v>
      </c>
    </row>
    <row r="13" spans="1:34" ht="75" customHeight="1" thickTop="1" thickBot="1">
      <c r="A13" s="60"/>
      <c r="B13" s="61" t="s">
        <v>50</v>
      </c>
      <c r="C13" s="62" t="s">
        <v>299</v>
      </c>
      <c r="D13" s="62"/>
      <c r="E13" s="62"/>
      <c r="F13" s="62"/>
      <c r="G13" s="62"/>
      <c r="H13" s="62"/>
      <c r="I13" s="62" t="s">
        <v>300</v>
      </c>
      <c r="J13" s="62"/>
      <c r="K13" s="62"/>
      <c r="L13" s="62" t="s">
        <v>301</v>
      </c>
      <c r="M13" s="62"/>
      <c r="N13" s="62"/>
      <c r="O13" s="62"/>
      <c r="P13" s="63" t="s">
        <v>48</v>
      </c>
      <c r="Q13" s="63" t="s">
        <v>209</v>
      </c>
      <c r="R13" s="63">
        <v>100</v>
      </c>
      <c r="S13" s="63">
        <v>100</v>
      </c>
      <c r="T13" s="63">
        <v>92.87</v>
      </c>
      <c r="U13" s="65">
        <f t="shared" si="0"/>
        <v>92.87</v>
      </c>
    </row>
    <row r="14" spans="1:34" ht="75" customHeight="1" thickTop="1" thickBot="1">
      <c r="A14" s="60"/>
      <c r="B14" s="61" t="s">
        <v>55</v>
      </c>
      <c r="C14" s="62" t="s">
        <v>302</v>
      </c>
      <c r="D14" s="62"/>
      <c r="E14" s="62"/>
      <c r="F14" s="62"/>
      <c r="G14" s="62"/>
      <c r="H14" s="62"/>
      <c r="I14" s="62" t="s">
        <v>303</v>
      </c>
      <c r="J14" s="62"/>
      <c r="K14" s="62"/>
      <c r="L14" s="62" t="s">
        <v>304</v>
      </c>
      <c r="M14" s="62"/>
      <c r="N14" s="62"/>
      <c r="O14" s="62"/>
      <c r="P14" s="63" t="s">
        <v>48</v>
      </c>
      <c r="Q14" s="63" t="s">
        <v>209</v>
      </c>
      <c r="R14" s="63">
        <v>100</v>
      </c>
      <c r="S14" s="63">
        <v>100</v>
      </c>
      <c r="T14" s="63">
        <v>45.88</v>
      </c>
      <c r="U14" s="65">
        <f t="shared" si="0"/>
        <v>45.88</v>
      </c>
    </row>
    <row r="15" spans="1:34" ht="75" customHeight="1" thickTop="1">
      <c r="A15" s="60"/>
      <c r="B15" s="61" t="s">
        <v>60</v>
      </c>
      <c r="C15" s="62" t="s">
        <v>305</v>
      </c>
      <c r="D15" s="62"/>
      <c r="E15" s="62"/>
      <c r="F15" s="62"/>
      <c r="G15" s="62"/>
      <c r="H15" s="62"/>
      <c r="I15" s="62" t="s">
        <v>306</v>
      </c>
      <c r="J15" s="62"/>
      <c r="K15" s="62"/>
      <c r="L15" s="62" t="s">
        <v>307</v>
      </c>
      <c r="M15" s="62"/>
      <c r="N15" s="62"/>
      <c r="O15" s="62"/>
      <c r="P15" s="63" t="s">
        <v>48</v>
      </c>
      <c r="Q15" s="63" t="s">
        <v>225</v>
      </c>
      <c r="R15" s="63">
        <v>100</v>
      </c>
      <c r="S15" s="63">
        <v>100</v>
      </c>
      <c r="T15" s="63">
        <v>45.88</v>
      </c>
      <c r="U15" s="65">
        <f t="shared" si="0"/>
        <v>45.88</v>
      </c>
    </row>
    <row r="16" spans="1:34" ht="75" customHeight="1">
      <c r="A16" s="60"/>
      <c r="B16" s="66" t="s">
        <v>45</v>
      </c>
      <c r="C16" s="67" t="s">
        <v>45</v>
      </c>
      <c r="D16" s="67"/>
      <c r="E16" s="67"/>
      <c r="F16" s="67"/>
      <c r="G16" s="67"/>
      <c r="H16" s="67"/>
      <c r="I16" s="67" t="s">
        <v>308</v>
      </c>
      <c r="J16" s="67"/>
      <c r="K16" s="67"/>
      <c r="L16" s="67" t="s">
        <v>309</v>
      </c>
      <c r="M16" s="67"/>
      <c r="N16" s="67"/>
      <c r="O16" s="67"/>
      <c r="P16" s="68" t="s">
        <v>48</v>
      </c>
      <c r="Q16" s="68" t="s">
        <v>225</v>
      </c>
      <c r="R16" s="68">
        <v>0</v>
      </c>
      <c r="S16" s="68">
        <v>0</v>
      </c>
      <c r="T16" s="68">
        <v>216.49</v>
      </c>
      <c r="U16" s="69" t="str">
        <f t="shared" si="0"/>
        <v>N/A</v>
      </c>
    </row>
    <row r="17" spans="1:22" ht="75" customHeight="1" thickBot="1">
      <c r="A17" s="60"/>
      <c r="B17" s="66" t="s">
        <v>45</v>
      </c>
      <c r="C17" s="67" t="s">
        <v>310</v>
      </c>
      <c r="D17" s="67"/>
      <c r="E17" s="67"/>
      <c r="F17" s="67"/>
      <c r="G17" s="67"/>
      <c r="H17" s="67"/>
      <c r="I17" s="67" t="s">
        <v>311</v>
      </c>
      <c r="J17" s="67"/>
      <c r="K17" s="67"/>
      <c r="L17" s="67" t="s">
        <v>312</v>
      </c>
      <c r="M17" s="67"/>
      <c r="N17" s="67"/>
      <c r="O17" s="67"/>
      <c r="P17" s="68" t="s">
        <v>48</v>
      </c>
      <c r="Q17" s="68" t="s">
        <v>225</v>
      </c>
      <c r="R17" s="68">
        <v>100</v>
      </c>
      <c r="S17" s="68">
        <v>100</v>
      </c>
      <c r="T17" s="68">
        <v>72.099999999999994</v>
      </c>
      <c r="U17" s="69">
        <f t="shared" si="0"/>
        <v>72.099999999999994</v>
      </c>
    </row>
    <row r="18" spans="1:22" ht="22.5" customHeight="1" thickTop="1" thickBot="1">
      <c r="B18" s="13" t="s">
        <v>65</v>
      </c>
      <c r="C18" s="14"/>
      <c r="D18" s="14"/>
      <c r="E18" s="14"/>
      <c r="F18" s="14"/>
      <c r="G18" s="14"/>
      <c r="H18" s="15"/>
      <c r="I18" s="15"/>
      <c r="J18" s="15"/>
      <c r="K18" s="15"/>
      <c r="L18" s="15"/>
      <c r="M18" s="15"/>
      <c r="N18" s="15"/>
      <c r="O18" s="15"/>
      <c r="P18" s="15"/>
      <c r="Q18" s="15"/>
      <c r="R18" s="15"/>
      <c r="S18" s="15"/>
      <c r="T18" s="15"/>
      <c r="U18" s="16"/>
      <c r="V18" s="70"/>
    </row>
    <row r="19" spans="1:22" ht="26.25" customHeight="1" thickTop="1">
      <c r="B19" s="71"/>
      <c r="C19" s="72"/>
      <c r="D19" s="72"/>
      <c r="E19" s="72"/>
      <c r="F19" s="72"/>
      <c r="G19" s="72"/>
      <c r="H19" s="73"/>
      <c r="I19" s="73"/>
      <c r="J19" s="73"/>
      <c r="K19" s="73"/>
      <c r="L19" s="73"/>
      <c r="M19" s="73"/>
      <c r="N19" s="73"/>
      <c r="O19" s="73"/>
      <c r="P19" s="74"/>
      <c r="Q19" s="75"/>
      <c r="R19" s="76" t="s">
        <v>66</v>
      </c>
      <c r="S19" s="44" t="s">
        <v>67</v>
      </c>
      <c r="T19" s="76" t="s">
        <v>68</v>
      </c>
      <c r="U19" s="44" t="s">
        <v>69</v>
      </c>
    </row>
    <row r="20" spans="1:22" ht="26.25" customHeight="1" thickBot="1">
      <c r="B20" s="77"/>
      <c r="C20" s="78"/>
      <c r="D20" s="78"/>
      <c r="E20" s="78"/>
      <c r="F20" s="78"/>
      <c r="G20" s="78"/>
      <c r="H20" s="79"/>
      <c r="I20" s="79"/>
      <c r="J20" s="79"/>
      <c r="K20" s="79"/>
      <c r="L20" s="79"/>
      <c r="M20" s="79"/>
      <c r="N20" s="79"/>
      <c r="O20" s="79"/>
      <c r="P20" s="80"/>
      <c r="Q20" s="81"/>
      <c r="R20" s="82" t="s">
        <v>70</v>
      </c>
      <c r="S20" s="81" t="s">
        <v>70</v>
      </c>
      <c r="T20" s="81" t="s">
        <v>70</v>
      </c>
      <c r="U20" s="81" t="s">
        <v>71</v>
      </c>
    </row>
    <row r="21" spans="1:22" ht="13.5" customHeight="1" thickBot="1">
      <c r="B21" s="83" t="s">
        <v>72</v>
      </c>
      <c r="C21" s="84"/>
      <c r="D21" s="84"/>
      <c r="E21" s="85"/>
      <c r="F21" s="85"/>
      <c r="G21" s="85"/>
      <c r="H21" s="86"/>
      <c r="I21" s="86"/>
      <c r="J21" s="86"/>
      <c r="K21" s="86"/>
      <c r="L21" s="86"/>
      <c r="M21" s="86"/>
      <c r="N21" s="86"/>
      <c r="O21" s="86"/>
      <c r="P21" s="87"/>
      <c r="Q21" s="87"/>
      <c r="R21" s="88">
        <f>3271.781888</f>
        <v>3271.781888</v>
      </c>
      <c r="S21" s="88">
        <f>3271.781888</f>
        <v>3271.781888</v>
      </c>
      <c r="T21" s="88">
        <f>3038.17235028</f>
        <v>3038.17235028</v>
      </c>
      <c r="U21" s="89">
        <f>+IF(ISERR(T21/S21*100),"N/A",T21/S21*100)</f>
        <v>92.859868239480875</v>
      </c>
    </row>
    <row r="22" spans="1:22" ht="13.5" customHeight="1" thickBot="1">
      <c r="B22" s="90" t="s">
        <v>73</v>
      </c>
      <c r="C22" s="91"/>
      <c r="D22" s="91"/>
      <c r="E22" s="92"/>
      <c r="F22" s="92"/>
      <c r="G22" s="92"/>
      <c r="H22" s="93"/>
      <c r="I22" s="93"/>
      <c r="J22" s="93"/>
      <c r="K22" s="93"/>
      <c r="L22" s="93"/>
      <c r="M22" s="93"/>
      <c r="N22" s="93"/>
      <c r="O22" s="93"/>
      <c r="P22" s="94"/>
      <c r="Q22" s="94"/>
      <c r="R22" s="88">
        <f>3038.17235028</f>
        <v>3038.17235028</v>
      </c>
      <c r="S22" s="88">
        <f>3038.17235028</f>
        <v>3038.17235028</v>
      </c>
      <c r="T22" s="88">
        <f>3038.17235028</f>
        <v>3038.17235028</v>
      </c>
      <c r="U22" s="89">
        <f>+IF(ISERR(T22/S22*100),"N/A",T22/S22*100)</f>
        <v>100</v>
      </c>
    </row>
    <row r="23" spans="1:22" ht="14.85" customHeight="1" thickTop="1" thickBot="1">
      <c r="B23" s="13" t="s">
        <v>74</v>
      </c>
      <c r="C23" s="14"/>
      <c r="D23" s="14"/>
      <c r="E23" s="14"/>
      <c r="F23" s="14"/>
      <c r="G23" s="14"/>
      <c r="H23" s="15"/>
      <c r="I23" s="15"/>
      <c r="J23" s="15"/>
      <c r="K23" s="15"/>
      <c r="L23" s="15"/>
      <c r="M23" s="15"/>
      <c r="N23" s="15"/>
      <c r="O23" s="15"/>
      <c r="P23" s="15"/>
      <c r="Q23" s="15"/>
      <c r="R23" s="15"/>
      <c r="S23" s="15"/>
      <c r="T23" s="15"/>
      <c r="U23" s="16"/>
    </row>
    <row r="24" spans="1:22" ht="44.25" customHeight="1" thickTop="1">
      <c r="B24" s="95" t="s">
        <v>75</v>
      </c>
      <c r="C24" s="97"/>
      <c r="D24" s="97"/>
      <c r="E24" s="97"/>
      <c r="F24" s="97"/>
      <c r="G24" s="97"/>
      <c r="H24" s="97"/>
      <c r="I24" s="97"/>
      <c r="J24" s="97"/>
      <c r="K24" s="97"/>
      <c r="L24" s="97"/>
      <c r="M24" s="97"/>
      <c r="N24" s="97"/>
      <c r="O24" s="97"/>
      <c r="P24" s="97"/>
      <c r="Q24" s="97"/>
      <c r="R24" s="97"/>
      <c r="S24" s="97"/>
      <c r="T24" s="97"/>
      <c r="U24" s="96"/>
    </row>
    <row r="25" spans="1:22" ht="51.95" customHeight="1">
      <c r="B25" s="98" t="s">
        <v>313</v>
      </c>
      <c r="C25" s="100"/>
      <c r="D25" s="100"/>
      <c r="E25" s="100"/>
      <c r="F25" s="100"/>
      <c r="G25" s="100"/>
      <c r="H25" s="100"/>
      <c r="I25" s="100"/>
      <c r="J25" s="100"/>
      <c r="K25" s="100"/>
      <c r="L25" s="100"/>
      <c r="M25" s="100"/>
      <c r="N25" s="100"/>
      <c r="O25" s="100"/>
      <c r="P25" s="100"/>
      <c r="Q25" s="100"/>
      <c r="R25" s="100"/>
      <c r="S25" s="100"/>
      <c r="T25" s="100"/>
      <c r="U25" s="99"/>
    </row>
    <row r="26" spans="1:22" ht="34.5" customHeight="1">
      <c r="B26" s="98" t="s">
        <v>314</v>
      </c>
      <c r="C26" s="100"/>
      <c r="D26" s="100"/>
      <c r="E26" s="100"/>
      <c r="F26" s="100"/>
      <c r="G26" s="100"/>
      <c r="H26" s="100"/>
      <c r="I26" s="100"/>
      <c r="J26" s="100"/>
      <c r="K26" s="100"/>
      <c r="L26" s="100"/>
      <c r="M26" s="100"/>
      <c r="N26" s="100"/>
      <c r="O26" s="100"/>
      <c r="P26" s="100"/>
      <c r="Q26" s="100"/>
      <c r="R26" s="100"/>
      <c r="S26" s="100"/>
      <c r="T26" s="100"/>
      <c r="U26" s="99"/>
    </row>
    <row r="27" spans="1:22" ht="33.6" customHeight="1">
      <c r="B27" s="98" t="s">
        <v>315</v>
      </c>
      <c r="C27" s="100"/>
      <c r="D27" s="100"/>
      <c r="E27" s="100"/>
      <c r="F27" s="100"/>
      <c r="G27" s="100"/>
      <c r="H27" s="100"/>
      <c r="I27" s="100"/>
      <c r="J27" s="100"/>
      <c r="K27" s="100"/>
      <c r="L27" s="100"/>
      <c r="M27" s="100"/>
      <c r="N27" s="100"/>
      <c r="O27" s="100"/>
      <c r="P27" s="100"/>
      <c r="Q27" s="100"/>
      <c r="R27" s="100"/>
      <c r="S27" s="100"/>
      <c r="T27" s="100"/>
      <c r="U27" s="99"/>
    </row>
    <row r="28" spans="1:22" ht="42.95" customHeight="1">
      <c r="B28" s="98" t="s">
        <v>316</v>
      </c>
      <c r="C28" s="100"/>
      <c r="D28" s="100"/>
      <c r="E28" s="100"/>
      <c r="F28" s="100"/>
      <c r="G28" s="100"/>
      <c r="H28" s="100"/>
      <c r="I28" s="100"/>
      <c r="J28" s="100"/>
      <c r="K28" s="100"/>
      <c r="L28" s="100"/>
      <c r="M28" s="100"/>
      <c r="N28" s="100"/>
      <c r="O28" s="100"/>
      <c r="P28" s="100"/>
      <c r="Q28" s="100"/>
      <c r="R28" s="100"/>
      <c r="S28" s="100"/>
      <c r="T28" s="100"/>
      <c r="U28" s="99"/>
    </row>
    <row r="29" spans="1:22" ht="28.7" customHeight="1">
      <c r="B29" s="98" t="s">
        <v>317</v>
      </c>
      <c r="C29" s="100"/>
      <c r="D29" s="100"/>
      <c r="E29" s="100"/>
      <c r="F29" s="100"/>
      <c r="G29" s="100"/>
      <c r="H29" s="100"/>
      <c r="I29" s="100"/>
      <c r="J29" s="100"/>
      <c r="K29" s="100"/>
      <c r="L29" s="100"/>
      <c r="M29" s="100"/>
      <c r="N29" s="100"/>
      <c r="O29" s="100"/>
      <c r="P29" s="100"/>
      <c r="Q29" s="100"/>
      <c r="R29" s="100"/>
      <c r="S29" s="100"/>
      <c r="T29" s="100"/>
      <c r="U29" s="99"/>
    </row>
    <row r="30" spans="1:22" ht="45.75" customHeight="1">
      <c r="B30" s="98" t="s">
        <v>318</v>
      </c>
      <c r="C30" s="100"/>
      <c r="D30" s="100"/>
      <c r="E30" s="100"/>
      <c r="F30" s="100"/>
      <c r="G30" s="100"/>
      <c r="H30" s="100"/>
      <c r="I30" s="100"/>
      <c r="J30" s="100"/>
      <c r="K30" s="100"/>
      <c r="L30" s="100"/>
      <c r="M30" s="100"/>
      <c r="N30" s="100"/>
      <c r="O30" s="100"/>
      <c r="P30" s="100"/>
      <c r="Q30" s="100"/>
      <c r="R30" s="100"/>
      <c r="S30" s="100"/>
      <c r="T30" s="100"/>
      <c r="U30" s="99"/>
    </row>
    <row r="31" spans="1:22" ht="40.5" customHeight="1" thickBot="1">
      <c r="B31" s="101" t="s">
        <v>319</v>
      </c>
      <c r="C31" s="103"/>
      <c r="D31" s="103"/>
      <c r="E31" s="103"/>
      <c r="F31" s="103"/>
      <c r="G31" s="103"/>
      <c r="H31" s="103"/>
      <c r="I31" s="103"/>
      <c r="J31" s="103"/>
      <c r="K31" s="103"/>
      <c r="L31" s="103"/>
      <c r="M31" s="103"/>
      <c r="N31" s="103"/>
      <c r="O31" s="103"/>
      <c r="P31" s="103"/>
      <c r="Q31" s="103"/>
      <c r="R31" s="103"/>
      <c r="S31" s="103"/>
      <c r="T31" s="103"/>
      <c r="U31" s="102"/>
    </row>
  </sheetData>
  <mergeCells count="52">
    <mergeCell ref="B28:U28"/>
    <mergeCell ref="B29:U29"/>
    <mergeCell ref="B30:U30"/>
    <mergeCell ref="B31:U31"/>
    <mergeCell ref="B21:D21"/>
    <mergeCell ref="B22:D22"/>
    <mergeCell ref="B24:U24"/>
    <mergeCell ref="B25:U25"/>
    <mergeCell ref="B26:U26"/>
    <mergeCell ref="B27:U27"/>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53"/>
  <sheetViews>
    <sheetView view="pageBreakPreview" zoomScale="80" zoomScaleNormal="80" zoomScaleSheetLayoutView="80" workbookViewId="0">
      <selection activeCell="B2" sqref="B2"/>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4"/>
      <c r="B1" s="8" t="s">
        <v>0</v>
      </c>
      <c r="C1" s="8"/>
      <c r="D1" s="8"/>
      <c r="E1" s="8"/>
      <c r="F1" s="8"/>
      <c r="G1" s="8"/>
      <c r="H1" s="8"/>
      <c r="I1" s="8"/>
      <c r="J1" s="8"/>
      <c r="K1" s="8"/>
      <c r="L1" s="8"/>
      <c r="M1" s="4" t="s">
        <v>5</v>
      </c>
      <c r="N1" s="4"/>
      <c r="O1" s="4"/>
      <c r="P1" s="9"/>
      <c r="Q1" s="9"/>
      <c r="R1" s="9"/>
      <c r="Y1" s="10"/>
      <c r="Z1" s="10"/>
      <c r="AA1" s="11"/>
      <c r="AH1" s="12"/>
    </row>
    <row r="2" spans="1:34" ht="13.5" customHeight="1" thickBot="1"/>
    <row r="3" spans="1:34" ht="22.5" customHeight="1" thickTop="1" thickBot="1">
      <c r="B3" s="13" t="s">
        <v>6</v>
      </c>
      <c r="C3" s="14"/>
      <c r="D3" s="14"/>
      <c r="E3" s="14"/>
      <c r="F3" s="14"/>
      <c r="G3" s="14"/>
      <c r="H3" s="15"/>
      <c r="I3" s="15"/>
      <c r="J3" s="15"/>
      <c r="K3" s="15"/>
      <c r="L3" s="15"/>
      <c r="M3" s="15"/>
      <c r="N3" s="15"/>
      <c r="O3" s="15"/>
      <c r="P3" s="15"/>
      <c r="Q3" s="15"/>
      <c r="R3" s="15"/>
      <c r="S3" s="15"/>
      <c r="T3" s="15"/>
      <c r="U3" s="16"/>
    </row>
    <row r="4" spans="1:34" ht="51.75" customHeight="1" thickTop="1">
      <c r="B4" s="17" t="s">
        <v>7</v>
      </c>
      <c r="C4" s="18" t="s">
        <v>320</v>
      </c>
      <c r="D4" s="19" t="s">
        <v>321</v>
      </c>
      <c r="E4" s="19"/>
      <c r="F4" s="19"/>
      <c r="G4" s="19"/>
      <c r="H4" s="19"/>
      <c r="I4" s="20"/>
      <c r="J4" s="21" t="s">
        <v>10</v>
      </c>
      <c r="K4" s="22" t="s">
        <v>11</v>
      </c>
      <c r="L4" s="23" t="s">
        <v>12</v>
      </c>
      <c r="M4" s="23"/>
      <c r="N4" s="23"/>
      <c r="O4" s="23"/>
      <c r="P4" s="21" t="s">
        <v>13</v>
      </c>
      <c r="Q4" s="23" t="s">
        <v>322</v>
      </c>
      <c r="R4" s="23"/>
      <c r="S4" s="21" t="s">
        <v>15</v>
      </c>
      <c r="T4" s="23" t="s">
        <v>16</v>
      </c>
      <c r="U4" s="24"/>
    </row>
    <row r="5" spans="1:34" ht="15.75" customHeight="1">
      <c r="B5" s="25" t="s">
        <v>17</v>
      </c>
      <c r="C5" s="26"/>
      <c r="D5" s="26"/>
      <c r="E5" s="26"/>
      <c r="F5" s="26"/>
      <c r="G5" s="26"/>
      <c r="H5" s="26"/>
      <c r="I5" s="26"/>
      <c r="J5" s="26"/>
      <c r="K5" s="26"/>
      <c r="L5" s="26"/>
      <c r="M5" s="26"/>
      <c r="N5" s="26"/>
      <c r="O5" s="26"/>
      <c r="P5" s="26"/>
      <c r="Q5" s="26"/>
      <c r="R5" s="26"/>
      <c r="S5" s="26"/>
      <c r="T5" s="26"/>
      <c r="U5" s="27"/>
    </row>
    <row r="6" spans="1:34" ht="37.5" customHeight="1" thickBot="1">
      <c r="B6" s="28" t="s">
        <v>18</v>
      </c>
      <c r="C6" s="29" t="s">
        <v>19</v>
      </c>
      <c r="D6" s="29"/>
      <c r="E6" s="29"/>
      <c r="F6" s="29"/>
      <c r="G6" s="29"/>
      <c r="H6" s="30"/>
      <c r="I6" s="30"/>
      <c r="J6" s="30" t="s">
        <v>20</v>
      </c>
      <c r="K6" s="29" t="s">
        <v>21</v>
      </c>
      <c r="L6" s="29"/>
      <c r="M6" s="29"/>
      <c r="N6" s="31"/>
      <c r="O6" s="32" t="s">
        <v>22</v>
      </c>
      <c r="P6" s="29" t="s">
        <v>23</v>
      </c>
      <c r="Q6" s="29"/>
      <c r="R6" s="33"/>
      <c r="S6" s="32" t="s">
        <v>24</v>
      </c>
      <c r="T6" s="29" t="s">
        <v>266</v>
      </c>
      <c r="U6" s="34"/>
    </row>
    <row r="7" spans="1:34" ht="22.5" customHeight="1" thickTop="1" thickBot="1">
      <c r="B7" s="13" t="s">
        <v>26</v>
      </c>
      <c r="C7" s="14"/>
      <c r="D7" s="14"/>
      <c r="E7" s="14"/>
      <c r="F7" s="14"/>
      <c r="G7" s="14"/>
      <c r="H7" s="15"/>
      <c r="I7" s="15"/>
      <c r="J7" s="15"/>
      <c r="K7" s="15"/>
      <c r="L7" s="15"/>
      <c r="M7" s="15"/>
      <c r="N7" s="15"/>
      <c r="O7" s="15"/>
      <c r="P7" s="15"/>
      <c r="Q7" s="15"/>
      <c r="R7" s="15"/>
      <c r="S7" s="15"/>
      <c r="T7" s="15"/>
      <c r="U7" s="16"/>
    </row>
    <row r="8" spans="1:34" ht="16.5" customHeight="1" thickTop="1">
      <c r="B8" s="36" t="s">
        <v>27</v>
      </c>
      <c r="C8" s="39" t="s">
        <v>28</v>
      </c>
      <c r="D8" s="39"/>
      <c r="E8" s="39"/>
      <c r="F8" s="39"/>
      <c r="G8" s="39"/>
      <c r="H8" s="40"/>
      <c r="I8" s="45" t="s">
        <v>29</v>
      </c>
      <c r="J8" s="47"/>
      <c r="K8" s="47"/>
      <c r="L8" s="47"/>
      <c r="M8" s="47"/>
      <c r="N8" s="47"/>
      <c r="O8" s="47"/>
      <c r="P8" s="47"/>
      <c r="Q8" s="47"/>
      <c r="R8" s="47"/>
      <c r="S8" s="46"/>
      <c r="T8" s="49" t="s">
        <v>30</v>
      </c>
      <c r="U8" s="48"/>
    </row>
    <row r="9" spans="1:34" ht="19.5" customHeight="1">
      <c r="B9" s="38"/>
      <c r="C9" s="35"/>
      <c r="D9" s="35"/>
      <c r="E9" s="35"/>
      <c r="F9" s="35"/>
      <c r="G9" s="35"/>
      <c r="H9" s="43"/>
      <c r="I9" s="50" t="s">
        <v>31</v>
      </c>
      <c r="J9" s="51"/>
      <c r="K9" s="51"/>
      <c r="L9" s="51" t="s">
        <v>32</v>
      </c>
      <c r="M9" s="51"/>
      <c r="N9" s="51"/>
      <c r="O9" s="51"/>
      <c r="P9" s="51" t="s">
        <v>33</v>
      </c>
      <c r="Q9" s="51" t="s">
        <v>34</v>
      </c>
      <c r="R9" s="55" t="s">
        <v>35</v>
      </c>
      <c r="S9" s="54"/>
      <c r="T9" s="51" t="s">
        <v>36</v>
      </c>
      <c r="U9" s="56" t="s">
        <v>37</v>
      </c>
    </row>
    <row r="10" spans="1:34" ht="26.25" customHeight="1" thickBot="1">
      <c r="B10" s="37"/>
      <c r="C10" s="41"/>
      <c r="D10" s="41"/>
      <c r="E10" s="41"/>
      <c r="F10" s="41"/>
      <c r="G10" s="41"/>
      <c r="H10" s="42"/>
      <c r="I10" s="52"/>
      <c r="J10" s="53"/>
      <c r="K10" s="53"/>
      <c r="L10" s="53"/>
      <c r="M10" s="53"/>
      <c r="N10" s="53"/>
      <c r="O10" s="53"/>
      <c r="P10" s="53"/>
      <c r="Q10" s="53"/>
      <c r="R10" s="58" t="s">
        <v>38</v>
      </c>
      <c r="S10" s="59" t="s">
        <v>39</v>
      </c>
      <c r="T10" s="53"/>
      <c r="U10" s="57"/>
    </row>
    <row r="11" spans="1:34" ht="75" customHeight="1" thickTop="1" thickBot="1">
      <c r="A11" s="60"/>
      <c r="B11" s="61" t="s">
        <v>40</v>
      </c>
      <c r="C11" s="62" t="s">
        <v>323</v>
      </c>
      <c r="D11" s="62"/>
      <c r="E11" s="62"/>
      <c r="F11" s="62"/>
      <c r="G11" s="62"/>
      <c r="H11" s="62"/>
      <c r="I11" s="62" t="s">
        <v>42</v>
      </c>
      <c r="J11" s="62"/>
      <c r="K11" s="62"/>
      <c r="L11" s="62" t="s">
        <v>43</v>
      </c>
      <c r="M11" s="62"/>
      <c r="N11" s="62"/>
      <c r="O11" s="62"/>
      <c r="P11" s="63" t="s">
        <v>16</v>
      </c>
      <c r="Q11" s="63" t="s">
        <v>44</v>
      </c>
      <c r="R11" s="64">
        <v>62070</v>
      </c>
      <c r="S11" s="64">
        <v>62070</v>
      </c>
      <c r="T11" s="64">
        <v>67115</v>
      </c>
      <c r="U11" s="65">
        <f>IF(ISERR(T11/S11*100),"N/A",T11/S11*100)</f>
        <v>108.12792009022073</v>
      </c>
    </row>
    <row r="12" spans="1:34" ht="75" customHeight="1" thickTop="1" thickBot="1">
      <c r="A12" s="60"/>
      <c r="B12" s="61" t="s">
        <v>50</v>
      </c>
      <c r="C12" s="62" t="s">
        <v>324</v>
      </c>
      <c r="D12" s="62"/>
      <c r="E12" s="62"/>
      <c r="F12" s="62"/>
      <c r="G12" s="62"/>
      <c r="H12" s="62"/>
      <c r="I12" s="62" t="s">
        <v>325</v>
      </c>
      <c r="J12" s="62"/>
      <c r="K12" s="62"/>
      <c r="L12" s="62" t="s">
        <v>326</v>
      </c>
      <c r="M12" s="62"/>
      <c r="N12" s="62"/>
      <c r="O12" s="62"/>
      <c r="P12" s="63" t="s">
        <v>327</v>
      </c>
      <c r="Q12" s="63" t="s">
        <v>44</v>
      </c>
      <c r="R12" s="63">
        <v>103126.21</v>
      </c>
      <c r="S12" s="63">
        <v>103126.21</v>
      </c>
      <c r="T12" s="63">
        <v>100514.62</v>
      </c>
      <c r="U12" s="65">
        <f>IF(ISERR(T12/S12*100),"N/A",T12/S12*100)</f>
        <v>97.467578804651097</v>
      </c>
    </row>
    <row r="13" spans="1:34" ht="75" customHeight="1" thickTop="1">
      <c r="A13" s="60"/>
      <c r="B13" s="61" t="s">
        <v>55</v>
      </c>
      <c r="C13" s="62" t="s">
        <v>328</v>
      </c>
      <c r="D13" s="62"/>
      <c r="E13" s="62"/>
      <c r="F13" s="62"/>
      <c r="G13" s="62"/>
      <c r="H13" s="62"/>
      <c r="I13" s="62" t="s">
        <v>329</v>
      </c>
      <c r="J13" s="62"/>
      <c r="K13" s="62"/>
      <c r="L13" s="62" t="s">
        <v>330</v>
      </c>
      <c r="M13" s="62"/>
      <c r="N13" s="62"/>
      <c r="O13" s="62"/>
      <c r="P13" s="63" t="s">
        <v>331</v>
      </c>
      <c r="Q13" s="63" t="s">
        <v>44</v>
      </c>
      <c r="R13" s="63">
        <v>153</v>
      </c>
      <c r="S13" s="63">
        <v>153</v>
      </c>
      <c r="T13" s="63">
        <v>165.22</v>
      </c>
      <c r="U13" s="65">
        <f>IF(ISERR(T13/S13*100),"N/A",T13/S13*100)</f>
        <v>107.98692810457516</v>
      </c>
    </row>
    <row r="14" spans="1:34" ht="75" customHeight="1">
      <c r="A14" s="60"/>
      <c r="B14" s="66" t="s">
        <v>45</v>
      </c>
      <c r="C14" s="67" t="s">
        <v>332</v>
      </c>
      <c r="D14" s="67"/>
      <c r="E14" s="67"/>
      <c r="F14" s="67"/>
      <c r="G14" s="67"/>
      <c r="H14" s="67"/>
      <c r="I14" s="67" t="s">
        <v>333</v>
      </c>
      <c r="J14" s="67"/>
      <c r="K14" s="67"/>
      <c r="L14" s="67" t="s">
        <v>334</v>
      </c>
      <c r="M14" s="67"/>
      <c r="N14" s="67"/>
      <c r="O14" s="67"/>
      <c r="P14" s="68" t="s">
        <v>48</v>
      </c>
      <c r="Q14" s="68" t="s">
        <v>54</v>
      </c>
      <c r="R14" s="68">
        <v>33.33</v>
      </c>
      <c r="S14" s="68">
        <v>33.33</v>
      </c>
      <c r="T14" s="68">
        <v>26.27</v>
      </c>
      <c r="U14" s="69">
        <f>IF(ISERR((S14-T14)*100/S14+100),"N/A",(S14-T14)*100/S14+100)</f>
        <v>121.18211821182118</v>
      </c>
    </row>
    <row r="15" spans="1:34" ht="75" customHeight="1">
      <c r="A15" s="60"/>
      <c r="B15" s="66" t="s">
        <v>45</v>
      </c>
      <c r="C15" s="67" t="s">
        <v>335</v>
      </c>
      <c r="D15" s="67"/>
      <c r="E15" s="67"/>
      <c r="F15" s="67"/>
      <c r="G15" s="67"/>
      <c r="H15" s="67"/>
      <c r="I15" s="67" t="s">
        <v>336</v>
      </c>
      <c r="J15" s="67"/>
      <c r="K15" s="67"/>
      <c r="L15" s="67" t="s">
        <v>337</v>
      </c>
      <c r="M15" s="67"/>
      <c r="N15" s="67"/>
      <c r="O15" s="67"/>
      <c r="P15" s="68" t="s">
        <v>48</v>
      </c>
      <c r="Q15" s="68" t="s">
        <v>44</v>
      </c>
      <c r="R15" s="68">
        <v>99.9</v>
      </c>
      <c r="S15" s="68">
        <v>99.9</v>
      </c>
      <c r="T15" s="68">
        <v>104.25</v>
      </c>
      <c r="U15" s="69">
        <f t="shared" ref="U15:U28" si="0">IF(ISERR(T15/S15*100),"N/A",T15/S15*100)</f>
        <v>104.35435435435434</v>
      </c>
    </row>
    <row r="16" spans="1:34" ht="75" customHeight="1">
      <c r="A16" s="60"/>
      <c r="B16" s="66" t="s">
        <v>45</v>
      </c>
      <c r="C16" s="67" t="s">
        <v>338</v>
      </c>
      <c r="D16" s="67"/>
      <c r="E16" s="67"/>
      <c r="F16" s="67"/>
      <c r="G16" s="67"/>
      <c r="H16" s="67"/>
      <c r="I16" s="67" t="s">
        <v>339</v>
      </c>
      <c r="J16" s="67"/>
      <c r="K16" s="67"/>
      <c r="L16" s="67" t="s">
        <v>340</v>
      </c>
      <c r="M16" s="67"/>
      <c r="N16" s="67"/>
      <c r="O16" s="67"/>
      <c r="P16" s="68" t="s">
        <v>48</v>
      </c>
      <c r="Q16" s="68" t="s">
        <v>104</v>
      </c>
      <c r="R16" s="68">
        <v>50</v>
      </c>
      <c r="S16" s="68">
        <v>50</v>
      </c>
      <c r="T16" s="68">
        <v>60.21</v>
      </c>
      <c r="U16" s="69">
        <f t="shared" si="0"/>
        <v>120.41999999999999</v>
      </c>
    </row>
    <row r="17" spans="1:22" ht="75" customHeight="1">
      <c r="A17" s="60"/>
      <c r="B17" s="66" t="s">
        <v>45</v>
      </c>
      <c r="C17" s="67" t="s">
        <v>341</v>
      </c>
      <c r="D17" s="67"/>
      <c r="E17" s="67"/>
      <c r="F17" s="67"/>
      <c r="G17" s="67"/>
      <c r="H17" s="67"/>
      <c r="I17" s="67" t="s">
        <v>342</v>
      </c>
      <c r="J17" s="67"/>
      <c r="K17" s="67"/>
      <c r="L17" s="67" t="s">
        <v>343</v>
      </c>
      <c r="M17" s="67"/>
      <c r="N17" s="67"/>
      <c r="O17" s="67"/>
      <c r="P17" s="68" t="s">
        <v>48</v>
      </c>
      <c r="Q17" s="68" t="s">
        <v>59</v>
      </c>
      <c r="R17" s="68">
        <v>268.68</v>
      </c>
      <c r="S17" s="68">
        <v>268.68</v>
      </c>
      <c r="T17" s="68">
        <v>165.12</v>
      </c>
      <c r="U17" s="69">
        <f t="shared" si="0"/>
        <v>61.456007146047341</v>
      </c>
    </row>
    <row r="18" spans="1:22" ht="75" customHeight="1">
      <c r="A18" s="60"/>
      <c r="B18" s="66" t="s">
        <v>45</v>
      </c>
      <c r="C18" s="67" t="s">
        <v>45</v>
      </c>
      <c r="D18" s="67"/>
      <c r="E18" s="67"/>
      <c r="F18" s="67"/>
      <c r="G18" s="67"/>
      <c r="H18" s="67"/>
      <c r="I18" s="67" t="s">
        <v>344</v>
      </c>
      <c r="J18" s="67"/>
      <c r="K18" s="67"/>
      <c r="L18" s="67" t="s">
        <v>345</v>
      </c>
      <c r="M18" s="67"/>
      <c r="N18" s="67"/>
      <c r="O18" s="67"/>
      <c r="P18" s="68" t="s">
        <v>48</v>
      </c>
      <c r="Q18" s="68" t="s">
        <v>59</v>
      </c>
      <c r="R18" s="68">
        <v>131.37</v>
      </c>
      <c r="S18" s="68">
        <v>131.37</v>
      </c>
      <c r="T18" s="68">
        <v>136.93</v>
      </c>
      <c r="U18" s="69">
        <f t="shared" si="0"/>
        <v>104.23232092562991</v>
      </c>
    </row>
    <row r="19" spans="1:22" ht="75" customHeight="1" thickBot="1">
      <c r="A19" s="60"/>
      <c r="B19" s="66" t="s">
        <v>45</v>
      </c>
      <c r="C19" s="67" t="s">
        <v>346</v>
      </c>
      <c r="D19" s="67"/>
      <c r="E19" s="67"/>
      <c r="F19" s="67"/>
      <c r="G19" s="67"/>
      <c r="H19" s="67"/>
      <c r="I19" s="67" t="s">
        <v>347</v>
      </c>
      <c r="J19" s="67"/>
      <c r="K19" s="67"/>
      <c r="L19" s="67" t="s">
        <v>348</v>
      </c>
      <c r="M19" s="67"/>
      <c r="N19" s="67"/>
      <c r="O19" s="67"/>
      <c r="P19" s="68" t="s">
        <v>327</v>
      </c>
      <c r="Q19" s="68" t="s">
        <v>54</v>
      </c>
      <c r="R19" s="68">
        <v>1.5</v>
      </c>
      <c r="S19" s="68">
        <v>1.5</v>
      </c>
      <c r="T19" s="68">
        <v>2.5499999999999998</v>
      </c>
      <c r="U19" s="69">
        <f t="shared" si="0"/>
        <v>170</v>
      </c>
    </row>
    <row r="20" spans="1:22" ht="75" customHeight="1" thickTop="1">
      <c r="A20" s="60"/>
      <c r="B20" s="61" t="s">
        <v>60</v>
      </c>
      <c r="C20" s="62" t="s">
        <v>349</v>
      </c>
      <c r="D20" s="62"/>
      <c r="E20" s="62"/>
      <c r="F20" s="62"/>
      <c r="G20" s="62"/>
      <c r="H20" s="62"/>
      <c r="I20" s="62" t="s">
        <v>350</v>
      </c>
      <c r="J20" s="62"/>
      <c r="K20" s="62"/>
      <c r="L20" s="62" t="s">
        <v>351</v>
      </c>
      <c r="M20" s="62"/>
      <c r="N20" s="62"/>
      <c r="O20" s="62"/>
      <c r="P20" s="63" t="s">
        <v>48</v>
      </c>
      <c r="Q20" s="63" t="s">
        <v>111</v>
      </c>
      <c r="R20" s="63">
        <v>31.25</v>
      </c>
      <c r="S20" s="63">
        <v>31.25</v>
      </c>
      <c r="T20" s="63">
        <v>18.48</v>
      </c>
      <c r="U20" s="65">
        <f t="shared" si="0"/>
        <v>59.136000000000003</v>
      </c>
    </row>
    <row r="21" spans="1:22" ht="75" customHeight="1">
      <c r="A21" s="60"/>
      <c r="B21" s="66" t="s">
        <v>45</v>
      </c>
      <c r="C21" s="67" t="s">
        <v>352</v>
      </c>
      <c r="D21" s="67"/>
      <c r="E21" s="67"/>
      <c r="F21" s="67"/>
      <c r="G21" s="67"/>
      <c r="H21" s="67"/>
      <c r="I21" s="67" t="s">
        <v>353</v>
      </c>
      <c r="J21" s="67"/>
      <c r="K21" s="67"/>
      <c r="L21" s="67" t="s">
        <v>354</v>
      </c>
      <c r="M21" s="67"/>
      <c r="N21" s="67"/>
      <c r="O21" s="67"/>
      <c r="P21" s="68" t="s">
        <v>48</v>
      </c>
      <c r="Q21" s="68" t="s">
        <v>64</v>
      </c>
      <c r="R21" s="68">
        <v>100</v>
      </c>
      <c r="S21" s="68">
        <v>100</v>
      </c>
      <c r="T21" s="68">
        <v>100</v>
      </c>
      <c r="U21" s="69">
        <f t="shared" si="0"/>
        <v>100</v>
      </c>
    </row>
    <row r="22" spans="1:22" ht="75" customHeight="1">
      <c r="A22" s="60"/>
      <c r="B22" s="66" t="s">
        <v>45</v>
      </c>
      <c r="C22" s="67" t="s">
        <v>355</v>
      </c>
      <c r="D22" s="67"/>
      <c r="E22" s="67"/>
      <c r="F22" s="67"/>
      <c r="G22" s="67"/>
      <c r="H22" s="67"/>
      <c r="I22" s="67" t="s">
        <v>356</v>
      </c>
      <c r="J22" s="67"/>
      <c r="K22" s="67"/>
      <c r="L22" s="67" t="s">
        <v>357</v>
      </c>
      <c r="M22" s="67"/>
      <c r="N22" s="67"/>
      <c r="O22" s="67"/>
      <c r="P22" s="68" t="s">
        <v>48</v>
      </c>
      <c r="Q22" s="68" t="s">
        <v>159</v>
      </c>
      <c r="R22" s="68">
        <v>100</v>
      </c>
      <c r="S22" s="68">
        <v>100</v>
      </c>
      <c r="T22" s="68">
        <v>89.83</v>
      </c>
      <c r="U22" s="69">
        <f t="shared" si="0"/>
        <v>89.83</v>
      </c>
    </row>
    <row r="23" spans="1:22" ht="75" customHeight="1">
      <c r="A23" s="60"/>
      <c r="B23" s="66" t="s">
        <v>45</v>
      </c>
      <c r="C23" s="67" t="s">
        <v>358</v>
      </c>
      <c r="D23" s="67"/>
      <c r="E23" s="67"/>
      <c r="F23" s="67"/>
      <c r="G23" s="67"/>
      <c r="H23" s="67"/>
      <c r="I23" s="67" t="s">
        <v>359</v>
      </c>
      <c r="J23" s="67"/>
      <c r="K23" s="67"/>
      <c r="L23" s="67" t="s">
        <v>360</v>
      </c>
      <c r="M23" s="67"/>
      <c r="N23" s="67"/>
      <c r="O23" s="67"/>
      <c r="P23" s="68" t="s">
        <v>48</v>
      </c>
      <c r="Q23" s="68" t="s">
        <v>361</v>
      </c>
      <c r="R23" s="68">
        <v>26.67</v>
      </c>
      <c r="S23" s="68">
        <v>26.67</v>
      </c>
      <c r="T23" s="68">
        <v>20.41</v>
      </c>
      <c r="U23" s="69">
        <f t="shared" si="0"/>
        <v>76.527934008248963</v>
      </c>
    </row>
    <row r="24" spans="1:22" ht="75" customHeight="1">
      <c r="A24" s="60"/>
      <c r="B24" s="66" t="s">
        <v>45</v>
      </c>
      <c r="C24" s="67" t="s">
        <v>362</v>
      </c>
      <c r="D24" s="67"/>
      <c r="E24" s="67"/>
      <c r="F24" s="67"/>
      <c r="G24" s="67"/>
      <c r="H24" s="67"/>
      <c r="I24" s="67" t="s">
        <v>363</v>
      </c>
      <c r="J24" s="67"/>
      <c r="K24" s="67"/>
      <c r="L24" s="67" t="s">
        <v>364</v>
      </c>
      <c r="M24" s="67"/>
      <c r="N24" s="67"/>
      <c r="O24" s="67"/>
      <c r="P24" s="68" t="s">
        <v>48</v>
      </c>
      <c r="Q24" s="68" t="s">
        <v>111</v>
      </c>
      <c r="R24" s="68">
        <v>134.38</v>
      </c>
      <c r="S24" s="68">
        <v>134.38</v>
      </c>
      <c r="T24" s="68">
        <v>328.87</v>
      </c>
      <c r="U24" s="69">
        <f t="shared" si="0"/>
        <v>244.7313588331597</v>
      </c>
    </row>
    <row r="25" spans="1:22" ht="75" customHeight="1">
      <c r="A25" s="60"/>
      <c r="B25" s="66" t="s">
        <v>45</v>
      </c>
      <c r="C25" s="67" t="s">
        <v>365</v>
      </c>
      <c r="D25" s="67"/>
      <c r="E25" s="67"/>
      <c r="F25" s="67"/>
      <c r="G25" s="67"/>
      <c r="H25" s="67"/>
      <c r="I25" s="67" t="s">
        <v>366</v>
      </c>
      <c r="J25" s="67"/>
      <c r="K25" s="67"/>
      <c r="L25" s="67" t="s">
        <v>367</v>
      </c>
      <c r="M25" s="67"/>
      <c r="N25" s="67"/>
      <c r="O25" s="67"/>
      <c r="P25" s="68" t="s">
        <v>48</v>
      </c>
      <c r="Q25" s="68" t="s">
        <v>159</v>
      </c>
      <c r="R25" s="68">
        <v>50</v>
      </c>
      <c r="S25" s="68">
        <v>50</v>
      </c>
      <c r="T25" s="68">
        <v>47.93</v>
      </c>
      <c r="U25" s="69">
        <f t="shared" si="0"/>
        <v>95.86</v>
      </c>
    </row>
    <row r="26" spans="1:22" ht="75" customHeight="1">
      <c r="A26" s="60"/>
      <c r="B26" s="66" t="s">
        <v>45</v>
      </c>
      <c r="C26" s="67" t="s">
        <v>368</v>
      </c>
      <c r="D26" s="67"/>
      <c r="E26" s="67"/>
      <c r="F26" s="67"/>
      <c r="G26" s="67"/>
      <c r="H26" s="67"/>
      <c r="I26" s="67" t="s">
        <v>369</v>
      </c>
      <c r="J26" s="67"/>
      <c r="K26" s="67"/>
      <c r="L26" s="67" t="s">
        <v>370</v>
      </c>
      <c r="M26" s="67"/>
      <c r="N26" s="67"/>
      <c r="O26" s="67"/>
      <c r="P26" s="68" t="s">
        <v>196</v>
      </c>
      <c r="Q26" s="68" t="s">
        <v>111</v>
      </c>
      <c r="R26" s="68">
        <v>2.93</v>
      </c>
      <c r="S26" s="68">
        <v>2.93</v>
      </c>
      <c r="T26" s="68">
        <v>85.29</v>
      </c>
      <c r="U26" s="69">
        <f t="shared" si="0"/>
        <v>2910.9215017064848</v>
      </c>
    </row>
    <row r="27" spans="1:22" ht="75" customHeight="1">
      <c r="A27" s="60"/>
      <c r="B27" s="66" t="s">
        <v>45</v>
      </c>
      <c r="C27" s="67" t="s">
        <v>371</v>
      </c>
      <c r="D27" s="67"/>
      <c r="E27" s="67"/>
      <c r="F27" s="67"/>
      <c r="G27" s="67"/>
      <c r="H27" s="67"/>
      <c r="I27" s="67" t="s">
        <v>372</v>
      </c>
      <c r="J27" s="67"/>
      <c r="K27" s="67"/>
      <c r="L27" s="67" t="s">
        <v>373</v>
      </c>
      <c r="M27" s="67"/>
      <c r="N27" s="67"/>
      <c r="O27" s="67"/>
      <c r="P27" s="68" t="s">
        <v>196</v>
      </c>
      <c r="Q27" s="68" t="s">
        <v>159</v>
      </c>
      <c r="R27" s="68">
        <v>1</v>
      </c>
      <c r="S27" s="68">
        <v>1</v>
      </c>
      <c r="T27" s="68">
        <v>33.520000000000003</v>
      </c>
      <c r="U27" s="69">
        <f t="shared" si="0"/>
        <v>3352.0000000000005</v>
      </c>
    </row>
    <row r="28" spans="1:22" ht="75" customHeight="1" thickBot="1">
      <c r="A28" s="60"/>
      <c r="B28" s="66" t="s">
        <v>45</v>
      </c>
      <c r="C28" s="67" t="s">
        <v>374</v>
      </c>
      <c r="D28" s="67"/>
      <c r="E28" s="67"/>
      <c r="F28" s="67"/>
      <c r="G28" s="67"/>
      <c r="H28" s="67"/>
      <c r="I28" s="67" t="s">
        <v>375</v>
      </c>
      <c r="J28" s="67"/>
      <c r="K28" s="67"/>
      <c r="L28" s="67" t="s">
        <v>376</v>
      </c>
      <c r="M28" s="67"/>
      <c r="N28" s="67"/>
      <c r="O28" s="67"/>
      <c r="P28" s="68" t="s">
        <v>196</v>
      </c>
      <c r="Q28" s="68" t="s">
        <v>225</v>
      </c>
      <c r="R28" s="68">
        <v>1.03</v>
      </c>
      <c r="S28" s="68">
        <v>1.03</v>
      </c>
      <c r="T28" s="68">
        <v>168.69</v>
      </c>
      <c r="U28" s="69">
        <f t="shared" si="0"/>
        <v>16377.669902912621</v>
      </c>
    </row>
    <row r="29" spans="1:22" ht="22.5" customHeight="1" thickTop="1" thickBot="1">
      <c r="B29" s="13" t="s">
        <v>65</v>
      </c>
      <c r="C29" s="14"/>
      <c r="D29" s="14"/>
      <c r="E29" s="14"/>
      <c r="F29" s="14"/>
      <c r="G29" s="14"/>
      <c r="H29" s="15"/>
      <c r="I29" s="15"/>
      <c r="J29" s="15"/>
      <c r="K29" s="15"/>
      <c r="L29" s="15"/>
      <c r="M29" s="15"/>
      <c r="N29" s="15"/>
      <c r="O29" s="15"/>
      <c r="P29" s="15"/>
      <c r="Q29" s="15"/>
      <c r="R29" s="15"/>
      <c r="S29" s="15"/>
      <c r="T29" s="15"/>
      <c r="U29" s="16"/>
      <c r="V29" s="70"/>
    </row>
    <row r="30" spans="1:22" ht="26.25" customHeight="1" thickTop="1">
      <c r="B30" s="71"/>
      <c r="C30" s="72"/>
      <c r="D30" s="72"/>
      <c r="E30" s="72"/>
      <c r="F30" s="72"/>
      <c r="G30" s="72"/>
      <c r="H30" s="73"/>
      <c r="I30" s="73"/>
      <c r="J30" s="73"/>
      <c r="K30" s="73"/>
      <c r="L30" s="73"/>
      <c r="M30" s="73"/>
      <c r="N30" s="73"/>
      <c r="O30" s="73"/>
      <c r="P30" s="74"/>
      <c r="Q30" s="75"/>
      <c r="R30" s="76" t="s">
        <v>66</v>
      </c>
      <c r="S30" s="44" t="s">
        <v>67</v>
      </c>
      <c r="T30" s="76" t="s">
        <v>68</v>
      </c>
      <c r="U30" s="44" t="s">
        <v>69</v>
      </c>
    </row>
    <row r="31" spans="1:22" ht="26.25" customHeight="1" thickBot="1">
      <c r="B31" s="77"/>
      <c r="C31" s="78"/>
      <c r="D31" s="78"/>
      <c r="E31" s="78"/>
      <c r="F31" s="78"/>
      <c r="G31" s="78"/>
      <c r="H31" s="79"/>
      <c r="I31" s="79"/>
      <c r="J31" s="79"/>
      <c r="K31" s="79"/>
      <c r="L31" s="79"/>
      <c r="M31" s="79"/>
      <c r="N31" s="79"/>
      <c r="O31" s="79"/>
      <c r="P31" s="80"/>
      <c r="Q31" s="81"/>
      <c r="R31" s="82" t="s">
        <v>70</v>
      </c>
      <c r="S31" s="81" t="s">
        <v>70</v>
      </c>
      <c r="T31" s="81" t="s">
        <v>70</v>
      </c>
      <c r="U31" s="81" t="s">
        <v>71</v>
      </c>
    </row>
    <row r="32" spans="1:22" ht="13.5" customHeight="1" thickBot="1">
      <c r="B32" s="83" t="s">
        <v>72</v>
      </c>
      <c r="C32" s="84"/>
      <c r="D32" s="84"/>
      <c r="E32" s="85"/>
      <c r="F32" s="85"/>
      <c r="G32" s="85"/>
      <c r="H32" s="86"/>
      <c r="I32" s="86"/>
      <c r="J32" s="86"/>
      <c r="K32" s="86"/>
      <c r="L32" s="86"/>
      <c r="M32" s="86"/>
      <c r="N32" s="86"/>
      <c r="O32" s="86"/>
      <c r="P32" s="87"/>
      <c r="Q32" s="87"/>
      <c r="R32" s="88">
        <f>4908.495357</f>
        <v>4908.4953569999998</v>
      </c>
      <c r="S32" s="88">
        <f>4908.495357</f>
        <v>4908.4953569999998</v>
      </c>
      <c r="T32" s="88">
        <f>4119.95979613</f>
        <v>4119.9597961299996</v>
      </c>
      <c r="U32" s="89">
        <f>+IF(ISERR(T32/S32*100),"N/A",T32/S32*100)</f>
        <v>83.935289665794016</v>
      </c>
    </row>
    <row r="33" spans="2:21" ht="13.5" customHeight="1" thickBot="1">
      <c r="B33" s="90" t="s">
        <v>73</v>
      </c>
      <c r="C33" s="91"/>
      <c r="D33" s="91"/>
      <c r="E33" s="92"/>
      <c r="F33" s="92"/>
      <c r="G33" s="92"/>
      <c r="H33" s="93"/>
      <c r="I33" s="93"/>
      <c r="J33" s="93"/>
      <c r="K33" s="93"/>
      <c r="L33" s="93"/>
      <c r="M33" s="93"/>
      <c r="N33" s="93"/>
      <c r="O33" s="93"/>
      <c r="P33" s="94"/>
      <c r="Q33" s="94"/>
      <c r="R33" s="88">
        <f>4301.56381956999</f>
        <v>4301.5638195699903</v>
      </c>
      <c r="S33" s="88">
        <f>4301.56381956999</f>
        <v>4301.5638195699903</v>
      </c>
      <c r="T33" s="88">
        <f>4119.95979613</f>
        <v>4119.9597961299996</v>
      </c>
      <c r="U33" s="89">
        <f>+IF(ISERR(T33/S33*100),"N/A",T33/S33*100)</f>
        <v>95.778186002639728</v>
      </c>
    </row>
    <row r="34" spans="2:21" ht="14.85" customHeight="1" thickTop="1" thickBot="1">
      <c r="B34" s="13" t="s">
        <v>74</v>
      </c>
      <c r="C34" s="14"/>
      <c r="D34" s="14"/>
      <c r="E34" s="14"/>
      <c r="F34" s="14"/>
      <c r="G34" s="14"/>
      <c r="H34" s="15"/>
      <c r="I34" s="15"/>
      <c r="J34" s="15"/>
      <c r="K34" s="15"/>
      <c r="L34" s="15"/>
      <c r="M34" s="15"/>
      <c r="N34" s="15"/>
      <c r="O34" s="15"/>
      <c r="P34" s="15"/>
      <c r="Q34" s="15"/>
      <c r="R34" s="15"/>
      <c r="S34" s="15"/>
      <c r="T34" s="15"/>
      <c r="U34" s="16"/>
    </row>
    <row r="35" spans="2:21" ht="44.25" customHeight="1" thickTop="1">
      <c r="B35" s="95" t="s">
        <v>75</v>
      </c>
      <c r="C35" s="97"/>
      <c r="D35" s="97"/>
      <c r="E35" s="97"/>
      <c r="F35" s="97"/>
      <c r="G35" s="97"/>
      <c r="H35" s="97"/>
      <c r="I35" s="97"/>
      <c r="J35" s="97"/>
      <c r="K35" s="97"/>
      <c r="L35" s="97"/>
      <c r="M35" s="97"/>
      <c r="N35" s="97"/>
      <c r="O35" s="97"/>
      <c r="P35" s="97"/>
      <c r="Q35" s="97"/>
      <c r="R35" s="97"/>
      <c r="S35" s="97"/>
      <c r="T35" s="97"/>
      <c r="U35" s="96"/>
    </row>
    <row r="36" spans="2:21" ht="34.5" customHeight="1">
      <c r="B36" s="98" t="s">
        <v>76</v>
      </c>
      <c r="C36" s="100"/>
      <c r="D36" s="100"/>
      <c r="E36" s="100"/>
      <c r="F36" s="100"/>
      <c r="G36" s="100"/>
      <c r="H36" s="100"/>
      <c r="I36" s="100"/>
      <c r="J36" s="100"/>
      <c r="K36" s="100"/>
      <c r="L36" s="100"/>
      <c r="M36" s="100"/>
      <c r="N36" s="100"/>
      <c r="O36" s="100"/>
      <c r="P36" s="100"/>
      <c r="Q36" s="100"/>
      <c r="R36" s="100"/>
      <c r="S36" s="100"/>
      <c r="T36" s="100"/>
      <c r="U36" s="99"/>
    </row>
    <row r="37" spans="2:21" ht="79.5" customHeight="1">
      <c r="B37" s="98" t="s">
        <v>377</v>
      </c>
      <c r="C37" s="100"/>
      <c r="D37" s="100"/>
      <c r="E37" s="100"/>
      <c r="F37" s="100"/>
      <c r="G37" s="100"/>
      <c r="H37" s="100"/>
      <c r="I37" s="100"/>
      <c r="J37" s="100"/>
      <c r="K37" s="100"/>
      <c r="L37" s="100"/>
      <c r="M37" s="100"/>
      <c r="N37" s="100"/>
      <c r="O37" s="100"/>
      <c r="P37" s="100"/>
      <c r="Q37" s="100"/>
      <c r="R37" s="100"/>
      <c r="S37" s="100"/>
      <c r="T37" s="100"/>
      <c r="U37" s="99"/>
    </row>
    <row r="38" spans="2:21" ht="64.5" customHeight="1">
      <c r="B38" s="98" t="s">
        <v>378</v>
      </c>
      <c r="C38" s="100"/>
      <c r="D38" s="100"/>
      <c r="E38" s="100"/>
      <c r="F38" s="100"/>
      <c r="G38" s="100"/>
      <c r="H38" s="100"/>
      <c r="I38" s="100"/>
      <c r="J38" s="100"/>
      <c r="K38" s="100"/>
      <c r="L38" s="100"/>
      <c r="M38" s="100"/>
      <c r="N38" s="100"/>
      <c r="O38" s="100"/>
      <c r="P38" s="100"/>
      <c r="Q38" s="100"/>
      <c r="R38" s="100"/>
      <c r="S38" s="100"/>
      <c r="T38" s="100"/>
      <c r="U38" s="99"/>
    </row>
    <row r="39" spans="2:21" ht="84.95" customHeight="1">
      <c r="B39" s="98" t="s">
        <v>379</v>
      </c>
      <c r="C39" s="100"/>
      <c r="D39" s="100"/>
      <c r="E39" s="100"/>
      <c r="F39" s="100"/>
      <c r="G39" s="100"/>
      <c r="H39" s="100"/>
      <c r="I39" s="100"/>
      <c r="J39" s="100"/>
      <c r="K39" s="100"/>
      <c r="L39" s="100"/>
      <c r="M39" s="100"/>
      <c r="N39" s="100"/>
      <c r="O39" s="100"/>
      <c r="P39" s="100"/>
      <c r="Q39" s="100"/>
      <c r="R39" s="100"/>
      <c r="S39" s="100"/>
      <c r="T39" s="100"/>
      <c r="U39" s="99"/>
    </row>
    <row r="40" spans="2:21" ht="33" customHeight="1">
      <c r="B40" s="98" t="s">
        <v>380</v>
      </c>
      <c r="C40" s="100"/>
      <c r="D40" s="100"/>
      <c r="E40" s="100"/>
      <c r="F40" s="100"/>
      <c r="G40" s="100"/>
      <c r="H40" s="100"/>
      <c r="I40" s="100"/>
      <c r="J40" s="100"/>
      <c r="K40" s="100"/>
      <c r="L40" s="100"/>
      <c r="M40" s="100"/>
      <c r="N40" s="100"/>
      <c r="O40" s="100"/>
      <c r="P40" s="100"/>
      <c r="Q40" s="100"/>
      <c r="R40" s="100"/>
      <c r="S40" s="100"/>
      <c r="T40" s="100"/>
      <c r="U40" s="99"/>
    </row>
    <row r="41" spans="2:21" ht="88.7" customHeight="1">
      <c r="B41" s="98" t="s">
        <v>381</v>
      </c>
      <c r="C41" s="100"/>
      <c r="D41" s="100"/>
      <c r="E41" s="100"/>
      <c r="F41" s="100"/>
      <c r="G41" s="100"/>
      <c r="H41" s="100"/>
      <c r="I41" s="100"/>
      <c r="J41" s="100"/>
      <c r="K41" s="100"/>
      <c r="L41" s="100"/>
      <c r="M41" s="100"/>
      <c r="N41" s="100"/>
      <c r="O41" s="100"/>
      <c r="P41" s="100"/>
      <c r="Q41" s="100"/>
      <c r="R41" s="100"/>
      <c r="S41" s="100"/>
      <c r="T41" s="100"/>
      <c r="U41" s="99"/>
    </row>
    <row r="42" spans="2:21" ht="66" customHeight="1">
      <c r="B42" s="98" t="s">
        <v>382</v>
      </c>
      <c r="C42" s="100"/>
      <c r="D42" s="100"/>
      <c r="E42" s="100"/>
      <c r="F42" s="100"/>
      <c r="G42" s="100"/>
      <c r="H42" s="100"/>
      <c r="I42" s="100"/>
      <c r="J42" s="100"/>
      <c r="K42" s="100"/>
      <c r="L42" s="100"/>
      <c r="M42" s="100"/>
      <c r="N42" s="100"/>
      <c r="O42" s="100"/>
      <c r="P42" s="100"/>
      <c r="Q42" s="100"/>
      <c r="R42" s="100"/>
      <c r="S42" s="100"/>
      <c r="T42" s="100"/>
      <c r="U42" s="99"/>
    </row>
    <row r="43" spans="2:21" ht="43.7" customHeight="1">
      <c r="B43" s="98" t="s">
        <v>383</v>
      </c>
      <c r="C43" s="100"/>
      <c r="D43" s="100"/>
      <c r="E43" s="100"/>
      <c r="F43" s="100"/>
      <c r="G43" s="100"/>
      <c r="H43" s="100"/>
      <c r="I43" s="100"/>
      <c r="J43" s="100"/>
      <c r="K43" s="100"/>
      <c r="L43" s="100"/>
      <c r="M43" s="100"/>
      <c r="N43" s="100"/>
      <c r="O43" s="100"/>
      <c r="P43" s="100"/>
      <c r="Q43" s="100"/>
      <c r="R43" s="100"/>
      <c r="S43" s="100"/>
      <c r="T43" s="100"/>
      <c r="U43" s="99"/>
    </row>
    <row r="44" spans="2:21" ht="57.2" customHeight="1">
      <c r="B44" s="98" t="s">
        <v>384</v>
      </c>
      <c r="C44" s="100"/>
      <c r="D44" s="100"/>
      <c r="E44" s="100"/>
      <c r="F44" s="100"/>
      <c r="G44" s="100"/>
      <c r="H44" s="100"/>
      <c r="I44" s="100"/>
      <c r="J44" s="100"/>
      <c r="K44" s="100"/>
      <c r="L44" s="100"/>
      <c r="M44" s="100"/>
      <c r="N44" s="100"/>
      <c r="O44" s="100"/>
      <c r="P44" s="100"/>
      <c r="Q44" s="100"/>
      <c r="R44" s="100"/>
      <c r="S44" s="100"/>
      <c r="T44" s="100"/>
      <c r="U44" s="99"/>
    </row>
    <row r="45" spans="2:21" ht="45.75" customHeight="1">
      <c r="B45" s="98" t="s">
        <v>385</v>
      </c>
      <c r="C45" s="100"/>
      <c r="D45" s="100"/>
      <c r="E45" s="100"/>
      <c r="F45" s="100"/>
      <c r="G45" s="100"/>
      <c r="H45" s="100"/>
      <c r="I45" s="100"/>
      <c r="J45" s="100"/>
      <c r="K45" s="100"/>
      <c r="L45" s="100"/>
      <c r="M45" s="100"/>
      <c r="N45" s="100"/>
      <c r="O45" s="100"/>
      <c r="P45" s="100"/>
      <c r="Q45" s="100"/>
      <c r="R45" s="100"/>
      <c r="S45" s="100"/>
      <c r="T45" s="100"/>
      <c r="U45" s="99"/>
    </row>
    <row r="46" spans="2:21" ht="34.5" customHeight="1">
      <c r="B46" s="98" t="s">
        <v>386</v>
      </c>
      <c r="C46" s="100"/>
      <c r="D46" s="100"/>
      <c r="E46" s="100"/>
      <c r="F46" s="100"/>
      <c r="G46" s="100"/>
      <c r="H46" s="100"/>
      <c r="I46" s="100"/>
      <c r="J46" s="100"/>
      <c r="K46" s="100"/>
      <c r="L46" s="100"/>
      <c r="M46" s="100"/>
      <c r="N46" s="100"/>
      <c r="O46" s="100"/>
      <c r="P46" s="100"/>
      <c r="Q46" s="100"/>
      <c r="R46" s="100"/>
      <c r="S46" s="100"/>
      <c r="T46" s="100"/>
      <c r="U46" s="99"/>
    </row>
    <row r="47" spans="2:21" ht="51.95" customHeight="1">
      <c r="B47" s="98" t="s">
        <v>387</v>
      </c>
      <c r="C47" s="100"/>
      <c r="D47" s="100"/>
      <c r="E47" s="100"/>
      <c r="F47" s="100"/>
      <c r="G47" s="100"/>
      <c r="H47" s="100"/>
      <c r="I47" s="100"/>
      <c r="J47" s="100"/>
      <c r="K47" s="100"/>
      <c r="L47" s="100"/>
      <c r="M47" s="100"/>
      <c r="N47" s="100"/>
      <c r="O47" s="100"/>
      <c r="P47" s="100"/>
      <c r="Q47" s="100"/>
      <c r="R47" s="100"/>
      <c r="S47" s="100"/>
      <c r="T47" s="100"/>
      <c r="U47" s="99"/>
    </row>
    <row r="48" spans="2:21" ht="54" customHeight="1">
      <c r="B48" s="98" t="s">
        <v>388</v>
      </c>
      <c r="C48" s="100"/>
      <c r="D48" s="100"/>
      <c r="E48" s="100"/>
      <c r="F48" s="100"/>
      <c r="G48" s="100"/>
      <c r="H48" s="100"/>
      <c r="I48" s="100"/>
      <c r="J48" s="100"/>
      <c r="K48" s="100"/>
      <c r="L48" s="100"/>
      <c r="M48" s="100"/>
      <c r="N48" s="100"/>
      <c r="O48" s="100"/>
      <c r="P48" s="100"/>
      <c r="Q48" s="100"/>
      <c r="R48" s="100"/>
      <c r="S48" s="100"/>
      <c r="T48" s="100"/>
      <c r="U48" s="99"/>
    </row>
    <row r="49" spans="2:21" ht="47.1" customHeight="1">
      <c r="B49" s="98" t="s">
        <v>389</v>
      </c>
      <c r="C49" s="100"/>
      <c r="D49" s="100"/>
      <c r="E49" s="100"/>
      <c r="F49" s="100"/>
      <c r="G49" s="100"/>
      <c r="H49" s="100"/>
      <c r="I49" s="100"/>
      <c r="J49" s="100"/>
      <c r="K49" s="100"/>
      <c r="L49" s="100"/>
      <c r="M49" s="100"/>
      <c r="N49" s="100"/>
      <c r="O49" s="100"/>
      <c r="P49" s="100"/>
      <c r="Q49" s="100"/>
      <c r="R49" s="100"/>
      <c r="S49" s="100"/>
      <c r="T49" s="100"/>
      <c r="U49" s="99"/>
    </row>
    <row r="50" spans="2:21" ht="49.35" customHeight="1">
      <c r="B50" s="98" t="s">
        <v>390</v>
      </c>
      <c r="C50" s="100"/>
      <c r="D50" s="100"/>
      <c r="E50" s="100"/>
      <c r="F50" s="100"/>
      <c r="G50" s="100"/>
      <c r="H50" s="100"/>
      <c r="I50" s="100"/>
      <c r="J50" s="100"/>
      <c r="K50" s="100"/>
      <c r="L50" s="100"/>
      <c r="M50" s="100"/>
      <c r="N50" s="100"/>
      <c r="O50" s="100"/>
      <c r="P50" s="100"/>
      <c r="Q50" s="100"/>
      <c r="R50" s="100"/>
      <c r="S50" s="100"/>
      <c r="T50" s="100"/>
      <c r="U50" s="99"/>
    </row>
    <row r="51" spans="2:21" ht="55.35" customHeight="1">
      <c r="B51" s="98" t="s">
        <v>391</v>
      </c>
      <c r="C51" s="100"/>
      <c r="D51" s="100"/>
      <c r="E51" s="100"/>
      <c r="F51" s="100"/>
      <c r="G51" s="100"/>
      <c r="H51" s="100"/>
      <c r="I51" s="100"/>
      <c r="J51" s="100"/>
      <c r="K51" s="100"/>
      <c r="L51" s="100"/>
      <c r="M51" s="100"/>
      <c r="N51" s="100"/>
      <c r="O51" s="100"/>
      <c r="P51" s="100"/>
      <c r="Q51" s="100"/>
      <c r="R51" s="100"/>
      <c r="S51" s="100"/>
      <c r="T51" s="100"/>
      <c r="U51" s="99"/>
    </row>
    <row r="52" spans="2:21" ht="38.1" customHeight="1">
      <c r="B52" s="98" t="s">
        <v>392</v>
      </c>
      <c r="C52" s="100"/>
      <c r="D52" s="100"/>
      <c r="E52" s="100"/>
      <c r="F52" s="100"/>
      <c r="G52" s="100"/>
      <c r="H52" s="100"/>
      <c r="I52" s="100"/>
      <c r="J52" s="100"/>
      <c r="K52" s="100"/>
      <c r="L52" s="100"/>
      <c r="M52" s="100"/>
      <c r="N52" s="100"/>
      <c r="O52" s="100"/>
      <c r="P52" s="100"/>
      <c r="Q52" s="100"/>
      <c r="R52" s="100"/>
      <c r="S52" s="100"/>
      <c r="T52" s="100"/>
      <c r="U52" s="99"/>
    </row>
    <row r="53" spans="2:21" ht="45.2" customHeight="1" thickBot="1">
      <c r="B53" s="101" t="s">
        <v>393</v>
      </c>
      <c r="C53" s="103"/>
      <c r="D53" s="103"/>
      <c r="E53" s="103"/>
      <c r="F53" s="103"/>
      <c r="G53" s="103"/>
      <c r="H53" s="103"/>
      <c r="I53" s="103"/>
      <c r="J53" s="103"/>
      <c r="K53" s="103"/>
      <c r="L53" s="103"/>
      <c r="M53" s="103"/>
      <c r="N53" s="103"/>
      <c r="O53" s="103"/>
      <c r="P53" s="103"/>
      <c r="Q53" s="103"/>
      <c r="R53" s="103"/>
      <c r="S53" s="103"/>
      <c r="T53" s="103"/>
      <c r="U53" s="102"/>
    </row>
  </sheetData>
  <mergeCells count="96">
    <mergeCell ref="B48:U48"/>
    <mergeCell ref="B49:U49"/>
    <mergeCell ref="B50:U50"/>
    <mergeCell ref="B51:U51"/>
    <mergeCell ref="B52:U52"/>
    <mergeCell ref="B53:U53"/>
    <mergeCell ref="B42:U42"/>
    <mergeCell ref="B43:U43"/>
    <mergeCell ref="B44:U44"/>
    <mergeCell ref="B45:U45"/>
    <mergeCell ref="B46:U46"/>
    <mergeCell ref="B47:U47"/>
    <mergeCell ref="B36:U36"/>
    <mergeCell ref="B37:U37"/>
    <mergeCell ref="B38:U38"/>
    <mergeCell ref="B39:U39"/>
    <mergeCell ref="B40:U40"/>
    <mergeCell ref="B41:U41"/>
    <mergeCell ref="C28:H28"/>
    <mergeCell ref="I28:K28"/>
    <mergeCell ref="L28:O28"/>
    <mergeCell ref="B32:D32"/>
    <mergeCell ref="B33:D33"/>
    <mergeCell ref="B35:U35"/>
    <mergeCell ref="C26:H26"/>
    <mergeCell ref="I26:K26"/>
    <mergeCell ref="L26:O26"/>
    <mergeCell ref="C27:H27"/>
    <mergeCell ref="I27:K27"/>
    <mergeCell ref="L27:O27"/>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59"/>
  <sheetViews>
    <sheetView view="pageBreakPreview" zoomScale="80" zoomScaleNormal="80" zoomScaleSheetLayoutView="80" workbookViewId="0">
      <selection activeCell="B2" sqref="B2"/>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4"/>
      <c r="B1" s="8" t="s">
        <v>0</v>
      </c>
      <c r="C1" s="8"/>
      <c r="D1" s="8"/>
      <c r="E1" s="8"/>
      <c r="F1" s="8"/>
      <c r="G1" s="8"/>
      <c r="H1" s="8"/>
      <c r="I1" s="8"/>
      <c r="J1" s="8"/>
      <c r="K1" s="8"/>
      <c r="L1" s="8"/>
      <c r="M1" s="4" t="s">
        <v>5</v>
      </c>
      <c r="N1" s="4"/>
      <c r="O1" s="4"/>
      <c r="P1" s="9"/>
      <c r="Q1" s="9"/>
      <c r="R1" s="9"/>
      <c r="Y1" s="10"/>
      <c r="Z1" s="10"/>
      <c r="AA1" s="11"/>
      <c r="AH1" s="12"/>
    </row>
    <row r="2" spans="1:34" ht="13.5" customHeight="1" thickBot="1"/>
    <row r="3" spans="1:34" ht="22.5" customHeight="1" thickTop="1" thickBot="1">
      <c r="B3" s="13" t="s">
        <v>6</v>
      </c>
      <c r="C3" s="14"/>
      <c r="D3" s="14"/>
      <c r="E3" s="14"/>
      <c r="F3" s="14"/>
      <c r="G3" s="14"/>
      <c r="H3" s="15"/>
      <c r="I3" s="15"/>
      <c r="J3" s="15"/>
      <c r="K3" s="15"/>
      <c r="L3" s="15"/>
      <c r="M3" s="15"/>
      <c r="N3" s="15"/>
      <c r="O3" s="15"/>
      <c r="P3" s="15"/>
      <c r="Q3" s="15"/>
      <c r="R3" s="15"/>
      <c r="S3" s="15"/>
      <c r="T3" s="15"/>
      <c r="U3" s="16"/>
    </row>
    <row r="4" spans="1:34" ht="51.75" customHeight="1" thickTop="1">
      <c r="B4" s="17" t="s">
        <v>7</v>
      </c>
      <c r="C4" s="18" t="s">
        <v>394</v>
      </c>
      <c r="D4" s="19" t="s">
        <v>395</v>
      </c>
      <c r="E4" s="19"/>
      <c r="F4" s="19"/>
      <c r="G4" s="19"/>
      <c r="H4" s="19"/>
      <c r="I4" s="20"/>
      <c r="J4" s="21" t="s">
        <v>10</v>
      </c>
      <c r="K4" s="22" t="s">
        <v>11</v>
      </c>
      <c r="L4" s="23" t="s">
        <v>12</v>
      </c>
      <c r="M4" s="23"/>
      <c r="N4" s="23"/>
      <c r="O4" s="23"/>
      <c r="P4" s="21" t="s">
        <v>13</v>
      </c>
      <c r="Q4" s="23" t="s">
        <v>396</v>
      </c>
      <c r="R4" s="23"/>
      <c r="S4" s="21" t="s">
        <v>15</v>
      </c>
      <c r="T4" s="23" t="s">
        <v>16</v>
      </c>
      <c r="U4" s="24"/>
    </row>
    <row r="5" spans="1:34" ht="15.75" customHeight="1">
      <c r="B5" s="25" t="s">
        <v>17</v>
      </c>
      <c r="C5" s="26"/>
      <c r="D5" s="26"/>
      <c r="E5" s="26"/>
      <c r="F5" s="26"/>
      <c r="G5" s="26"/>
      <c r="H5" s="26"/>
      <c r="I5" s="26"/>
      <c r="J5" s="26"/>
      <c r="K5" s="26"/>
      <c r="L5" s="26"/>
      <c r="M5" s="26"/>
      <c r="N5" s="26"/>
      <c r="O5" s="26"/>
      <c r="P5" s="26"/>
      <c r="Q5" s="26"/>
      <c r="R5" s="26"/>
      <c r="S5" s="26"/>
      <c r="T5" s="26"/>
      <c r="U5" s="27"/>
    </row>
    <row r="6" spans="1:34" ht="37.5" customHeight="1" thickBot="1">
      <c r="B6" s="28" t="s">
        <v>18</v>
      </c>
      <c r="C6" s="29" t="s">
        <v>19</v>
      </c>
      <c r="D6" s="29"/>
      <c r="E6" s="29"/>
      <c r="F6" s="29"/>
      <c r="G6" s="29"/>
      <c r="H6" s="30"/>
      <c r="I6" s="30"/>
      <c r="J6" s="30" t="s">
        <v>20</v>
      </c>
      <c r="K6" s="29" t="s">
        <v>21</v>
      </c>
      <c r="L6" s="29"/>
      <c r="M6" s="29"/>
      <c r="N6" s="31"/>
      <c r="O6" s="32" t="s">
        <v>22</v>
      </c>
      <c r="P6" s="29" t="s">
        <v>23</v>
      </c>
      <c r="Q6" s="29"/>
      <c r="R6" s="33"/>
      <c r="S6" s="32" t="s">
        <v>24</v>
      </c>
      <c r="T6" s="29" t="s">
        <v>266</v>
      </c>
      <c r="U6" s="34"/>
    </row>
    <row r="7" spans="1:34" ht="22.5" customHeight="1" thickTop="1" thickBot="1">
      <c r="B7" s="13" t="s">
        <v>26</v>
      </c>
      <c r="C7" s="14"/>
      <c r="D7" s="14"/>
      <c r="E7" s="14"/>
      <c r="F7" s="14"/>
      <c r="G7" s="14"/>
      <c r="H7" s="15"/>
      <c r="I7" s="15"/>
      <c r="J7" s="15"/>
      <c r="K7" s="15"/>
      <c r="L7" s="15"/>
      <c r="M7" s="15"/>
      <c r="N7" s="15"/>
      <c r="O7" s="15"/>
      <c r="P7" s="15"/>
      <c r="Q7" s="15"/>
      <c r="R7" s="15"/>
      <c r="S7" s="15"/>
      <c r="T7" s="15"/>
      <c r="U7" s="16"/>
    </row>
    <row r="8" spans="1:34" ht="16.5" customHeight="1" thickTop="1">
      <c r="B8" s="36" t="s">
        <v>27</v>
      </c>
      <c r="C8" s="39" t="s">
        <v>28</v>
      </c>
      <c r="D8" s="39"/>
      <c r="E8" s="39"/>
      <c r="F8" s="39"/>
      <c r="G8" s="39"/>
      <c r="H8" s="40"/>
      <c r="I8" s="45" t="s">
        <v>29</v>
      </c>
      <c r="J8" s="47"/>
      <c r="K8" s="47"/>
      <c r="L8" s="47"/>
      <c r="M8" s="47"/>
      <c r="N8" s="47"/>
      <c r="O8" s="47"/>
      <c r="P8" s="47"/>
      <c r="Q8" s="47"/>
      <c r="R8" s="47"/>
      <c r="S8" s="46"/>
      <c r="T8" s="49" t="s">
        <v>30</v>
      </c>
      <c r="U8" s="48"/>
    </row>
    <row r="9" spans="1:34" ht="19.5" customHeight="1">
      <c r="B9" s="38"/>
      <c r="C9" s="35"/>
      <c r="D9" s="35"/>
      <c r="E9" s="35"/>
      <c r="F9" s="35"/>
      <c r="G9" s="35"/>
      <c r="H9" s="43"/>
      <c r="I9" s="50" t="s">
        <v>31</v>
      </c>
      <c r="J9" s="51"/>
      <c r="K9" s="51"/>
      <c r="L9" s="51" t="s">
        <v>32</v>
      </c>
      <c r="M9" s="51"/>
      <c r="N9" s="51"/>
      <c r="O9" s="51"/>
      <c r="P9" s="51" t="s">
        <v>33</v>
      </c>
      <c r="Q9" s="51" t="s">
        <v>34</v>
      </c>
      <c r="R9" s="55" t="s">
        <v>35</v>
      </c>
      <c r="S9" s="54"/>
      <c r="T9" s="51" t="s">
        <v>36</v>
      </c>
      <c r="U9" s="56" t="s">
        <v>37</v>
      </c>
    </row>
    <row r="10" spans="1:34" ht="26.25" customHeight="1" thickBot="1">
      <c r="B10" s="37"/>
      <c r="C10" s="41"/>
      <c r="D10" s="41"/>
      <c r="E10" s="41"/>
      <c r="F10" s="41"/>
      <c r="G10" s="41"/>
      <c r="H10" s="42"/>
      <c r="I10" s="52"/>
      <c r="J10" s="53"/>
      <c r="K10" s="53"/>
      <c r="L10" s="53"/>
      <c r="M10" s="53"/>
      <c r="N10" s="53"/>
      <c r="O10" s="53"/>
      <c r="P10" s="53"/>
      <c r="Q10" s="53"/>
      <c r="R10" s="58" t="s">
        <v>38</v>
      </c>
      <c r="S10" s="59" t="s">
        <v>39</v>
      </c>
      <c r="T10" s="53"/>
      <c r="U10" s="57"/>
    </row>
    <row r="11" spans="1:34" ht="75" customHeight="1" thickTop="1">
      <c r="A11" s="60"/>
      <c r="B11" s="61" t="s">
        <v>40</v>
      </c>
      <c r="C11" s="62" t="s">
        <v>397</v>
      </c>
      <c r="D11" s="62"/>
      <c r="E11" s="62"/>
      <c r="F11" s="62"/>
      <c r="G11" s="62"/>
      <c r="H11" s="62"/>
      <c r="I11" s="62" t="s">
        <v>42</v>
      </c>
      <c r="J11" s="62"/>
      <c r="K11" s="62"/>
      <c r="L11" s="62" t="s">
        <v>43</v>
      </c>
      <c r="M11" s="62"/>
      <c r="N11" s="62"/>
      <c r="O11" s="62"/>
      <c r="P11" s="63" t="s">
        <v>16</v>
      </c>
      <c r="Q11" s="63" t="s">
        <v>44</v>
      </c>
      <c r="R11" s="64">
        <v>62070</v>
      </c>
      <c r="S11" s="64">
        <v>62070</v>
      </c>
      <c r="T11" s="64">
        <v>67115</v>
      </c>
      <c r="U11" s="65">
        <f t="shared" ref="U11:U31" si="0">IF(ISERR(T11/S11*100),"N/A",T11/S11*100)</f>
        <v>108.12792009022073</v>
      </c>
    </row>
    <row r="12" spans="1:34" ht="75" customHeight="1" thickBot="1">
      <c r="A12" s="60"/>
      <c r="B12" s="66" t="s">
        <v>45</v>
      </c>
      <c r="C12" s="67" t="s">
        <v>45</v>
      </c>
      <c r="D12" s="67"/>
      <c r="E12" s="67"/>
      <c r="F12" s="67"/>
      <c r="G12" s="67"/>
      <c r="H12" s="67"/>
      <c r="I12" s="67" t="s">
        <v>398</v>
      </c>
      <c r="J12" s="67"/>
      <c r="K12" s="67"/>
      <c r="L12" s="67" t="s">
        <v>399</v>
      </c>
      <c r="M12" s="67"/>
      <c r="N12" s="67"/>
      <c r="O12" s="67"/>
      <c r="P12" s="68" t="s">
        <v>103</v>
      </c>
      <c r="Q12" s="68" t="s">
        <v>44</v>
      </c>
      <c r="R12" s="68" t="s">
        <v>49</v>
      </c>
      <c r="S12" s="68" t="s">
        <v>49</v>
      </c>
      <c r="T12" s="68">
        <v>62896.42</v>
      </c>
      <c r="U12" s="69" t="str">
        <f t="shared" si="0"/>
        <v>N/A</v>
      </c>
    </row>
    <row r="13" spans="1:34" ht="75" customHeight="1" thickTop="1" thickBot="1">
      <c r="A13" s="60"/>
      <c r="B13" s="61" t="s">
        <v>50</v>
      </c>
      <c r="C13" s="62" t="s">
        <v>400</v>
      </c>
      <c r="D13" s="62"/>
      <c r="E13" s="62"/>
      <c r="F13" s="62"/>
      <c r="G13" s="62"/>
      <c r="H13" s="62"/>
      <c r="I13" s="62" t="s">
        <v>401</v>
      </c>
      <c r="J13" s="62"/>
      <c r="K13" s="62"/>
      <c r="L13" s="62" t="s">
        <v>402</v>
      </c>
      <c r="M13" s="62"/>
      <c r="N13" s="62"/>
      <c r="O13" s="62"/>
      <c r="P13" s="63" t="s">
        <v>48</v>
      </c>
      <c r="Q13" s="63" t="s">
        <v>403</v>
      </c>
      <c r="R13" s="63">
        <v>0.01</v>
      </c>
      <c r="S13" s="63">
        <v>0.01</v>
      </c>
      <c r="T13" s="63" t="s">
        <v>49</v>
      </c>
      <c r="U13" s="65" t="str">
        <f t="shared" si="0"/>
        <v>N/A</v>
      </c>
    </row>
    <row r="14" spans="1:34" ht="75" customHeight="1" thickTop="1">
      <c r="A14" s="60"/>
      <c r="B14" s="61" t="s">
        <v>55</v>
      </c>
      <c r="C14" s="62" t="s">
        <v>404</v>
      </c>
      <c r="D14" s="62"/>
      <c r="E14" s="62"/>
      <c r="F14" s="62"/>
      <c r="G14" s="62"/>
      <c r="H14" s="62"/>
      <c r="I14" s="62" t="s">
        <v>405</v>
      </c>
      <c r="J14" s="62"/>
      <c r="K14" s="62"/>
      <c r="L14" s="62" t="s">
        <v>406</v>
      </c>
      <c r="M14" s="62"/>
      <c r="N14" s="62"/>
      <c r="O14" s="62"/>
      <c r="P14" s="63" t="s">
        <v>48</v>
      </c>
      <c r="Q14" s="63" t="s">
        <v>44</v>
      </c>
      <c r="R14" s="63">
        <v>75.19</v>
      </c>
      <c r="S14" s="63">
        <v>75.19</v>
      </c>
      <c r="T14" s="63">
        <v>67.12</v>
      </c>
      <c r="U14" s="65">
        <f t="shared" si="0"/>
        <v>89.267189785875786</v>
      </c>
    </row>
    <row r="15" spans="1:34" ht="75" customHeight="1">
      <c r="A15" s="60"/>
      <c r="B15" s="66" t="s">
        <v>45</v>
      </c>
      <c r="C15" s="67" t="s">
        <v>407</v>
      </c>
      <c r="D15" s="67"/>
      <c r="E15" s="67"/>
      <c r="F15" s="67"/>
      <c r="G15" s="67"/>
      <c r="H15" s="67"/>
      <c r="I15" s="67" t="s">
        <v>408</v>
      </c>
      <c r="J15" s="67"/>
      <c r="K15" s="67"/>
      <c r="L15" s="67" t="s">
        <v>409</v>
      </c>
      <c r="M15" s="67"/>
      <c r="N15" s="67"/>
      <c r="O15" s="67"/>
      <c r="P15" s="68" t="s">
        <v>48</v>
      </c>
      <c r="Q15" s="68" t="s">
        <v>44</v>
      </c>
      <c r="R15" s="68">
        <v>0.21</v>
      </c>
      <c r="S15" s="68">
        <v>0.21</v>
      </c>
      <c r="T15" s="68">
        <v>0.27</v>
      </c>
      <c r="U15" s="69">
        <f t="shared" si="0"/>
        <v>128.57142857142858</v>
      </c>
    </row>
    <row r="16" spans="1:34" ht="75" customHeight="1">
      <c r="A16" s="60"/>
      <c r="B16" s="66" t="s">
        <v>45</v>
      </c>
      <c r="C16" s="67" t="s">
        <v>45</v>
      </c>
      <c r="D16" s="67"/>
      <c r="E16" s="67"/>
      <c r="F16" s="67"/>
      <c r="G16" s="67"/>
      <c r="H16" s="67"/>
      <c r="I16" s="67" t="s">
        <v>410</v>
      </c>
      <c r="J16" s="67"/>
      <c r="K16" s="67"/>
      <c r="L16" s="67" t="s">
        <v>411</v>
      </c>
      <c r="M16" s="67"/>
      <c r="N16" s="67"/>
      <c r="O16" s="67"/>
      <c r="P16" s="68" t="s">
        <v>48</v>
      </c>
      <c r="Q16" s="68" t="s">
        <v>44</v>
      </c>
      <c r="R16" s="68">
        <v>0.32</v>
      </c>
      <c r="S16" s="68">
        <v>0.32</v>
      </c>
      <c r="T16" s="68">
        <v>0.34</v>
      </c>
      <c r="U16" s="69">
        <f t="shared" si="0"/>
        <v>106.25</v>
      </c>
    </row>
    <row r="17" spans="1:22" ht="75" customHeight="1">
      <c r="A17" s="60"/>
      <c r="B17" s="66" t="s">
        <v>45</v>
      </c>
      <c r="C17" s="67" t="s">
        <v>412</v>
      </c>
      <c r="D17" s="67"/>
      <c r="E17" s="67"/>
      <c r="F17" s="67"/>
      <c r="G17" s="67"/>
      <c r="H17" s="67"/>
      <c r="I17" s="67" t="s">
        <v>413</v>
      </c>
      <c r="J17" s="67"/>
      <c r="K17" s="67"/>
      <c r="L17" s="67" t="s">
        <v>414</v>
      </c>
      <c r="M17" s="67"/>
      <c r="N17" s="67"/>
      <c r="O17" s="67"/>
      <c r="P17" s="68" t="s">
        <v>48</v>
      </c>
      <c r="Q17" s="68" t="s">
        <v>44</v>
      </c>
      <c r="R17" s="68">
        <v>101.42</v>
      </c>
      <c r="S17" s="68">
        <v>101.42</v>
      </c>
      <c r="T17" s="68">
        <v>109.43</v>
      </c>
      <c r="U17" s="69">
        <f t="shared" si="0"/>
        <v>107.89785052257939</v>
      </c>
    </row>
    <row r="18" spans="1:22" ht="75" customHeight="1">
      <c r="A18" s="60"/>
      <c r="B18" s="66" t="s">
        <v>45</v>
      </c>
      <c r="C18" s="67" t="s">
        <v>415</v>
      </c>
      <c r="D18" s="67"/>
      <c r="E18" s="67"/>
      <c r="F18" s="67"/>
      <c r="G18" s="67"/>
      <c r="H18" s="67"/>
      <c r="I18" s="67" t="s">
        <v>416</v>
      </c>
      <c r="J18" s="67"/>
      <c r="K18" s="67"/>
      <c r="L18" s="67" t="s">
        <v>417</v>
      </c>
      <c r="M18" s="67"/>
      <c r="N18" s="67"/>
      <c r="O18" s="67"/>
      <c r="P18" s="68" t="s">
        <v>48</v>
      </c>
      <c r="Q18" s="68" t="s">
        <v>44</v>
      </c>
      <c r="R18" s="68">
        <v>20</v>
      </c>
      <c r="S18" s="68">
        <v>20</v>
      </c>
      <c r="T18" s="68">
        <v>47.49</v>
      </c>
      <c r="U18" s="69">
        <f t="shared" si="0"/>
        <v>237.45000000000002</v>
      </c>
    </row>
    <row r="19" spans="1:22" ht="75" customHeight="1">
      <c r="A19" s="60"/>
      <c r="B19" s="66" t="s">
        <v>45</v>
      </c>
      <c r="C19" s="67" t="s">
        <v>418</v>
      </c>
      <c r="D19" s="67"/>
      <c r="E19" s="67"/>
      <c r="F19" s="67"/>
      <c r="G19" s="67"/>
      <c r="H19" s="67"/>
      <c r="I19" s="67" t="s">
        <v>419</v>
      </c>
      <c r="J19" s="67"/>
      <c r="K19" s="67"/>
      <c r="L19" s="67" t="s">
        <v>420</v>
      </c>
      <c r="M19" s="67"/>
      <c r="N19" s="67"/>
      <c r="O19" s="67"/>
      <c r="P19" s="68" t="s">
        <v>48</v>
      </c>
      <c r="Q19" s="68" t="s">
        <v>44</v>
      </c>
      <c r="R19" s="68">
        <v>26.13</v>
      </c>
      <c r="S19" s="68">
        <v>26.13</v>
      </c>
      <c r="T19" s="68">
        <v>26.13</v>
      </c>
      <c r="U19" s="69">
        <f t="shared" si="0"/>
        <v>100</v>
      </c>
    </row>
    <row r="20" spans="1:22" ht="75" customHeight="1">
      <c r="A20" s="60"/>
      <c r="B20" s="66" t="s">
        <v>45</v>
      </c>
      <c r="C20" s="67" t="s">
        <v>45</v>
      </c>
      <c r="D20" s="67"/>
      <c r="E20" s="67"/>
      <c r="F20" s="67"/>
      <c r="G20" s="67"/>
      <c r="H20" s="67"/>
      <c r="I20" s="67" t="s">
        <v>421</v>
      </c>
      <c r="J20" s="67"/>
      <c r="K20" s="67"/>
      <c r="L20" s="67" t="s">
        <v>422</v>
      </c>
      <c r="M20" s="67"/>
      <c r="N20" s="67"/>
      <c r="O20" s="67"/>
      <c r="P20" s="68" t="s">
        <v>48</v>
      </c>
      <c r="Q20" s="68" t="s">
        <v>44</v>
      </c>
      <c r="R20" s="68">
        <v>2</v>
      </c>
      <c r="S20" s="68">
        <v>2</v>
      </c>
      <c r="T20" s="68">
        <v>4.1399999999999997</v>
      </c>
      <c r="U20" s="69">
        <f t="shared" si="0"/>
        <v>206.99999999999997</v>
      </c>
    </row>
    <row r="21" spans="1:22" ht="75" customHeight="1" thickBot="1">
      <c r="A21" s="60"/>
      <c r="B21" s="66" t="s">
        <v>45</v>
      </c>
      <c r="C21" s="67" t="s">
        <v>423</v>
      </c>
      <c r="D21" s="67"/>
      <c r="E21" s="67"/>
      <c r="F21" s="67"/>
      <c r="G21" s="67"/>
      <c r="H21" s="67"/>
      <c r="I21" s="67" t="s">
        <v>424</v>
      </c>
      <c r="J21" s="67"/>
      <c r="K21" s="67"/>
      <c r="L21" s="67" t="s">
        <v>425</v>
      </c>
      <c r="M21" s="67"/>
      <c r="N21" s="67"/>
      <c r="O21" s="67"/>
      <c r="P21" s="68" t="s">
        <v>48</v>
      </c>
      <c r="Q21" s="68" t="s">
        <v>44</v>
      </c>
      <c r="R21" s="68">
        <v>5.51</v>
      </c>
      <c r="S21" s="68">
        <v>5.51</v>
      </c>
      <c r="T21" s="68">
        <v>5.51</v>
      </c>
      <c r="U21" s="69">
        <f t="shared" si="0"/>
        <v>100</v>
      </c>
    </row>
    <row r="22" spans="1:22" ht="75" customHeight="1" thickTop="1">
      <c r="A22" s="60"/>
      <c r="B22" s="61" t="s">
        <v>60</v>
      </c>
      <c r="C22" s="62" t="s">
        <v>426</v>
      </c>
      <c r="D22" s="62"/>
      <c r="E22" s="62"/>
      <c r="F22" s="62"/>
      <c r="G22" s="62"/>
      <c r="H22" s="62"/>
      <c r="I22" s="62" t="s">
        <v>427</v>
      </c>
      <c r="J22" s="62"/>
      <c r="K22" s="62"/>
      <c r="L22" s="62" t="s">
        <v>428</v>
      </c>
      <c r="M22" s="62"/>
      <c r="N22" s="62"/>
      <c r="O22" s="62"/>
      <c r="P22" s="63" t="s">
        <v>48</v>
      </c>
      <c r="Q22" s="63" t="s">
        <v>159</v>
      </c>
      <c r="R22" s="63">
        <v>58.08</v>
      </c>
      <c r="S22" s="63">
        <v>58.08</v>
      </c>
      <c r="T22" s="63">
        <v>59.83</v>
      </c>
      <c r="U22" s="65">
        <f t="shared" si="0"/>
        <v>103.01308539944904</v>
      </c>
    </row>
    <row r="23" spans="1:22" ht="75" customHeight="1">
      <c r="A23" s="60"/>
      <c r="B23" s="66" t="s">
        <v>45</v>
      </c>
      <c r="C23" s="67" t="s">
        <v>45</v>
      </c>
      <c r="D23" s="67"/>
      <c r="E23" s="67"/>
      <c r="F23" s="67"/>
      <c r="G23" s="67"/>
      <c r="H23" s="67"/>
      <c r="I23" s="67" t="s">
        <v>429</v>
      </c>
      <c r="J23" s="67"/>
      <c r="K23" s="67"/>
      <c r="L23" s="67" t="s">
        <v>430</v>
      </c>
      <c r="M23" s="67"/>
      <c r="N23" s="67"/>
      <c r="O23" s="67"/>
      <c r="P23" s="68" t="s">
        <v>48</v>
      </c>
      <c r="Q23" s="68" t="s">
        <v>159</v>
      </c>
      <c r="R23" s="68">
        <v>100</v>
      </c>
      <c r="S23" s="68">
        <v>100</v>
      </c>
      <c r="T23" s="68">
        <v>100</v>
      </c>
      <c r="U23" s="69">
        <f t="shared" si="0"/>
        <v>100</v>
      </c>
    </row>
    <row r="24" spans="1:22" ht="75" customHeight="1">
      <c r="A24" s="60"/>
      <c r="B24" s="66" t="s">
        <v>45</v>
      </c>
      <c r="C24" s="67" t="s">
        <v>45</v>
      </c>
      <c r="D24" s="67"/>
      <c r="E24" s="67"/>
      <c r="F24" s="67"/>
      <c r="G24" s="67"/>
      <c r="H24" s="67"/>
      <c r="I24" s="67" t="s">
        <v>431</v>
      </c>
      <c r="J24" s="67"/>
      <c r="K24" s="67"/>
      <c r="L24" s="67" t="s">
        <v>432</v>
      </c>
      <c r="M24" s="67"/>
      <c r="N24" s="67"/>
      <c r="O24" s="67"/>
      <c r="P24" s="68" t="s">
        <v>48</v>
      </c>
      <c r="Q24" s="68" t="s">
        <v>111</v>
      </c>
      <c r="R24" s="68">
        <v>100</v>
      </c>
      <c r="S24" s="68">
        <v>100</v>
      </c>
      <c r="T24" s="68">
        <v>100</v>
      </c>
      <c r="U24" s="69">
        <f t="shared" si="0"/>
        <v>100</v>
      </c>
    </row>
    <row r="25" spans="1:22" ht="75" customHeight="1">
      <c r="A25" s="60"/>
      <c r="B25" s="66" t="s">
        <v>45</v>
      </c>
      <c r="C25" s="67" t="s">
        <v>433</v>
      </c>
      <c r="D25" s="67"/>
      <c r="E25" s="67"/>
      <c r="F25" s="67"/>
      <c r="G25" s="67"/>
      <c r="H25" s="67"/>
      <c r="I25" s="67" t="s">
        <v>434</v>
      </c>
      <c r="J25" s="67"/>
      <c r="K25" s="67"/>
      <c r="L25" s="67" t="s">
        <v>435</v>
      </c>
      <c r="M25" s="67"/>
      <c r="N25" s="67"/>
      <c r="O25" s="67"/>
      <c r="P25" s="68" t="s">
        <v>48</v>
      </c>
      <c r="Q25" s="68" t="s">
        <v>111</v>
      </c>
      <c r="R25" s="68">
        <v>50.58</v>
      </c>
      <c r="S25" s="68">
        <v>50.58</v>
      </c>
      <c r="T25" s="68">
        <v>62.14</v>
      </c>
      <c r="U25" s="69">
        <f t="shared" si="0"/>
        <v>122.854883353104</v>
      </c>
    </row>
    <row r="26" spans="1:22" ht="75" customHeight="1">
      <c r="A26" s="60"/>
      <c r="B26" s="66" t="s">
        <v>45</v>
      </c>
      <c r="C26" s="67" t="s">
        <v>436</v>
      </c>
      <c r="D26" s="67"/>
      <c r="E26" s="67"/>
      <c r="F26" s="67"/>
      <c r="G26" s="67"/>
      <c r="H26" s="67"/>
      <c r="I26" s="67" t="s">
        <v>437</v>
      </c>
      <c r="J26" s="67"/>
      <c r="K26" s="67"/>
      <c r="L26" s="67" t="s">
        <v>435</v>
      </c>
      <c r="M26" s="67"/>
      <c r="N26" s="67"/>
      <c r="O26" s="67"/>
      <c r="P26" s="68" t="s">
        <v>48</v>
      </c>
      <c r="Q26" s="68" t="s">
        <v>111</v>
      </c>
      <c r="R26" s="68">
        <v>100</v>
      </c>
      <c r="S26" s="68">
        <v>100</v>
      </c>
      <c r="T26" s="68">
        <v>100</v>
      </c>
      <c r="U26" s="69">
        <f t="shared" si="0"/>
        <v>100</v>
      </c>
    </row>
    <row r="27" spans="1:22" ht="75" customHeight="1">
      <c r="A27" s="60"/>
      <c r="B27" s="66" t="s">
        <v>45</v>
      </c>
      <c r="C27" s="67" t="s">
        <v>438</v>
      </c>
      <c r="D27" s="67"/>
      <c r="E27" s="67"/>
      <c r="F27" s="67"/>
      <c r="G27" s="67"/>
      <c r="H27" s="67"/>
      <c r="I27" s="67" t="s">
        <v>439</v>
      </c>
      <c r="J27" s="67"/>
      <c r="K27" s="67"/>
      <c r="L27" s="67" t="s">
        <v>440</v>
      </c>
      <c r="M27" s="67"/>
      <c r="N27" s="67"/>
      <c r="O27" s="67"/>
      <c r="P27" s="68" t="s">
        <v>48</v>
      </c>
      <c r="Q27" s="68" t="s">
        <v>111</v>
      </c>
      <c r="R27" s="68">
        <v>98.6</v>
      </c>
      <c r="S27" s="68">
        <v>98.6</v>
      </c>
      <c r="T27" s="68">
        <v>100</v>
      </c>
      <c r="U27" s="69">
        <f t="shared" si="0"/>
        <v>101.41987829614605</v>
      </c>
    </row>
    <row r="28" spans="1:22" ht="75" customHeight="1">
      <c r="A28" s="60"/>
      <c r="B28" s="66" t="s">
        <v>45</v>
      </c>
      <c r="C28" s="67" t="s">
        <v>441</v>
      </c>
      <c r="D28" s="67"/>
      <c r="E28" s="67"/>
      <c r="F28" s="67"/>
      <c r="G28" s="67"/>
      <c r="H28" s="67"/>
      <c r="I28" s="67" t="s">
        <v>442</v>
      </c>
      <c r="J28" s="67"/>
      <c r="K28" s="67"/>
      <c r="L28" s="67" t="s">
        <v>443</v>
      </c>
      <c r="M28" s="67"/>
      <c r="N28" s="67"/>
      <c r="O28" s="67"/>
      <c r="P28" s="68" t="s">
        <v>48</v>
      </c>
      <c r="Q28" s="68" t="s">
        <v>111</v>
      </c>
      <c r="R28" s="68">
        <v>20</v>
      </c>
      <c r="S28" s="68">
        <v>20</v>
      </c>
      <c r="T28" s="68">
        <v>20.14</v>
      </c>
      <c r="U28" s="69">
        <f t="shared" si="0"/>
        <v>100.70000000000002</v>
      </c>
    </row>
    <row r="29" spans="1:22" ht="75" customHeight="1">
      <c r="A29" s="60"/>
      <c r="B29" s="66" t="s">
        <v>45</v>
      </c>
      <c r="C29" s="67" t="s">
        <v>444</v>
      </c>
      <c r="D29" s="67"/>
      <c r="E29" s="67"/>
      <c r="F29" s="67"/>
      <c r="G29" s="67"/>
      <c r="H29" s="67"/>
      <c r="I29" s="67" t="s">
        <v>445</v>
      </c>
      <c r="J29" s="67"/>
      <c r="K29" s="67"/>
      <c r="L29" s="67" t="s">
        <v>446</v>
      </c>
      <c r="M29" s="67"/>
      <c r="N29" s="67"/>
      <c r="O29" s="67"/>
      <c r="P29" s="68" t="s">
        <v>48</v>
      </c>
      <c r="Q29" s="68" t="s">
        <v>111</v>
      </c>
      <c r="R29" s="68">
        <v>20</v>
      </c>
      <c r="S29" s="68" t="s">
        <v>49</v>
      </c>
      <c r="T29" s="68">
        <v>19.940000000000001</v>
      </c>
      <c r="U29" s="69" t="str">
        <f t="shared" si="0"/>
        <v>N/A</v>
      </c>
    </row>
    <row r="30" spans="1:22" ht="75" customHeight="1">
      <c r="A30" s="60"/>
      <c r="B30" s="66" t="s">
        <v>45</v>
      </c>
      <c r="C30" s="67" t="s">
        <v>447</v>
      </c>
      <c r="D30" s="67"/>
      <c r="E30" s="67"/>
      <c r="F30" s="67"/>
      <c r="G30" s="67"/>
      <c r="H30" s="67"/>
      <c r="I30" s="67" t="s">
        <v>448</v>
      </c>
      <c r="J30" s="67"/>
      <c r="K30" s="67"/>
      <c r="L30" s="67" t="s">
        <v>449</v>
      </c>
      <c r="M30" s="67"/>
      <c r="N30" s="67"/>
      <c r="O30" s="67"/>
      <c r="P30" s="68" t="s">
        <v>48</v>
      </c>
      <c r="Q30" s="68" t="s">
        <v>159</v>
      </c>
      <c r="R30" s="68">
        <v>93.75</v>
      </c>
      <c r="S30" s="68">
        <v>93.75</v>
      </c>
      <c r="T30" s="68">
        <v>81.25</v>
      </c>
      <c r="U30" s="69">
        <f t="shared" si="0"/>
        <v>86.666666666666671</v>
      </c>
    </row>
    <row r="31" spans="1:22" ht="75" customHeight="1" thickBot="1">
      <c r="A31" s="60"/>
      <c r="B31" s="66" t="s">
        <v>45</v>
      </c>
      <c r="C31" s="67" t="s">
        <v>450</v>
      </c>
      <c r="D31" s="67"/>
      <c r="E31" s="67"/>
      <c r="F31" s="67"/>
      <c r="G31" s="67"/>
      <c r="H31" s="67"/>
      <c r="I31" s="67" t="s">
        <v>451</v>
      </c>
      <c r="J31" s="67"/>
      <c r="K31" s="67"/>
      <c r="L31" s="67" t="s">
        <v>452</v>
      </c>
      <c r="M31" s="67"/>
      <c r="N31" s="67"/>
      <c r="O31" s="67"/>
      <c r="P31" s="68" t="s">
        <v>48</v>
      </c>
      <c r="Q31" s="68" t="s">
        <v>159</v>
      </c>
      <c r="R31" s="68">
        <v>73.7</v>
      </c>
      <c r="S31" s="68">
        <v>73.7</v>
      </c>
      <c r="T31" s="68">
        <v>73.989999999999995</v>
      </c>
      <c r="U31" s="69">
        <f t="shared" si="0"/>
        <v>100.39348710990501</v>
      </c>
    </row>
    <row r="32" spans="1:22" ht="22.5" customHeight="1" thickTop="1" thickBot="1">
      <c r="B32" s="13" t="s">
        <v>65</v>
      </c>
      <c r="C32" s="14"/>
      <c r="D32" s="14"/>
      <c r="E32" s="14"/>
      <c r="F32" s="14"/>
      <c r="G32" s="14"/>
      <c r="H32" s="15"/>
      <c r="I32" s="15"/>
      <c r="J32" s="15"/>
      <c r="K32" s="15"/>
      <c r="L32" s="15"/>
      <c r="M32" s="15"/>
      <c r="N32" s="15"/>
      <c r="O32" s="15"/>
      <c r="P32" s="15"/>
      <c r="Q32" s="15"/>
      <c r="R32" s="15"/>
      <c r="S32" s="15"/>
      <c r="T32" s="15"/>
      <c r="U32" s="16"/>
      <c r="V32" s="70"/>
    </row>
    <row r="33" spans="2:21" ht="26.25" customHeight="1" thickTop="1">
      <c r="B33" s="71"/>
      <c r="C33" s="72"/>
      <c r="D33" s="72"/>
      <c r="E33" s="72"/>
      <c r="F33" s="72"/>
      <c r="G33" s="72"/>
      <c r="H33" s="73"/>
      <c r="I33" s="73"/>
      <c r="J33" s="73"/>
      <c r="K33" s="73"/>
      <c r="L33" s="73"/>
      <c r="M33" s="73"/>
      <c r="N33" s="73"/>
      <c r="O33" s="73"/>
      <c r="P33" s="74"/>
      <c r="Q33" s="75"/>
      <c r="R33" s="76" t="s">
        <v>66</v>
      </c>
      <c r="S33" s="44" t="s">
        <v>67</v>
      </c>
      <c r="T33" s="76" t="s">
        <v>68</v>
      </c>
      <c r="U33" s="44" t="s">
        <v>69</v>
      </c>
    </row>
    <row r="34" spans="2:21" ht="26.25" customHeight="1" thickBot="1">
      <c r="B34" s="77"/>
      <c r="C34" s="78"/>
      <c r="D34" s="78"/>
      <c r="E34" s="78"/>
      <c r="F34" s="78"/>
      <c r="G34" s="78"/>
      <c r="H34" s="79"/>
      <c r="I34" s="79"/>
      <c r="J34" s="79"/>
      <c r="K34" s="79"/>
      <c r="L34" s="79"/>
      <c r="M34" s="79"/>
      <c r="N34" s="79"/>
      <c r="O34" s="79"/>
      <c r="P34" s="80"/>
      <c r="Q34" s="81"/>
      <c r="R34" s="82" t="s">
        <v>70</v>
      </c>
      <c r="S34" s="81" t="s">
        <v>70</v>
      </c>
      <c r="T34" s="81" t="s">
        <v>70</v>
      </c>
      <c r="U34" s="81" t="s">
        <v>71</v>
      </c>
    </row>
    <row r="35" spans="2:21" ht="13.5" customHeight="1" thickBot="1">
      <c r="B35" s="83" t="s">
        <v>72</v>
      </c>
      <c r="C35" s="84"/>
      <c r="D35" s="84"/>
      <c r="E35" s="85"/>
      <c r="F35" s="85"/>
      <c r="G35" s="85"/>
      <c r="H35" s="86"/>
      <c r="I35" s="86"/>
      <c r="J35" s="86"/>
      <c r="K35" s="86"/>
      <c r="L35" s="86"/>
      <c r="M35" s="86"/>
      <c r="N35" s="86"/>
      <c r="O35" s="86"/>
      <c r="P35" s="87"/>
      <c r="Q35" s="87"/>
      <c r="R35" s="88">
        <f>10603.347592</f>
        <v>10603.347592</v>
      </c>
      <c r="S35" s="88">
        <f>10603.347592</f>
        <v>10603.347592</v>
      </c>
      <c r="T35" s="88">
        <f>9259.46564267</f>
        <v>9259.4656426700003</v>
      </c>
      <c r="U35" s="89">
        <f>+IF(ISERR(T35/S35*100),"N/A",T35/S35*100)</f>
        <v>87.325871026392363</v>
      </c>
    </row>
    <row r="36" spans="2:21" ht="13.5" customHeight="1" thickBot="1">
      <c r="B36" s="90" t="s">
        <v>73</v>
      </c>
      <c r="C36" s="91"/>
      <c r="D36" s="91"/>
      <c r="E36" s="92"/>
      <c r="F36" s="92"/>
      <c r="G36" s="92"/>
      <c r="H36" s="93"/>
      <c r="I36" s="93"/>
      <c r="J36" s="93"/>
      <c r="K36" s="93"/>
      <c r="L36" s="93"/>
      <c r="M36" s="93"/>
      <c r="N36" s="93"/>
      <c r="O36" s="93"/>
      <c r="P36" s="94"/>
      <c r="Q36" s="94"/>
      <c r="R36" s="88">
        <f>9467.13218488</f>
        <v>9467.1321848799998</v>
      </c>
      <c r="S36" s="88">
        <f>9467.13218488</f>
        <v>9467.1321848799998</v>
      </c>
      <c r="T36" s="88">
        <f>9259.46564267</f>
        <v>9259.4656426700003</v>
      </c>
      <c r="U36" s="89">
        <f>+IF(ISERR(T36/S36*100),"N/A",T36/S36*100)</f>
        <v>97.80644720962421</v>
      </c>
    </row>
    <row r="37" spans="2:21" ht="14.85" customHeight="1" thickTop="1" thickBot="1">
      <c r="B37" s="13" t="s">
        <v>74</v>
      </c>
      <c r="C37" s="14"/>
      <c r="D37" s="14"/>
      <c r="E37" s="14"/>
      <c r="F37" s="14"/>
      <c r="G37" s="14"/>
      <c r="H37" s="15"/>
      <c r="I37" s="15"/>
      <c r="J37" s="15"/>
      <c r="K37" s="15"/>
      <c r="L37" s="15"/>
      <c r="M37" s="15"/>
      <c r="N37" s="15"/>
      <c r="O37" s="15"/>
      <c r="P37" s="15"/>
      <c r="Q37" s="15"/>
      <c r="R37" s="15"/>
      <c r="S37" s="15"/>
      <c r="T37" s="15"/>
      <c r="U37" s="16"/>
    </row>
    <row r="38" spans="2:21" ht="44.25" customHeight="1" thickTop="1">
      <c r="B38" s="95" t="s">
        <v>75</v>
      </c>
      <c r="C38" s="97"/>
      <c r="D38" s="97"/>
      <c r="E38" s="97"/>
      <c r="F38" s="97"/>
      <c r="G38" s="97"/>
      <c r="H38" s="97"/>
      <c r="I38" s="97"/>
      <c r="J38" s="97"/>
      <c r="K38" s="97"/>
      <c r="L38" s="97"/>
      <c r="M38" s="97"/>
      <c r="N38" s="97"/>
      <c r="O38" s="97"/>
      <c r="P38" s="97"/>
      <c r="Q38" s="97"/>
      <c r="R38" s="97"/>
      <c r="S38" s="97"/>
      <c r="T38" s="97"/>
      <c r="U38" s="96"/>
    </row>
    <row r="39" spans="2:21" ht="34.5" customHeight="1">
      <c r="B39" s="98" t="s">
        <v>76</v>
      </c>
      <c r="C39" s="100"/>
      <c r="D39" s="100"/>
      <c r="E39" s="100"/>
      <c r="F39" s="100"/>
      <c r="G39" s="100"/>
      <c r="H39" s="100"/>
      <c r="I39" s="100"/>
      <c r="J39" s="100"/>
      <c r="K39" s="100"/>
      <c r="L39" s="100"/>
      <c r="M39" s="100"/>
      <c r="N39" s="100"/>
      <c r="O39" s="100"/>
      <c r="P39" s="100"/>
      <c r="Q39" s="100"/>
      <c r="R39" s="100"/>
      <c r="S39" s="100"/>
      <c r="T39" s="100"/>
      <c r="U39" s="99"/>
    </row>
    <row r="40" spans="2:21" ht="29.85" customHeight="1">
      <c r="B40" s="98" t="s">
        <v>453</v>
      </c>
      <c r="C40" s="100"/>
      <c r="D40" s="100"/>
      <c r="E40" s="100"/>
      <c r="F40" s="100"/>
      <c r="G40" s="100"/>
      <c r="H40" s="100"/>
      <c r="I40" s="100"/>
      <c r="J40" s="100"/>
      <c r="K40" s="100"/>
      <c r="L40" s="100"/>
      <c r="M40" s="100"/>
      <c r="N40" s="100"/>
      <c r="O40" s="100"/>
      <c r="P40" s="100"/>
      <c r="Q40" s="100"/>
      <c r="R40" s="100"/>
      <c r="S40" s="100"/>
      <c r="T40" s="100"/>
      <c r="U40" s="99"/>
    </row>
    <row r="41" spans="2:21" ht="34.5" customHeight="1">
      <c r="B41" s="98" t="s">
        <v>454</v>
      </c>
      <c r="C41" s="100"/>
      <c r="D41" s="100"/>
      <c r="E41" s="100"/>
      <c r="F41" s="100"/>
      <c r="G41" s="100"/>
      <c r="H41" s="100"/>
      <c r="I41" s="100"/>
      <c r="J41" s="100"/>
      <c r="K41" s="100"/>
      <c r="L41" s="100"/>
      <c r="M41" s="100"/>
      <c r="N41" s="100"/>
      <c r="O41" s="100"/>
      <c r="P41" s="100"/>
      <c r="Q41" s="100"/>
      <c r="R41" s="100"/>
      <c r="S41" s="100"/>
      <c r="T41" s="100"/>
      <c r="U41" s="99"/>
    </row>
    <row r="42" spans="2:21" ht="51" customHeight="1">
      <c r="B42" s="98" t="s">
        <v>455</v>
      </c>
      <c r="C42" s="100"/>
      <c r="D42" s="100"/>
      <c r="E42" s="100"/>
      <c r="F42" s="100"/>
      <c r="G42" s="100"/>
      <c r="H42" s="100"/>
      <c r="I42" s="100"/>
      <c r="J42" s="100"/>
      <c r="K42" s="100"/>
      <c r="L42" s="100"/>
      <c r="M42" s="100"/>
      <c r="N42" s="100"/>
      <c r="O42" s="100"/>
      <c r="P42" s="100"/>
      <c r="Q42" s="100"/>
      <c r="R42" s="100"/>
      <c r="S42" s="100"/>
      <c r="T42" s="100"/>
      <c r="U42" s="99"/>
    </row>
    <row r="43" spans="2:21" ht="41.25" customHeight="1">
      <c r="B43" s="98" t="s">
        <v>456</v>
      </c>
      <c r="C43" s="100"/>
      <c r="D43" s="100"/>
      <c r="E43" s="100"/>
      <c r="F43" s="100"/>
      <c r="G43" s="100"/>
      <c r="H43" s="100"/>
      <c r="I43" s="100"/>
      <c r="J43" s="100"/>
      <c r="K43" s="100"/>
      <c r="L43" s="100"/>
      <c r="M43" s="100"/>
      <c r="N43" s="100"/>
      <c r="O43" s="100"/>
      <c r="P43" s="100"/>
      <c r="Q43" s="100"/>
      <c r="R43" s="100"/>
      <c r="S43" s="100"/>
      <c r="T43" s="100"/>
      <c r="U43" s="99"/>
    </row>
    <row r="44" spans="2:21" ht="32.85" customHeight="1">
      <c r="B44" s="98" t="s">
        <v>457</v>
      </c>
      <c r="C44" s="100"/>
      <c r="D44" s="100"/>
      <c r="E44" s="100"/>
      <c r="F44" s="100"/>
      <c r="G44" s="100"/>
      <c r="H44" s="100"/>
      <c r="I44" s="100"/>
      <c r="J44" s="100"/>
      <c r="K44" s="100"/>
      <c r="L44" s="100"/>
      <c r="M44" s="100"/>
      <c r="N44" s="100"/>
      <c r="O44" s="100"/>
      <c r="P44" s="100"/>
      <c r="Q44" s="100"/>
      <c r="R44" s="100"/>
      <c r="S44" s="100"/>
      <c r="T44" s="100"/>
      <c r="U44" s="99"/>
    </row>
    <row r="45" spans="2:21" ht="72" customHeight="1">
      <c r="B45" s="98" t="s">
        <v>458</v>
      </c>
      <c r="C45" s="100"/>
      <c r="D45" s="100"/>
      <c r="E45" s="100"/>
      <c r="F45" s="100"/>
      <c r="G45" s="100"/>
      <c r="H45" s="100"/>
      <c r="I45" s="100"/>
      <c r="J45" s="100"/>
      <c r="K45" s="100"/>
      <c r="L45" s="100"/>
      <c r="M45" s="100"/>
      <c r="N45" s="100"/>
      <c r="O45" s="100"/>
      <c r="P45" s="100"/>
      <c r="Q45" s="100"/>
      <c r="R45" s="100"/>
      <c r="S45" s="100"/>
      <c r="T45" s="100"/>
      <c r="U45" s="99"/>
    </row>
    <row r="46" spans="2:21" ht="35.1" customHeight="1">
      <c r="B46" s="98" t="s">
        <v>459</v>
      </c>
      <c r="C46" s="100"/>
      <c r="D46" s="100"/>
      <c r="E46" s="100"/>
      <c r="F46" s="100"/>
      <c r="G46" s="100"/>
      <c r="H46" s="100"/>
      <c r="I46" s="100"/>
      <c r="J46" s="100"/>
      <c r="K46" s="100"/>
      <c r="L46" s="100"/>
      <c r="M46" s="100"/>
      <c r="N46" s="100"/>
      <c r="O46" s="100"/>
      <c r="P46" s="100"/>
      <c r="Q46" s="100"/>
      <c r="R46" s="100"/>
      <c r="S46" s="100"/>
      <c r="T46" s="100"/>
      <c r="U46" s="99"/>
    </row>
    <row r="47" spans="2:21" ht="22.5" customHeight="1">
      <c r="B47" s="98" t="s">
        <v>460</v>
      </c>
      <c r="C47" s="100"/>
      <c r="D47" s="100"/>
      <c r="E47" s="100"/>
      <c r="F47" s="100"/>
      <c r="G47" s="100"/>
      <c r="H47" s="100"/>
      <c r="I47" s="100"/>
      <c r="J47" s="100"/>
      <c r="K47" s="100"/>
      <c r="L47" s="100"/>
      <c r="M47" s="100"/>
      <c r="N47" s="100"/>
      <c r="O47" s="100"/>
      <c r="P47" s="100"/>
      <c r="Q47" s="100"/>
      <c r="R47" s="100"/>
      <c r="S47" s="100"/>
      <c r="T47" s="100"/>
      <c r="U47" s="99"/>
    </row>
    <row r="48" spans="2:21" ht="40.700000000000003" customHeight="1">
      <c r="B48" s="98" t="s">
        <v>461</v>
      </c>
      <c r="C48" s="100"/>
      <c r="D48" s="100"/>
      <c r="E48" s="100"/>
      <c r="F48" s="100"/>
      <c r="G48" s="100"/>
      <c r="H48" s="100"/>
      <c r="I48" s="100"/>
      <c r="J48" s="100"/>
      <c r="K48" s="100"/>
      <c r="L48" s="100"/>
      <c r="M48" s="100"/>
      <c r="N48" s="100"/>
      <c r="O48" s="100"/>
      <c r="P48" s="100"/>
      <c r="Q48" s="100"/>
      <c r="R48" s="100"/>
      <c r="S48" s="100"/>
      <c r="T48" s="100"/>
      <c r="U48" s="99"/>
    </row>
    <row r="49" spans="2:21" ht="34.5" customHeight="1">
      <c r="B49" s="98" t="s">
        <v>462</v>
      </c>
      <c r="C49" s="100"/>
      <c r="D49" s="100"/>
      <c r="E49" s="100"/>
      <c r="F49" s="100"/>
      <c r="G49" s="100"/>
      <c r="H49" s="100"/>
      <c r="I49" s="100"/>
      <c r="J49" s="100"/>
      <c r="K49" s="100"/>
      <c r="L49" s="100"/>
      <c r="M49" s="100"/>
      <c r="N49" s="100"/>
      <c r="O49" s="100"/>
      <c r="P49" s="100"/>
      <c r="Q49" s="100"/>
      <c r="R49" s="100"/>
      <c r="S49" s="100"/>
      <c r="T49" s="100"/>
      <c r="U49" s="99"/>
    </row>
    <row r="50" spans="2:21" ht="62.25" customHeight="1">
      <c r="B50" s="98" t="s">
        <v>463</v>
      </c>
      <c r="C50" s="100"/>
      <c r="D50" s="100"/>
      <c r="E50" s="100"/>
      <c r="F50" s="100"/>
      <c r="G50" s="100"/>
      <c r="H50" s="100"/>
      <c r="I50" s="100"/>
      <c r="J50" s="100"/>
      <c r="K50" s="100"/>
      <c r="L50" s="100"/>
      <c r="M50" s="100"/>
      <c r="N50" s="100"/>
      <c r="O50" s="100"/>
      <c r="P50" s="100"/>
      <c r="Q50" s="100"/>
      <c r="R50" s="100"/>
      <c r="S50" s="100"/>
      <c r="T50" s="100"/>
      <c r="U50" s="99"/>
    </row>
    <row r="51" spans="2:21" ht="81.95" customHeight="1">
      <c r="B51" s="98" t="s">
        <v>464</v>
      </c>
      <c r="C51" s="100"/>
      <c r="D51" s="100"/>
      <c r="E51" s="100"/>
      <c r="F51" s="100"/>
      <c r="G51" s="100"/>
      <c r="H51" s="100"/>
      <c r="I51" s="100"/>
      <c r="J51" s="100"/>
      <c r="K51" s="100"/>
      <c r="L51" s="100"/>
      <c r="M51" s="100"/>
      <c r="N51" s="100"/>
      <c r="O51" s="100"/>
      <c r="P51" s="100"/>
      <c r="Q51" s="100"/>
      <c r="R51" s="100"/>
      <c r="S51" s="100"/>
      <c r="T51" s="100"/>
      <c r="U51" s="99"/>
    </row>
    <row r="52" spans="2:21" ht="59.85" customHeight="1">
      <c r="B52" s="98" t="s">
        <v>465</v>
      </c>
      <c r="C52" s="100"/>
      <c r="D52" s="100"/>
      <c r="E52" s="100"/>
      <c r="F52" s="100"/>
      <c r="G52" s="100"/>
      <c r="H52" s="100"/>
      <c r="I52" s="100"/>
      <c r="J52" s="100"/>
      <c r="K52" s="100"/>
      <c r="L52" s="100"/>
      <c r="M52" s="100"/>
      <c r="N52" s="100"/>
      <c r="O52" s="100"/>
      <c r="P52" s="100"/>
      <c r="Q52" s="100"/>
      <c r="R52" s="100"/>
      <c r="S52" s="100"/>
      <c r="T52" s="100"/>
      <c r="U52" s="99"/>
    </row>
    <row r="53" spans="2:21" ht="33" customHeight="1">
      <c r="B53" s="98" t="s">
        <v>466</v>
      </c>
      <c r="C53" s="100"/>
      <c r="D53" s="100"/>
      <c r="E53" s="100"/>
      <c r="F53" s="100"/>
      <c r="G53" s="100"/>
      <c r="H53" s="100"/>
      <c r="I53" s="100"/>
      <c r="J53" s="100"/>
      <c r="K53" s="100"/>
      <c r="L53" s="100"/>
      <c r="M53" s="100"/>
      <c r="N53" s="100"/>
      <c r="O53" s="100"/>
      <c r="P53" s="100"/>
      <c r="Q53" s="100"/>
      <c r="R53" s="100"/>
      <c r="S53" s="100"/>
      <c r="T53" s="100"/>
      <c r="U53" s="99"/>
    </row>
    <row r="54" spans="2:21" ht="26.25" customHeight="1">
      <c r="B54" s="98" t="s">
        <v>467</v>
      </c>
      <c r="C54" s="100"/>
      <c r="D54" s="100"/>
      <c r="E54" s="100"/>
      <c r="F54" s="100"/>
      <c r="G54" s="100"/>
      <c r="H54" s="100"/>
      <c r="I54" s="100"/>
      <c r="J54" s="100"/>
      <c r="K54" s="100"/>
      <c r="L54" s="100"/>
      <c r="M54" s="100"/>
      <c r="N54" s="100"/>
      <c r="O54" s="100"/>
      <c r="P54" s="100"/>
      <c r="Q54" s="100"/>
      <c r="R54" s="100"/>
      <c r="S54" s="100"/>
      <c r="T54" s="100"/>
      <c r="U54" s="99"/>
    </row>
    <row r="55" spans="2:21" ht="48.2" customHeight="1">
      <c r="B55" s="98" t="s">
        <v>468</v>
      </c>
      <c r="C55" s="100"/>
      <c r="D55" s="100"/>
      <c r="E55" s="100"/>
      <c r="F55" s="100"/>
      <c r="G55" s="100"/>
      <c r="H55" s="100"/>
      <c r="I55" s="100"/>
      <c r="J55" s="100"/>
      <c r="K55" s="100"/>
      <c r="L55" s="100"/>
      <c r="M55" s="100"/>
      <c r="N55" s="100"/>
      <c r="O55" s="100"/>
      <c r="P55" s="100"/>
      <c r="Q55" s="100"/>
      <c r="R55" s="100"/>
      <c r="S55" s="100"/>
      <c r="T55" s="100"/>
      <c r="U55" s="99"/>
    </row>
    <row r="56" spans="2:21" ht="32.450000000000003" customHeight="1">
      <c r="B56" s="98" t="s">
        <v>469</v>
      </c>
      <c r="C56" s="100"/>
      <c r="D56" s="100"/>
      <c r="E56" s="100"/>
      <c r="F56" s="100"/>
      <c r="G56" s="100"/>
      <c r="H56" s="100"/>
      <c r="I56" s="100"/>
      <c r="J56" s="100"/>
      <c r="K56" s="100"/>
      <c r="L56" s="100"/>
      <c r="M56" s="100"/>
      <c r="N56" s="100"/>
      <c r="O56" s="100"/>
      <c r="P56" s="100"/>
      <c r="Q56" s="100"/>
      <c r="R56" s="100"/>
      <c r="S56" s="100"/>
      <c r="T56" s="100"/>
      <c r="U56" s="99"/>
    </row>
    <row r="57" spans="2:21" ht="33.200000000000003" customHeight="1">
      <c r="B57" s="98" t="s">
        <v>470</v>
      </c>
      <c r="C57" s="100"/>
      <c r="D57" s="100"/>
      <c r="E57" s="100"/>
      <c r="F57" s="100"/>
      <c r="G57" s="100"/>
      <c r="H57" s="100"/>
      <c r="I57" s="100"/>
      <c r="J57" s="100"/>
      <c r="K57" s="100"/>
      <c r="L57" s="100"/>
      <c r="M57" s="100"/>
      <c r="N57" s="100"/>
      <c r="O57" s="100"/>
      <c r="P57" s="100"/>
      <c r="Q57" s="100"/>
      <c r="R57" s="100"/>
      <c r="S57" s="100"/>
      <c r="T57" s="100"/>
      <c r="U57" s="99"/>
    </row>
    <row r="58" spans="2:21" ht="38.25" customHeight="1">
      <c r="B58" s="98" t="s">
        <v>471</v>
      </c>
      <c r="C58" s="100"/>
      <c r="D58" s="100"/>
      <c r="E58" s="100"/>
      <c r="F58" s="100"/>
      <c r="G58" s="100"/>
      <c r="H58" s="100"/>
      <c r="I58" s="100"/>
      <c r="J58" s="100"/>
      <c r="K58" s="100"/>
      <c r="L58" s="100"/>
      <c r="M58" s="100"/>
      <c r="N58" s="100"/>
      <c r="O58" s="100"/>
      <c r="P58" s="100"/>
      <c r="Q58" s="100"/>
      <c r="R58" s="100"/>
      <c r="S58" s="100"/>
      <c r="T58" s="100"/>
      <c r="U58" s="99"/>
    </row>
    <row r="59" spans="2:21" ht="30.75" customHeight="1" thickBot="1">
      <c r="B59" s="101" t="s">
        <v>472</v>
      </c>
      <c r="C59" s="103"/>
      <c r="D59" s="103"/>
      <c r="E59" s="103"/>
      <c r="F59" s="103"/>
      <c r="G59" s="103"/>
      <c r="H59" s="103"/>
      <c r="I59" s="103"/>
      <c r="J59" s="103"/>
      <c r="K59" s="103"/>
      <c r="L59" s="103"/>
      <c r="M59" s="103"/>
      <c r="N59" s="103"/>
      <c r="O59" s="103"/>
      <c r="P59" s="103"/>
      <c r="Q59" s="103"/>
      <c r="R59" s="103"/>
      <c r="S59" s="103"/>
      <c r="T59" s="103"/>
      <c r="U59" s="102"/>
    </row>
  </sheetData>
  <mergeCells count="108">
    <mergeCell ref="B54:U54"/>
    <mergeCell ref="B55:U55"/>
    <mergeCell ref="B56:U56"/>
    <mergeCell ref="B57:U57"/>
    <mergeCell ref="B58:U58"/>
    <mergeCell ref="B59:U59"/>
    <mergeCell ref="B48:U48"/>
    <mergeCell ref="B49:U49"/>
    <mergeCell ref="B50:U50"/>
    <mergeCell ref="B51:U51"/>
    <mergeCell ref="B52:U52"/>
    <mergeCell ref="B53:U53"/>
    <mergeCell ref="B42:U42"/>
    <mergeCell ref="B43:U43"/>
    <mergeCell ref="B44:U44"/>
    <mergeCell ref="B45:U45"/>
    <mergeCell ref="B46:U46"/>
    <mergeCell ref="B47:U47"/>
    <mergeCell ref="B35:D35"/>
    <mergeCell ref="B36:D36"/>
    <mergeCell ref="B38:U38"/>
    <mergeCell ref="B39:U39"/>
    <mergeCell ref="B40:U40"/>
    <mergeCell ref="B41:U41"/>
    <mergeCell ref="C30:H30"/>
    <mergeCell ref="I30:K30"/>
    <mergeCell ref="L30:O30"/>
    <mergeCell ref="C31:H31"/>
    <mergeCell ref="I31:K31"/>
    <mergeCell ref="L31:O31"/>
    <mergeCell ref="C28:H28"/>
    <mergeCell ref="I28:K28"/>
    <mergeCell ref="L28:O28"/>
    <mergeCell ref="C29:H29"/>
    <mergeCell ref="I29:K29"/>
    <mergeCell ref="L29:O29"/>
    <mergeCell ref="C26:H26"/>
    <mergeCell ref="I26:K26"/>
    <mergeCell ref="L26:O26"/>
    <mergeCell ref="C27:H27"/>
    <mergeCell ref="I27:K27"/>
    <mergeCell ref="L27:O27"/>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40</vt:i4>
      </vt:variant>
    </vt:vector>
  </HeadingPairs>
  <TitlesOfParts>
    <vt:vector size="60" baseType="lpstr">
      <vt:lpstr>Portada</vt:lpstr>
      <vt:lpstr>8 B001</vt:lpstr>
      <vt:lpstr>8 E001</vt:lpstr>
      <vt:lpstr>8 E003</vt:lpstr>
      <vt:lpstr>8 E006</vt:lpstr>
      <vt:lpstr>8 P001</vt:lpstr>
      <vt:lpstr>8 S240</vt:lpstr>
      <vt:lpstr>8 S257</vt:lpstr>
      <vt:lpstr>8 S258</vt:lpstr>
      <vt:lpstr>8 S259</vt:lpstr>
      <vt:lpstr>8 S260</vt:lpstr>
      <vt:lpstr>8 S261</vt:lpstr>
      <vt:lpstr>8 S262</vt:lpstr>
      <vt:lpstr>8 S263</vt:lpstr>
      <vt:lpstr>8 S266</vt:lpstr>
      <vt:lpstr>8 U002</vt:lpstr>
      <vt:lpstr>8 U004</vt:lpstr>
      <vt:lpstr>8 U009</vt:lpstr>
      <vt:lpstr>8 U013</vt:lpstr>
      <vt:lpstr>8 U017</vt:lpstr>
      <vt:lpstr>'8 B001'!Área_de_impresión</vt:lpstr>
      <vt:lpstr>'8 E001'!Área_de_impresión</vt:lpstr>
      <vt:lpstr>'8 E003'!Área_de_impresión</vt:lpstr>
      <vt:lpstr>'8 E006'!Área_de_impresión</vt:lpstr>
      <vt:lpstr>'8 P001'!Área_de_impresión</vt:lpstr>
      <vt:lpstr>'8 S240'!Área_de_impresión</vt:lpstr>
      <vt:lpstr>'8 S257'!Área_de_impresión</vt:lpstr>
      <vt:lpstr>'8 S258'!Área_de_impresión</vt:lpstr>
      <vt:lpstr>'8 S259'!Área_de_impresión</vt:lpstr>
      <vt:lpstr>'8 S260'!Área_de_impresión</vt:lpstr>
      <vt:lpstr>'8 S261'!Área_de_impresión</vt:lpstr>
      <vt:lpstr>'8 S262'!Área_de_impresión</vt:lpstr>
      <vt:lpstr>'8 S263'!Área_de_impresión</vt:lpstr>
      <vt:lpstr>'8 S266'!Área_de_impresión</vt:lpstr>
      <vt:lpstr>'8 U002'!Área_de_impresión</vt:lpstr>
      <vt:lpstr>'8 U004'!Área_de_impresión</vt:lpstr>
      <vt:lpstr>'8 U009'!Área_de_impresión</vt:lpstr>
      <vt:lpstr>'8 U013'!Área_de_impresión</vt:lpstr>
      <vt:lpstr>'8 U017'!Área_de_impresión</vt:lpstr>
      <vt:lpstr>Portada!Área_de_impresión</vt:lpstr>
      <vt:lpstr>'8 B001'!Títulos_a_imprimir</vt:lpstr>
      <vt:lpstr>'8 E001'!Títulos_a_imprimir</vt:lpstr>
      <vt:lpstr>'8 E003'!Títulos_a_imprimir</vt:lpstr>
      <vt:lpstr>'8 E006'!Títulos_a_imprimir</vt:lpstr>
      <vt:lpstr>'8 P001'!Títulos_a_imprimir</vt:lpstr>
      <vt:lpstr>'8 S240'!Títulos_a_imprimir</vt:lpstr>
      <vt:lpstr>'8 S257'!Títulos_a_imprimir</vt:lpstr>
      <vt:lpstr>'8 S258'!Títulos_a_imprimir</vt:lpstr>
      <vt:lpstr>'8 S259'!Títulos_a_imprimir</vt:lpstr>
      <vt:lpstr>'8 S260'!Títulos_a_imprimir</vt:lpstr>
      <vt:lpstr>'8 S261'!Títulos_a_imprimir</vt:lpstr>
      <vt:lpstr>'8 S262'!Títulos_a_imprimir</vt:lpstr>
      <vt:lpstr>'8 S263'!Títulos_a_imprimir</vt:lpstr>
      <vt:lpstr>'8 S266'!Títulos_a_imprimir</vt:lpstr>
      <vt:lpstr>'8 U002'!Títulos_a_imprimir</vt:lpstr>
      <vt:lpstr>'8 U004'!Títulos_a_imprimir</vt:lpstr>
      <vt:lpstr>'8 U009'!Títulos_a_imprimir</vt:lpstr>
      <vt:lpstr>'8 U013'!Títulos_a_imprimir</vt:lpstr>
      <vt:lpstr>'8 U017'!Títulos_a_imprimir</vt:lpstr>
      <vt:lpstr>Portada!Títulos_a_imprimir</vt:lpstr>
    </vt:vector>
  </TitlesOfParts>
  <Company>SHCP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Fabiola Rodriguez Sanchez</cp:lastModifiedBy>
  <cp:lastPrinted>2009-03-26T01:46:20Z</cp:lastPrinted>
  <dcterms:created xsi:type="dcterms:W3CDTF">2009-03-25T01:44:41Z</dcterms:created>
  <dcterms:modified xsi:type="dcterms:W3CDTF">2021-05-12T22:25:28Z</dcterms:modified>
</cp:coreProperties>
</file>