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porte de avances mir 2021\2016\"/>
    </mc:Choice>
  </mc:AlternateContent>
  <bookViews>
    <workbookView xWindow="0" yWindow="0" windowWidth="28800" windowHeight="11835"/>
  </bookViews>
  <sheets>
    <sheet name="Portada" sheetId="1" r:id="rId1"/>
    <sheet name="8 B001" sheetId="2" r:id="rId2"/>
    <sheet name="8 E001" sheetId="3" r:id="rId3"/>
    <sheet name="8 E003" sheetId="4" r:id="rId4"/>
    <sheet name="8 E006" sheetId="5" r:id="rId5"/>
    <sheet name="8 P001" sheetId="6" r:id="rId6"/>
    <sheet name="8 S240" sheetId="7" r:id="rId7"/>
    <sheet name="8 S257" sheetId="8" r:id="rId8"/>
    <sheet name="8 S258" sheetId="9" r:id="rId9"/>
    <sheet name="8 S259" sheetId="10" r:id="rId10"/>
    <sheet name="8 S260" sheetId="11" r:id="rId11"/>
    <sheet name="8 S261" sheetId="12" r:id="rId12"/>
    <sheet name="8 S262" sheetId="13" r:id="rId13"/>
    <sheet name="8 S263" sheetId="14" r:id="rId14"/>
    <sheet name="8 S266" sheetId="15" r:id="rId15"/>
    <sheet name="8 U002" sheetId="16" r:id="rId16"/>
    <sheet name="8 U004" sheetId="17" r:id="rId17"/>
    <sheet name="8 U009" sheetId="18" r:id="rId18"/>
    <sheet name="8 U013" sheetId="19" r:id="rId19"/>
    <sheet name="8 U017" sheetId="20" r:id="rId20"/>
  </sheets>
  <definedNames>
    <definedName name="_xlnm.Print_Area" localSheetId="1">'8 B001'!$B$2:$U$31</definedName>
    <definedName name="_xlnm.Print_Area" localSheetId="2">'8 E001'!$B$2:$U$43</definedName>
    <definedName name="_xlnm.Print_Area" localSheetId="3">'8 E003'!$B$2:$U$47</definedName>
    <definedName name="_xlnm.Print_Area" localSheetId="4">'8 E006'!$B$2:$U$57</definedName>
    <definedName name="_xlnm.Print_Area" localSheetId="5">'8 P001'!$B$2:$U$33</definedName>
    <definedName name="_xlnm.Print_Area" localSheetId="6">'8 S240'!$B$2:$U$35</definedName>
    <definedName name="_xlnm.Print_Area" localSheetId="7">'8 S257'!$B$2:$U$57</definedName>
    <definedName name="_xlnm.Print_Area" localSheetId="8">'8 S258'!$B$2:$U$63</definedName>
    <definedName name="_xlnm.Print_Area" localSheetId="9">'8 S259'!$B$2:$U$61</definedName>
    <definedName name="_xlnm.Print_Area" localSheetId="10">'8 S260'!$B$2:$U$55</definedName>
    <definedName name="_xlnm.Print_Area" localSheetId="11">'8 S261'!$B$2:$U$81</definedName>
    <definedName name="_xlnm.Print_Area" localSheetId="12">'8 S262'!$B$2:$U$65</definedName>
    <definedName name="_xlnm.Print_Area" localSheetId="13">'8 S263'!$B$2:$U$63</definedName>
    <definedName name="_xlnm.Print_Area" localSheetId="14">'8 S266'!$B$2:$U$59</definedName>
    <definedName name="_xlnm.Print_Area" localSheetId="15">'8 U002'!$B$2:$U$49</definedName>
    <definedName name="_xlnm.Print_Area" localSheetId="16">'8 U004'!$B$2:$U$37</definedName>
    <definedName name="_xlnm.Print_Area" localSheetId="17">'8 U009'!$B$2:$U$31</definedName>
    <definedName name="_xlnm.Print_Area" localSheetId="18">'8 U013'!$B$2:$U$43</definedName>
    <definedName name="_xlnm.Print_Area" localSheetId="19">'8 U017'!$B$2:$U$59</definedName>
    <definedName name="_xlnm.Print_Area" localSheetId="0">Portada!$B$1:$AD$86</definedName>
    <definedName name="_xlnm.Print_Titles" localSheetId="1">'8 B001'!$1:$4</definedName>
    <definedName name="_xlnm.Print_Titles" localSheetId="2">'8 E001'!$1:$4</definedName>
    <definedName name="_xlnm.Print_Titles" localSheetId="3">'8 E003'!$1:$4</definedName>
    <definedName name="_xlnm.Print_Titles" localSheetId="4">'8 E006'!$1:$4</definedName>
    <definedName name="_xlnm.Print_Titles" localSheetId="5">'8 P001'!$1:$4</definedName>
    <definedName name="_xlnm.Print_Titles" localSheetId="6">'8 S240'!$1:$4</definedName>
    <definedName name="_xlnm.Print_Titles" localSheetId="7">'8 S257'!$1:$4</definedName>
    <definedName name="_xlnm.Print_Titles" localSheetId="8">'8 S258'!$1:$4</definedName>
    <definedName name="_xlnm.Print_Titles" localSheetId="9">'8 S259'!$1:$4</definedName>
    <definedName name="_xlnm.Print_Titles" localSheetId="10">'8 S260'!$1:$4</definedName>
    <definedName name="_xlnm.Print_Titles" localSheetId="11">'8 S261'!$1:$4</definedName>
    <definedName name="_xlnm.Print_Titles" localSheetId="12">'8 S262'!$1:$4</definedName>
    <definedName name="_xlnm.Print_Titles" localSheetId="13">'8 S263'!$1:$4</definedName>
    <definedName name="_xlnm.Print_Titles" localSheetId="14">'8 S266'!$1:$4</definedName>
    <definedName name="_xlnm.Print_Titles" localSheetId="15">'8 U002'!$1:$4</definedName>
    <definedName name="_xlnm.Print_Titles" localSheetId="16">'8 U004'!$1:$4</definedName>
    <definedName name="_xlnm.Print_Titles" localSheetId="17">'8 U009'!$1:$4</definedName>
    <definedName name="_xlnm.Print_Titles" localSheetId="18">'8 U013'!$1:$4</definedName>
    <definedName name="_xlnm.Print_Titles" localSheetId="19">'8 U017'!$1:$4</definedName>
    <definedName name="_xlnm.Print_Titles" localSheetId="0">Portada!$1:$4</definedName>
  </definedNames>
  <calcPr calcId="152511"/>
</workbook>
</file>

<file path=xl/calcChain.xml><?xml version="1.0" encoding="utf-8"?>
<calcChain xmlns="http://schemas.openxmlformats.org/spreadsheetml/2006/main">
  <c r="T34" i="20" l="1"/>
  <c r="U34" i="20" s="1"/>
  <c r="S34" i="20"/>
  <c r="R34" i="20"/>
  <c r="U33" i="20"/>
  <c r="T33" i="20"/>
  <c r="S33" i="20"/>
  <c r="R33" i="20"/>
  <c r="U29" i="20"/>
  <c r="U28" i="20"/>
  <c r="U27" i="20"/>
  <c r="U26" i="20"/>
  <c r="U25" i="20"/>
  <c r="U24" i="20"/>
  <c r="U23" i="20"/>
  <c r="U22" i="20"/>
  <c r="U21" i="20"/>
  <c r="U20" i="20"/>
  <c r="U19" i="20"/>
  <c r="U18" i="20"/>
  <c r="U17" i="20"/>
  <c r="U16" i="20"/>
  <c r="U15" i="20"/>
  <c r="U14" i="20"/>
  <c r="U13" i="20"/>
  <c r="U12" i="20"/>
  <c r="U11" i="20"/>
  <c r="U26" i="19"/>
  <c r="T26" i="19"/>
  <c r="S26" i="19"/>
  <c r="R26" i="19"/>
  <c r="T25" i="19"/>
  <c r="U25" i="19" s="1"/>
  <c r="S25" i="19"/>
  <c r="R25" i="19"/>
  <c r="U21" i="19"/>
  <c r="U20" i="19"/>
  <c r="U19" i="19"/>
  <c r="U18" i="19"/>
  <c r="U17" i="19"/>
  <c r="U16" i="19"/>
  <c r="U15" i="19"/>
  <c r="U14" i="19"/>
  <c r="U13" i="19"/>
  <c r="U12" i="19"/>
  <c r="U11" i="19"/>
  <c r="U20" i="18"/>
  <c r="T20" i="18"/>
  <c r="S20" i="18"/>
  <c r="R20" i="18"/>
  <c r="T19" i="18"/>
  <c r="U19" i="18" s="1"/>
  <c r="S19" i="18"/>
  <c r="R19" i="18"/>
  <c r="U15" i="18"/>
  <c r="U14" i="18"/>
  <c r="U13" i="18"/>
  <c r="U12" i="18"/>
  <c r="U11" i="18"/>
  <c r="T23" i="17"/>
  <c r="S23" i="17"/>
  <c r="U23" i="17" s="1"/>
  <c r="R23" i="17"/>
  <c r="U22" i="17"/>
  <c r="T22" i="17"/>
  <c r="S22" i="17"/>
  <c r="R22" i="17"/>
  <c r="U18" i="17"/>
  <c r="U17" i="17"/>
  <c r="U16" i="17"/>
  <c r="U15" i="17"/>
  <c r="U14" i="17"/>
  <c r="U13" i="17"/>
  <c r="U12" i="17"/>
  <c r="U11" i="17"/>
  <c r="U29" i="16"/>
  <c r="T29" i="16"/>
  <c r="S29" i="16"/>
  <c r="R29" i="16"/>
  <c r="T28" i="16"/>
  <c r="U28" i="16" s="1"/>
  <c r="S28" i="16"/>
  <c r="R28" i="16"/>
  <c r="U24" i="16"/>
  <c r="U23" i="16"/>
  <c r="U22" i="16"/>
  <c r="U21" i="16"/>
  <c r="U20" i="16"/>
  <c r="U19" i="16"/>
  <c r="U18" i="16"/>
  <c r="U17" i="16"/>
  <c r="U16" i="16"/>
  <c r="U15" i="16"/>
  <c r="U14" i="16"/>
  <c r="U13" i="16"/>
  <c r="U12" i="16"/>
  <c r="U11" i="16"/>
  <c r="T34" i="15"/>
  <c r="U34" i="15" s="1"/>
  <c r="S34" i="15"/>
  <c r="R34" i="15"/>
  <c r="T33" i="15"/>
  <c r="U33" i="15" s="1"/>
  <c r="S33" i="15"/>
  <c r="R33" i="15"/>
  <c r="U29" i="15"/>
  <c r="U28" i="15"/>
  <c r="U27" i="15"/>
  <c r="U26" i="15"/>
  <c r="U25" i="15"/>
  <c r="U24" i="15"/>
  <c r="U23" i="15"/>
  <c r="U22" i="15"/>
  <c r="U21" i="15"/>
  <c r="U20" i="15"/>
  <c r="U19" i="15"/>
  <c r="U18" i="15"/>
  <c r="U17" i="15"/>
  <c r="U16" i="15"/>
  <c r="U15" i="15"/>
  <c r="U14" i="15"/>
  <c r="U13" i="15"/>
  <c r="U12" i="15"/>
  <c r="U11" i="15"/>
  <c r="T36" i="14"/>
  <c r="U36" i="14" s="1"/>
  <c r="S36" i="14"/>
  <c r="R36" i="14"/>
  <c r="T35" i="14"/>
  <c r="U35" i="14" s="1"/>
  <c r="S35" i="14"/>
  <c r="R35" i="14"/>
  <c r="U31" i="14"/>
  <c r="U30" i="14"/>
  <c r="U29" i="14"/>
  <c r="U28" i="14"/>
  <c r="U27" i="14"/>
  <c r="U26" i="14"/>
  <c r="U25" i="14"/>
  <c r="U24" i="14"/>
  <c r="U23" i="14"/>
  <c r="U22" i="14"/>
  <c r="U21" i="14"/>
  <c r="U20" i="14"/>
  <c r="U19" i="14"/>
  <c r="U18" i="14"/>
  <c r="U17" i="14"/>
  <c r="U16" i="14"/>
  <c r="U15" i="14"/>
  <c r="U14" i="14"/>
  <c r="U13" i="14"/>
  <c r="U12" i="14"/>
  <c r="U11" i="14"/>
  <c r="T37" i="13"/>
  <c r="U37" i="13" s="1"/>
  <c r="S37" i="13"/>
  <c r="R37" i="13"/>
  <c r="T36" i="13"/>
  <c r="U36" i="13" s="1"/>
  <c r="S36" i="13"/>
  <c r="R36" i="13"/>
  <c r="U32" i="13"/>
  <c r="U31" i="13"/>
  <c r="U30" i="13"/>
  <c r="U29" i="13"/>
  <c r="U28" i="13"/>
  <c r="U27" i="13"/>
  <c r="U26" i="13"/>
  <c r="U25" i="13"/>
  <c r="U24" i="13"/>
  <c r="U23" i="13"/>
  <c r="U22" i="13"/>
  <c r="U21" i="13"/>
  <c r="U20" i="13"/>
  <c r="U19" i="13"/>
  <c r="U18" i="13"/>
  <c r="U17" i="13"/>
  <c r="U16" i="13"/>
  <c r="U15" i="13"/>
  <c r="U14" i="13"/>
  <c r="U13" i="13"/>
  <c r="U12" i="13"/>
  <c r="U11" i="13"/>
  <c r="U45" i="12"/>
  <c r="T45" i="12"/>
  <c r="S45" i="12"/>
  <c r="R45" i="12"/>
  <c r="T44" i="12"/>
  <c r="U44" i="12" s="1"/>
  <c r="S44" i="12"/>
  <c r="R44"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2" i="12"/>
  <c r="U11" i="12"/>
  <c r="U32" i="11"/>
  <c r="T32" i="11"/>
  <c r="S32" i="11"/>
  <c r="R32" i="11"/>
  <c r="T31" i="11"/>
  <c r="U31" i="11" s="1"/>
  <c r="S31" i="11"/>
  <c r="R31" i="11"/>
  <c r="U27" i="11"/>
  <c r="U26" i="11"/>
  <c r="U25" i="11"/>
  <c r="U24" i="11"/>
  <c r="U23" i="11"/>
  <c r="U22" i="11"/>
  <c r="U21" i="11"/>
  <c r="U20" i="11"/>
  <c r="U19" i="11"/>
  <c r="U18" i="11"/>
  <c r="U17" i="11"/>
  <c r="U16" i="11"/>
  <c r="U15" i="11"/>
  <c r="U14" i="11"/>
  <c r="U13" i="11"/>
  <c r="U12" i="11"/>
  <c r="U11" i="11"/>
  <c r="T35" i="10"/>
  <c r="S35" i="10"/>
  <c r="U35" i="10" s="1"/>
  <c r="R35" i="10"/>
  <c r="U34" i="10"/>
  <c r="T34" i="10"/>
  <c r="S34" i="10"/>
  <c r="R34" i="10"/>
  <c r="U30" i="10"/>
  <c r="U29" i="10"/>
  <c r="U28" i="10"/>
  <c r="U27" i="10"/>
  <c r="U26" i="10"/>
  <c r="U25" i="10"/>
  <c r="U24" i="10"/>
  <c r="U23" i="10"/>
  <c r="U22" i="10"/>
  <c r="U21" i="10"/>
  <c r="U20" i="10"/>
  <c r="U19" i="10"/>
  <c r="U18" i="10"/>
  <c r="U17" i="10"/>
  <c r="U16" i="10"/>
  <c r="U15" i="10"/>
  <c r="U14" i="10"/>
  <c r="U13" i="10"/>
  <c r="U12" i="10"/>
  <c r="U11" i="10"/>
  <c r="U36" i="9"/>
  <c r="T36" i="9"/>
  <c r="S36" i="9"/>
  <c r="R36" i="9"/>
  <c r="T35" i="9"/>
  <c r="U35" i="9" s="1"/>
  <c r="S35" i="9"/>
  <c r="R35" i="9"/>
  <c r="U31" i="9"/>
  <c r="U30" i="9"/>
  <c r="U29" i="9"/>
  <c r="U28" i="9"/>
  <c r="U27" i="9"/>
  <c r="U26" i="9"/>
  <c r="U25" i="9"/>
  <c r="U24" i="9"/>
  <c r="U23" i="9"/>
  <c r="U22" i="9"/>
  <c r="U21" i="9"/>
  <c r="U20" i="9"/>
  <c r="U19" i="9"/>
  <c r="U18" i="9"/>
  <c r="U17" i="9"/>
  <c r="U16" i="9"/>
  <c r="U15" i="9"/>
  <c r="U14" i="9"/>
  <c r="U13" i="9"/>
  <c r="U12" i="9"/>
  <c r="U11" i="9"/>
  <c r="U33" i="8"/>
  <c r="T33" i="8"/>
  <c r="S33" i="8"/>
  <c r="R33" i="8"/>
  <c r="T32" i="8"/>
  <c r="U32" i="8" s="1"/>
  <c r="S32" i="8"/>
  <c r="R32" i="8"/>
  <c r="U28" i="8"/>
  <c r="U27" i="8"/>
  <c r="U26" i="8"/>
  <c r="U25" i="8"/>
  <c r="U24" i="8"/>
  <c r="U23" i="8"/>
  <c r="U22" i="8"/>
  <c r="U21" i="8"/>
  <c r="U20" i="8"/>
  <c r="U19" i="8"/>
  <c r="U18" i="8"/>
  <c r="U17" i="8"/>
  <c r="U16" i="8"/>
  <c r="U15" i="8"/>
  <c r="U14" i="8"/>
  <c r="U13" i="8"/>
  <c r="U12" i="8"/>
  <c r="U11" i="8"/>
  <c r="U22" i="7"/>
  <c r="T22" i="7"/>
  <c r="S22" i="7"/>
  <c r="R22" i="7"/>
  <c r="T21" i="7"/>
  <c r="U21" i="7" s="1"/>
  <c r="S21" i="7"/>
  <c r="R21" i="7"/>
  <c r="U17" i="7"/>
  <c r="U16" i="7"/>
  <c r="U15" i="7"/>
  <c r="U14" i="7"/>
  <c r="U13" i="7"/>
  <c r="U12" i="7"/>
  <c r="U11" i="7"/>
  <c r="T21" i="6"/>
  <c r="U21" i="6" s="1"/>
  <c r="S21" i="6"/>
  <c r="R21" i="6"/>
  <c r="T20" i="6"/>
  <c r="U20" i="6" s="1"/>
  <c r="S20" i="6"/>
  <c r="R20" i="6"/>
  <c r="U16" i="6"/>
  <c r="U15" i="6"/>
  <c r="U14" i="6"/>
  <c r="U13" i="6"/>
  <c r="U12" i="6"/>
  <c r="U11" i="6"/>
  <c r="U33" i="5"/>
  <c r="T33" i="5"/>
  <c r="S33" i="5"/>
  <c r="R33" i="5"/>
  <c r="T32" i="5"/>
  <c r="U32" i="5" s="1"/>
  <c r="S32" i="5"/>
  <c r="R32" i="5"/>
  <c r="U28" i="5"/>
  <c r="U27" i="5"/>
  <c r="U26" i="5"/>
  <c r="U25" i="5"/>
  <c r="U24" i="5"/>
  <c r="U23" i="5"/>
  <c r="U22" i="5"/>
  <c r="U21" i="5"/>
  <c r="U20" i="5"/>
  <c r="U19" i="5"/>
  <c r="U18" i="5"/>
  <c r="U17" i="5"/>
  <c r="U16" i="5"/>
  <c r="U15" i="5"/>
  <c r="U14" i="5"/>
  <c r="U13" i="5"/>
  <c r="U12" i="5"/>
  <c r="U11" i="5"/>
  <c r="T28" i="4"/>
  <c r="U28" i="4" s="1"/>
  <c r="S28" i="4"/>
  <c r="R28" i="4"/>
  <c r="T27" i="4"/>
  <c r="S27" i="4"/>
  <c r="U27" i="4" s="1"/>
  <c r="R27" i="4"/>
  <c r="U23" i="4"/>
  <c r="U22" i="4"/>
  <c r="U21" i="4"/>
  <c r="U20" i="4"/>
  <c r="U19" i="4"/>
  <c r="U18" i="4"/>
  <c r="U17" i="4"/>
  <c r="U16" i="4"/>
  <c r="U15" i="4"/>
  <c r="U14" i="4"/>
  <c r="U13" i="4"/>
  <c r="U12" i="4"/>
  <c r="U11" i="4"/>
  <c r="T26" i="3"/>
  <c r="U26" i="3" s="1"/>
  <c r="S26" i="3"/>
  <c r="R26" i="3"/>
  <c r="T25" i="3"/>
  <c r="U25" i="3" s="1"/>
  <c r="S25" i="3"/>
  <c r="R25" i="3"/>
  <c r="U21" i="3"/>
  <c r="U20" i="3"/>
  <c r="U19" i="3"/>
  <c r="U18" i="3"/>
  <c r="U17" i="3"/>
  <c r="U16" i="3"/>
  <c r="U15" i="3"/>
  <c r="U14" i="3"/>
  <c r="U13" i="3"/>
  <c r="U12" i="3"/>
  <c r="U11" i="3"/>
  <c r="T20" i="2"/>
  <c r="U20" i="2" s="1"/>
  <c r="S20" i="2"/>
  <c r="R20" i="2"/>
  <c r="T19" i="2"/>
  <c r="U19" i="2" s="1"/>
  <c r="S19" i="2"/>
  <c r="R19" i="2"/>
  <c r="U15" i="2"/>
  <c r="U14" i="2"/>
  <c r="U13" i="2"/>
  <c r="U12" i="2"/>
  <c r="U11" i="2"/>
</calcChain>
</file>

<file path=xl/sharedStrings.xml><?xml version="1.0" encoding="utf-8"?>
<sst xmlns="http://schemas.openxmlformats.org/spreadsheetml/2006/main" count="3207" uniqueCount="1183">
  <si>
    <t>Informes sobre la Situación Económica,
las Finanzas Públicas y la Deuda Pública</t>
  </si>
  <si>
    <t xml:space="preserve">    Tercer Trimestre 2016</t>
  </si>
  <si>
    <t>Ramo 08
Agricultura, Ganadería, Desarrollo Rural, Pesca y Alimentación</t>
  </si>
  <si>
    <t>Programas presupuestarios cuya MIR se incluye en el reporte</t>
  </si>
  <si>
    <t xml:space="preserve">B-001 Producción y comercialización de Biológicos Veterinarios
E-001 Desarrollo y aplicación de programas educativos en materia agropecuaria
E-003 Desarrollo y Vinculación de la Investigación Científica y Tecnológica con el Sector
E-006 Generación de Proyectos de Investigación
P-001 Diseño y Aplicación de la Política Agropecuaria
S-240 Programa de Concurrencia con las Entidades Federativas 
S-257 Programa de Productividad y Competitividad Agroalimentaria
S-258 Programa de Productividad Rural
S-259 Programa de Fomento a la Agricultura
S-260 Programa de Fomento Ganadero
S-261 Programa de Fomento a la Productividad Pesquera y Acuícola
S-262 Programa de Comercialización y Desarrollo de Mercados
S-263 Programa de Sanidad e Inocuidad Agroalimentaria
S-266 Programa de Apoyos a Pequeños Productores
U-002 Programa de Acciones Complementarias para Mejorar las Sanidades
U-004 Sistema Nacional de Investigación Agrícola
U-009 Fomento de la Ganadería y Normalización de la Calidad de los Productos Pecuarios
U-013 Vinculación Productiva
U-017 Sistema Nacional de Información para el Desarrollo Rural Sustentable
</t>
  </si>
  <si>
    <t xml:space="preserve">      Tercer Trimestre 2016</t>
  </si>
  <si>
    <t>DATOS DEL PROGRAMA</t>
  </si>
  <si>
    <t>Programa presupuestario</t>
  </si>
  <si>
    <t>B001</t>
  </si>
  <si>
    <t>Producción y comercialización de Biológicos Veterinarios</t>
  </si>
  <si>
    <t>Ramo</t>
  </si>
  <si>
    <t>8</t>
  </si>
  <si>
    <t>Agricultura, Ganadería, Desarrollo Rural, Pesca y Alimentación</t>
  </si>
  <si>
    <t>Unidad responsable</t>
  </si>
  <si>
    <t>JBK-Productora Nacional de Biológicos Veterinarios</t>
  </si>
  <si>
    <t>Enfoques transversales</t>
  </si>
  <si>
    <t>Sin Información</t>
  </si>
  <si>
    <t>Clasificación Funcional</t>
  </si>
  <si>
    <t>Finalidad</t>
  </si>
  <si>
    <t>3 - Desarrollo Económico</t>
  </si>
  <si>
    <t>Función</t>
  </si>
  <si>
    <t>2 - Agropecuaria, Silvicultura, Pesca y Caza</t>
  </si>
  <si>
    <t>Subfunción</t>
  </si>
  <si>
    <t>1 - Agropecuaria</t>
  </si>
  <si>
    <t>Actividad Institucional</t>
  </si>
  <si>
    <t>226 - Producción y comercialización de biológicos veterinarios</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</si>
  <si>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</si>
  <si>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</si>
  <si>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</si>
  <si>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</si>
  <si>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</si>
  <si>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</si>
  <si>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</si>
  <si>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</si>
  <si>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</si>
  <si>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</si>
  <si>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</si>
  <si>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</si>
  <si>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</si>
  <si>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</si>
  <si>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</si>
  <si>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Contribuir a impulsar la productividad en el sector agroalimentario mediante inversión en capital físico, humano y tecnológico que garantice la seguridad alimentaria mediante la producción y comercialización de biológicos y químico farmacéuticos de uso veterinario</t>
  </si>
  <si>
    <r>
      <t>Productividad laboral en el sector agropecuario y pesquero</t>
    </r>
    <r>
      <rPr>
        <i/>
        <sz val="10"/>
        <color indexed="30"/>
        <rFont val="Soberana Sans"/>
      </rPr>
      <t xml:space="preserve">
Indicador Seleccionado</t>
    </r>
  </si>
  <si>
    <t>El cálculo se hace dividiendo el promedio anual del producto interno bruto del sector agropecuario reportado por el INEGI, entre el número promedio anual de personas ocupadas en el sector de acuerdo con los datos reportados en la ENOE del INEGI</t>
  </si>
  <si>
    <t>Estratégico-Eficacia-Anual</t>
  </si>
  <si>
    <t>N/A</t>
  </si>
  <si>
    <t/>
  </si>
  <si>
    <r>
      <t>Porcentaje de pruebas de diagnóstico suministradas por PRONABIVE</t>
    </r>
    <r>
      <rPr>
        <i/>
        <sz val="10"/>
        <color indexed="30"/>
        <rFont val="Soberana Sans"/>
      </rPr>
      <t xml:space="preserve">
</t>
    </r>
  </si>
  <si>
    <t>(Pruebas de diagnóstico suministradas por PRONABIVE)/(Total de pruebas de diagnóstico aplicadas)*100</t>
  </si>
  <si>
    <t>Porcentaje</t>
  </si>
  <si>
    <t>Propósito</t>
  </si>
  <si>
    <t>Los Comités Estatales de Fomento y Protección Pecuaria cuentan con el material biológico suministrado.</t>
  </si>
  <si>
    <r>
      <t xml:space="preserve">Porcentaje de dosis comercializadas a los Comités Estatales de Fomento y Protección Pecuaria (CEFPP).  </t>
    </r>
    <r>
      <rPr>
        <i/>
        <sz val="10"/>
        <color indexed="30"/>
        <rFont val="Soberana Sans"/>
      </rPr>
      <t xml:space="preserve">
</t>
    </r>
  </si>
  <si>
    <t>(Dosis comercializadas a los CEFPP)/(Total de dosis comercializadas)*100</t>
  </si>
  <si>
    <t>Estratégico-Eficiencia-Anual</t>
  </si>
  <si>
    <t>Componente</t>
  </si>
  <si>
    <t>A Biológicos y químico farmacéuticos de uso veterinario producidos.</t>
  </si>
  <si>
    <r>
      <t>Porcentaje de dosis producidas.</t>
    </r>
    <r>
      <rPr>
        <i/>
        <sz val="10"/>
        <color indexed="30"/>
        <rFont val="Soberana Sans"/>
      </rPr>
      <t xml:space="preserve">
</t>
    </r>
  </si>
  <si>
    <t>(Dosis producidas)/(Dosis programadas a producir)*100</t>
  </si>
  <si>
    <t>Estratégico-Eficacia-Trimestral</t>
  </si>
  <si>
    <t>Actividad</t>
  </si>
  <si>
    <t>A 1 Reducir el riesgo de producto no conforme a menos del 5%.</t>
  </si>
  <si>
    <r>
      <t>Porcentaje de lotes rechazasos.</t>
    </r>
    <r>
      <rPr>
        <i/>
        <sz val="10"/>
        <color indexed="30"/>
        <rFont val="Soberana Sans"/>
      </rPr>
      <t xml:space="preserve">
</t>
    </r>
  </si>
  <si>
    <t>(Lotes rechazasos)/(Total de lotes producidos)*100</t>
  </si>
  <si>
    <t>Gestión-Eficacia-Trimestral</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</si>
  <si>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</si>
  <si>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</si>
  <si>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</si>
  <si>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</si>
  <si>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</si>
  <si>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</si>
  <si>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</si>
  <si>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</si>
  <si>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</si>
  <si>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</si>
  <si>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</si>
  <si>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r>
      <t xml:space="preserve">Productividad laboral en el sector agropecuario y pesquero
</t>
    </r>
    <r>
      <rPr>
        <sz val="10"/>
        <rFont val="Soberana Sans"/>
        <family val="2"/>
      </rPr>
      <t>Sin Información,Sin Justificación</t>
    </r>
  </si>
  <si>
    <r>
      <t xml:space="preserve">Porcentaje de pruebas de diagnóstico suministradas por PRONABIVE
</t>
    </r>
    <r>
      <rPr>
        <sz val="10"/>
        <rFont val="Soberana Sans"/>
        <family val="2"/>
      </rPr>
      <t>Sin Información,Sin Justificación</t>
    </r>
  </si>
  <si>
    <r>
      <t xml:space="preserve">Porcentaje de dosis comercializadas a los Comités Estatales de Fomento y Protección Pecuaria (CEFPP).  
</t>
    </r>
    <r>
      <rPr>
        <sz val="10"/>
        <rFont val="Soberana Sans"/>
        <family val="2"/>
      </rPr>
      <t>Sin Información,Sin Justificación</t>
    </r>
  </si>
  <si>
    <r>
      <t xml:space="preserve">Porcentaje de dosis producidas.
</t>
    </r>
    <r>
      <rPr>
        <sz val="10"/>
        <rFont val="Soberana Sans"/>
        <family val="2"/>
      </rPr>
      <t xml:space="preserve"> Causa : El recorte de los recursos presupuestales destinados a la operación de las Campañas Zoosanitarias implementadas por la SAGARPA, ha provocado una baja en la demanda de los productos elaborados por la Entidad, impactando en la producción, por lo que esta sufrió un decremento. Efecto: Baja en la producción de las dosis. Otros Motivos:</t>
    </r>
  </si>
  <si>
    <r>
      <t xml:space="preserve">Porcentaje de lotes rechazasos.
</t>
    </r>
    <r>
      <rPr>
        <sz val="10"/>
        <rFont val="Soberana Sans"/>
        <family val="2"/>
      </rPr>
      <t xml:space="preserve"> Causa : La calidad en la producción tiene como resultado un menor número de lotes rechazados. Efecto: El efecto es positivo ya que al rechazar solo 7 lotes, significa que la producción de los lotes se hace con calidad. Otros Motivos:</t>
    </r>
  </si>
  <si>
    <t>E001</t>
  </si>
  <si>
    <t>Desarrollo y aplicación de programas educativos en materia agropecuaria</t>
  </si>
  <si>
    <t>IZC-Colegio de Postgraduados</t>
  </si>
  <si>
    <t>2 - Desarrollo Social</t>
  </si>
  <si>
    <t>5 - Educación</t>
  </si>
  <si>
    <t>4 - Posgrado</t>
  </si>
  <si>
    <t>5 - Educación agropecuaria de posgrado</t>
  </si>
  <si>
    <t>Contribuir a impulsar la productividad en el sector agroalimentario mediante inversión en capital físico, humano y tecnológico que garantice la seguridad alimentaria mediante Formación de estudiantes y profesionales en Ciencias agropecuarias , forestales y acuícolas.</t>
  </si>
  <si>
    <t>Técnicos, profesionales e investigadres del sector agropecuario, acuícola y forestal egresados con calidad educativa</t>
  </si>
  <si>
    <r>
      <t>1.Porcentaje de técnicos y profesionistas egresados con calificación igual o superior a 8.5</t>
    </r>
    <r>
      <rPr>
        <i/>
        <sz val="10"/>
        <color indexed="30"/>
        <rFont val="Soberana Sans"/>
      </rPr>
      <t xml:space="preserve">
</t>
    </r>
  </si>
  <si>
    <t>(Número de técnicos y profesionistas egresados con calificación igual o superior a 8.5 / Número total de técnicos y profesionistas egresados )*100</t>
  </si>
  <si>
    <r>
      <t>Porcentaje de investigadores egresados con calificación igual o superior a 9.0</t>
    </r>
    <r>
      <rPr>
        <i/>
        <sz val="10"/>
        <color indexed="30"/>
        <rFont val="Soberana Sans"/>
      </rPr>
      <t xml:space="preserve">
</t>
    </r>
  </si>
  <si>
    <t>(Número de Profesionistas e investigadores egresados con calificación igual o superior a 9.0 / Número total de Profesionistas e investigadores egresados )*100</t>
  </si>
  <si>
    <t>A C3. Becas otorgadas a los estudiantes de educación media superior y superior</t>
  </si>
  <si>
    <r>
      <t>C3.Porcentaje de estudiantes becados de educación media superior y superior</t>
    </r>
    <r>
      <rPr>
        <i/>
        <sz val="10"/>
        <color indexed="30"/>
        <rFont val="Soberana Sans"/>
      </rPr>
      <t xml:space="preserve">
</t>
    </r>
  </si>
  <si>
    <t>(Número de  estudiantes becados de educación media superior y superior / Número total de estudiantes educación media superior y superior )*100</t>
  </si>
  <si>
    <t>B C4. Capacitaciones otorgadas a profesores del nivel medio superior y superior en materia agropecuaria</t>
  </si>
  <si>
    <r>
      <t>C4.Porcentaje de capacitaciones otorgadas a profesores del nivel medio superior y superior en materia agropecuaria respecto a las programadas</t>
    </r>
    <r>
      <rPr>
        <i/>
        <sz val="10"/>
        <color indexed="30"/>
        <rFont val="Soberana Sans"/>
      </rPr>
      <t xml:space="preserve">
</t>
    </r>
  </si>
  <si>
    <t>(Número de capacitaciones otorgadas a profesores del nivel medio superior y superior en materia agropecuaria / Número de capacitaciones programadas a profesores del nivel medio superior y superior en materia agropecuaria)*100</t>
  </si>
  <si>
    <t>C C1. Articulos cientificos y tecnologicos derivados de la investigaciòn apoyados con presupuesto feder</t>
  </si>
  <si>
    <r>
      <t>C1. Promedio de artículos de investigación publicados por investigador en revistas con Comité Editorial.</t>
    </r>
    <r>
      <rPr>
        <i/>
        <sz val="10"/>
        <color indexed="30"/>
        <rFont val="Soberana Sans"/>
      </rPr>
      <t xml:space="preserve">
</t>
    </r>
  </si>
  <si>
    <t>Número de artículos de Investigación publicados en revistas con Comité Editorial/ Número total de Profesores investigadores</t>
  </si>
  <si>
    <t>Promedio</t>
  </si>
  <si>
    <t>Estratégico-Eficacia-Semestral</t>
  </si>
  <si>
    <t>D C2. Capacitaciones otorgadas a productores y técnicos de los sectores agropecuario, acuícola y forestal</t>
  </si>
  <si>
    <r>
      <t>C2. Porcentaje de capacitaciones otorgadas a productores y técnicos de los sectores agropecuario, acuícola y forestal, respecto a las programadas</t>
    </r>
    <r>
      <rPr>
        <i/>
        <sz val="10"/>
        <color indexed="30"/>
        <rFont val="Soberana Sans"/>
      </rPr>
      <t xml:space="preserve">
</t>
    </r>
  </si>
  <si>
    <t>(Número de capacitaciones otorgadas a productores y técnicos de los sectores agropecuarios, acuícola y forestal /Número de capacitaciones otorgadas a productores y técnicos de los sectores agropecuarios, acuícola y forestal programados) * 100</t>
  </si>
  <si>
    <t>A 1 A3. C3 Selección de estudiantes con promedio igual o superior a 8.0 para el otorgamiento de becas académicas en el nivel medio superior o superior</t>
  </si>
  <si>
    <r>
      <t>A3.C3 Porcentaje de estudiantes  seleccionados para el otorgamiento de becas académicas en el nivel medio superior y superior</t>
    </r>
    <r>
      <rPr>
        <i/>
        <sz val="10"/>
        <color indexed="30"/>
        <rFont val="Soberana Sans"/>
      </rPr>
      <t xml:space="preserve">
</t>
    </r>
  </si>
  <si>
    <t>(Número de estudiantes seleccionados para el otorgamiento de becas académicas/ Número total de estudiantes con promedio mínimo de 8.0)*100</t>
  </si>
  <si>
    <t>Gestión-Eficacia-Anual</t>
  </si>
  <si>
    <t>B 2 A4.C4 Aprobación de solicitudes para capacitación de profesores de educación media superior y superior en materia agropecuaria</t>
  </si>
  <si>
    <r>
      <t xml:space="preserve">A4.C4 Porcentaje de solicitudes para capacitación aprobadas de profesores de educación media superior y superior en materia agropecuaria    </t>
    </r>
    <r>
      <rPr>
        <i/>
        <sz val="10"/>
        <color indexed="30"/>
        <rFont val="Soberana Sans"/>
      </rPr>
      <t xml:space="preserve">
</t>
    </r>
  </si>
  <si>
    <t>(Número de solicitudes para capacitación aprobadas de profesores de educación media superior y superior en materia agropecuaria/Total de solicitudes para capacitación de profesores de educación media superior y superior recibidas en materia agropecuaria)*100</t>
  </si>
  <si>
    <t>C 3 A1. C1 Investigación que genera artículos científicos, asociados a la conformación de las nuevas lìneas de generación y/o aplicación del conocimiento-CP (LGAC-CP)</t>
  </si>
  <si>
    <r>
      <t>A1. C1 Porcentaje de la LGAC-CP financiados con presupuesto federal sobre las programadas</t>
    </r>
    <r>
      <rPr>
        <i/>
        <sz val="10"/>
        <color indexed="30"/>
        <rFont val="Soberana Sans"/>
      </rPr>
      <t xml:space="preserve">
</t>
    </r>
  </si>
  <si>
    <t>(LGAC-CP generadas y con presupuesto federal / LGAC-CP programadas para ejercer presupuesto federal) * 100</t>
  </si>
  <si>
    <t>D 4 A2.C2. Cumplimiento de los programas de vinculación</t>
  </si>
  <si>
    <r>
      <t>A2.C2 Porcentaje de cumplimiento a los programas de vinculación en el  Sector Rural realizadas oportunamente</t>
    </r>
    <r>
      <rPr>
        <i/>
        <sz val="10"/>
        <color indexed="30"/>
        <rFont val="Soberana Sans"/>
      </rPr>
      <t xml:space="preserve">
</t>
    </r>
  </si>
  <si>
    <t>(Número de programas de vinculación cumplidos/Número de programas de vinculación planeados)*100</t>
  </si>
  <si>
    <r>
      <t xml:space="preserve">1.Porcentaje de técnicos y profesionistas egresados con calificación igual o superior a 8.5
</t>
    </r>
    <r>
      <rPr>
        <sz val="10"/>
        <rFont val="Soberana Sans"/>
        <family val="2"/>
      </rPr>
      <t>Sin Información,Sin Justificación</t>
    </r>
  </si>
  <si>
    <r>
      <t xml:space="preserve">Porcentaje de investigadores egresados con calificación igual o superior a 9.0
</t>
    </r>
    <r>
      <rPr>
        <sz val="10"/>
        <rFont val="Soberana Sans"/>
        <family val="2"/>
      </rPr>
      <t>Sin Información,Sin Justificación</t>
    </r>
  </si>
  <si>
    <r>
      <t xml:space="preserve">C3.Porcentaje de estudiantes becados de educación media superior y superior
</t>
    </r>
    <r>
      <rPr>
        <sz val="10"/>
        <rFont val="Soberana Sans"/>
        <family val="2"/>
      </rPr>
      <t>Sin Información,Sin Justificación</t>
    </r>
  </si>
  <si>
    <r>
      <t xml:space="preserve">C4.Porcentaje de capacitaciones otorgadas a profesores del nivel medio superior y superior en materia agropecuaria respecto a las programadas
</t>
    </r>
    <r>
      <rPr>
        <sz val="10"/>
        <rFont val="Soberana Sans"/>
        <family val="2"/>
      </rPr>
      <t>Sin Información,Sin Justificación</t>
    </r>
  </si>
  <si>
    <r>
      <t xml:space="preserve">C1. Promedio de artículos de investigación publicados por investigador en revistas con Comité Editorial.
</t>
    </r>
    <r>
      <rPr>
        <sz val="10"/>
        <rFont val="Soberana Sans"/>
        <family val="2"/>
      </rPr>
      <t>Sin Información,Sin Justificación</t>
    </r>
  </si>
  <si>
    <r>
      <t xml:space="preserve">C2. Porcentaje de capacitaciones otorgadas a productores y técnicos de los sectores agropecuario, acuícola y forestal, respecto a las programadas
</t>
    </r>
    <r>
      <rPr>
        <sz val="10"/>
        <rFont val="Soberana Sans"/>
        <family val="2"/>
      </rPr>
      <t>Sin Información,Sin Justificación</t>
    </r>
  </si>
  <si>
    <r>
      <t xml:space="preserve">A3.C3 Porcentaje de estudiantes  seleccionados para el otorgamiento de becas académicas en el nivel medio superior y superior
</t>
    </r>
    <r>
      <rPr>
        <sz val="10"/>
        <rFont val="Soberana Sans"/>
        <family val="2"/>
      </rPr>
      <t>Sin Información,Sin Justificación</t>
    </r>
  </si>
  <si>
    <r>
      <t xml:space="preserve">A4.C4 Porcentaje de solicitudes para capacitación aprobadas de profesores de educación media superior y superior en materia agropecuaria    
</t>
    </r>
    <r>
      <rPr>
        <sz val="10"/>
        <rFont val="Soberana Sans"/>
        <family val="2"/>
      </rPr>
      <t>Sin Información,Sin Justificación</t>
    </r>
  </si>
  <si>
    <r>
      <t xml:space="preserve">A1. C1 Porcentaje de la LGAC-CP financiados con presupuesto federal sobre las programadas
</t>
    </r>
    <r>
      <rPr>
        <sz val="10"/>
        <rFont val="Soberana Sans"/>
        <family val="2"/>
      </rPr>
      <t>Sin Información,Sin Justificación</t>
    </r>
  </si>
  <si>
    <r>
      <t xml:space="preserve">A2.C2 Porcentaje de cumplimiento a los programas de vinculación en el  Sector Rural realizadas oportunamente
</t>
    </r>
    <r>
      <rPr>
        <sz val="10"/>
        <rFont val="Soberana Sans"/>
        <family val="2"/>
      </rPr>
      <t>Sin Información,Sin Justificación</t>
    </r>
  </si>
  <si>
    <t>E003</t>
  </si>
  <si>
    <t>Desarrollo y Vinculación de la Investigación Científica y Tecnológica con el Sector</t>
  </si>
  <si>
    <t>A1I-Universidad Autónoma Chapingo</t>
  </si>
  <si>
    <t>3 - Educación Superior</t>
  </si>
  <si>
    <t>4 - Formación recursos humanos para el sector (educación superior)</t>
  </si>
  <si>
    <t>Contribuir a impulsar la productividad en el sector agroalimentario mediante inversión en capital físico, humano y tecnológico que garantice la seguridad alimentaria mediante inversión en capital físico, humano y tecnológico que garantice la seguridad alimentaria</t>
  </si>
  <si>
    <t>Proyectos de investigación y servicio realizados y orientados a la atención a las demandas del medio rural</t>
  </si>
  <si>
    <r>
      <t>Porcentaje de proyectos de investigación y servicios realizados con los productos comprometidos en el ejercicio fiscal t</t>
    </r>
    <r>
      <rPr>
        <i/>
        <sz val="10"/>
        <color indexed="30"/>
        <rFont val="Soberana Sans"/>
      </rPr>
      <t xml:space="preserve">
</t>
    </r>
  </si>
  <si>
    <t>[(Número de proyectos de investigación y de servicio desarrollados en el año t realizados con los productos comprometidos/ Número de proyectos de investigación y de servicio desarrollados en el año t)*100]</t>
  </si>
  <si>
    <t>A C2. Artículos científicos producidos para revistas indizadas y con Comité Editorial</t>
  </si>
  <si>
    <r>
      <t xml:space="preserve">C2. Porcentaje de variación de artículos científicos publicados y registrados para su publicación en revistas indizadas y con Comité Editorial en el año </t>
    </r>
    <r>
      <rPr>
        <i/>
        <sz val="10"/>
        <color indexed="30"/>
        <rFont val="Soberana Sans"/>
      </rPr>
      <t xml:space="preserve">
</t>
    </r>
  </si>
  <si>
    <t>[(Número de artículos científicos publicados y registrados para su publicación en revistas indizadas y con Comité Editorial en el año t/ Número de artículos científicos publicados y registrados para su publicación en revistas indizadas y con Comité Editorial en el año  t-1)]*100</t>
  </si>
  <si>
    <t>B C1. Innovaciones tecnológicas generadas</t>
  </si>
  <si>
    <r>
      <t>C1. Porcentaje de variación de innovaciones tecnológicas (patentes, registro de variedades y desarrollos tecnológicos) generadas</t>
    </r>
    <r>
      <rPr>
        <i/>
        <sz val="10"/>
        <color indexed="30"/>
        <rFont val="Soberana Sans"/>
      </rPr>
      <t xml:space="preserve">
</t>
    </r>
  </si>
  <si>
    <t>[(Número de innovaciones tecnológicas (patentes, registro de variedades y desarrollos tecnológicos) generadas en el año t/Número de innovaciones tecnológicas generadas en el año t-1)*100]</t>
  </si>
  <si>
    <t>C C3. Proyectos de servicio y extensión ejecutados en municipios con alta y muy alta marginación</t>
  </si>
  <si>
    <r>
      <t>C3. Porcentaje de variación de proyectos de servicio realizados en municipios con alta y muy alta marginación</t>
    </r>
    <r>
      <rPr>
        <i/>
        <sz val="10"/>
        <color indexed="30"/>
        <rFont val="Soberana Sans"/>
      </rPr>
      <t xml:space="preserve">
</t>
    </r>
  </si>
  <si>
    <t>[(Número de proyectos de  servicio desarrollados en el año t en municipios de alta y muy alta marginación/ Número de proyectos de servicio desarrollados en el año t-1 en municipios de alta y muy alta marginación)*100]</t>
  </si>
  <si>
    <t>D C4. Materiales de divulgación producidos</t>
  </si>
  <si>
    <r>
      <t>C4. Porcentaje de en materiales de divulgación producidos (libros, revistas, manuales, audiovisuales y otros medios de divulgación)</t>
    </r>
    <r>
      <rPr>
        <i/>
        <sz val="10"/>
        <color indexed="30"/>
        <rFont val="Soberana Sans"/>
      </rPr>
      <t xml:space="preserve">
</t>
    </r>
  </si>
  <si>
    <t>[(Número de materiales de divulgación producidos en el año t /Número de materiales de divulgación producidos en el año t-1)*100]</t>
  </si>
  <si>
    <t>A 1 A3 Investigadores reconocidos por su alto nivel académico</t>
  </si>
  <si>
    <r>
      <t>A3. Porcentaje de profesores investigadores de la UACh reconocidos con nivel de doctorado en el Sistema Nacional de Investigadores</t>
    </r>
    <r>
      <rPr>
        <i/>
        <sz val="10"/>
        <color indexed="30"/>
        <rFont val="Soberana Sans"/>
      </rPr>
      <t xml:space="preserve">
</t>
    </r>
  </si>
  <si>
    <t>(Número de profesores investigadores de la UACh reconocidos con nivel de doctorado en el Sistema Nacional de Investigadores)/(Número de profesores investigadores de la UACh con nivel de Doctorado) *100</t>
  </si>
  <si>
    <t>Persona</t>
  </si>
  <si>
    <t>A 2 A4 Estudiantes inscritos en programas de posgrado orientados a la investigación</t>
  </si>
  <si>
    <r>
      <t xml:space="preserve">A4. Porcentaje de estudiantes inscritos en programas de posgrado orientados a la investigación reconocidos por el PNPC </t>
    </r>
    <r>
      <rPr>
        <i/>
        <sz val="10"/>
        <color indexed="30"/>
        <rFont val="Soberana Sans"/>
      </rPr>
      <t xml:space="preserve">
</t>
    </r>
  </si>
  <si>
    <t>[(Número de estudiantes inscritos en programas de posgrado orientados a la investigación reconocidos por el PNPC en el año t/ Número de estudiantes inscritos en programas de posgrado orientados a la investigación reconocidos por el PNPC en el año t-1)*100]</t>
  </si>
  <si>
    <t>Gestión-Eficacia-Semestral</t>
  </si>
  <si>
    <t>A 3 A5 Profesores que participan en proyectos de servicio universitario y extensión</t>
  </si>
  <si>
    <r>
      <t>A5. Porcentaje de variación en el número de profesores que realizan proyectos de servicio universitario y extensión</t>
    </r>
    <r>
      <rPr>
        <i/>
        <sz val="10"/>
        <color indexed="30"/>
        <rFont val="Soberana Sans"/>
      </rPr>
      <t xml:space="preserve">
</t>
    </r>
  </si>
  <si>
    <t>((Número de profesores que realizan proyectos de servicio y extensión en el año t/Número de profesores que realizaron proyectos de servicio y extensión en el año t -1))*100</t>
  </si>
  <si>
    <t>B 4 A1 Proyectos de investigación y transferencia de tecnología realizados con financiamiento externo</t>
  </si>
  <si>
    <r>
      <t>A1. Porcentaje de proyectos de investigación  y transferencia de tecnología que reciben financiamiento externo</t>
    </r>
    <r>
      <rPr>
        <i/>
        <sz val="10"/>
        <color indexed="30"/>
        <rFont val="Soberana Sans"/>
      </rPr>
      <t xml:space="preserve">
</t>
    </r>
  </si>
  <si>
    <t>((Número de proyectos de investigación y transferencia de tecnología apoyados en el año t que recibieron financiamiento externo/Número de proyectos de investigación y transferencia de tecnología apoyados en el año t)*100</t>
  </si>
  <si>
    <t>B 5 A2 Proyectos de investigación y transferencia de tecnología realizados</t>
  </si>
  <si>
    <r>
      <t>A2. Porcentaje de los proyectos de vinculación y transferencia de tecnología realizados con los productos comprometidos</t>
    </r>
    <r>
      <rPr>
        <i/>
        <sz val="10"/>
        <color indexed="30"/>
        <rFont val="Soberana Sans"/>
      </rPr>
      <t xml:space="preserve">
</t>
    </r>
  </si>
  <si>
    <t>(Número de proyectos de vinculación y transferencia de tecnología realizados con los productos comprometidos en el año t / Número de proyectos de vinculación y transferencia de tecnología que iniciaron en el año t)*100</t>
  </si>
  <si>
    <t>C 6 A6 Proyectos de servicio y extensión realizados con los productos comprometidos</t>
  </si>
  <si>
    <r>
      <t>A6. Porcentaje de proyectos de servicio y extensión realizados con los productos comprometidos</t>
    </r>
    <r>
      <rPr>
        <i/>
        <sz val="10"/>
        <color indexed="30"/>
        <rFont val="Soberana Sans"/>
      </rPr>
      <t xml:space="preserve">
</t>
    </r>
  </si>
  <si>
    <t>(Número de proyectos de servicio y extensión realizados con los productos comprometidos en el año t / Número de proyectos de de servicio y extensión que iniciaron en el año t)*100</t>
  </si>
  <si>
    <t>D 7 A7 Actividades de vinculacion realizadas con los productores</t>
  </si>
  <si>
    <r>
      <t>A7. Porcentaje de productores con asistencia a eventos de vinculación (cursos, seminarios, practicas de campo, foros)</t>
    </r>
    <r>
      <rPr>
        <i/>
        <sz val="10"/>
        <color indexed="30"/>
        <rFont val="Soberana Sans"/>
      </rPr>
      <t xml:space="preserve">
</t>
    </r>
  </si>
  <si>
    <t>(Número de productores que asistieron a eventos de vinculación en el año t / Número de productores que asistieron a eventos de vinculación en el año t-1)*100</t>
  </si>
  <si>
    <r>
      <t xml:space="preserve">Porcentaje de proyectos de investigación y servicios realizados con los productos comprometidos en el ejercicio fiscal t
</t>
    </r>
    <r>
      <rPr>
        <sz val="10"/>
        <rFont val="Soberana Sans"/>
        <family val="2"/>
      </rPr>
      <t>Sin Información,Sin Justificación</t>
    </r>
  </si>
  <si>
    <r>
      <t xml:space="preserve">C2. Porcentaje de variación de artículos científicos publicados y registrados para su publicación en revistas indizadas y con Comité Editorial en el año 
</t>
    </r>
    <r>
      <rPr>
        <sz val="10"/>
        <rFont val="Soberana Sans"/>
        <family val="2"/>
      </rPr>
      <t>Sin Información,Sin Justificación</t>
    </r>
  </si>
  <si>
    <r>
      <t xml:space="preserve">C1. Porcentaje de variación de innovaciones tecnológicas (patentes, registro de variedades y desarrollos tecnológicos) generadas
</t>
    </r>
    <r>
      <rPr>
        <sz val="10"/>
        <rFont val="Soberana Sans"/>
        <family val="2"/>
      </rPr>
      <t>Sin Información,Sin Justificación</t>
    </r>
  </si>
  <si>
    <r>
      <t xml:space="preserve">C3. Porcentaje de variación de proyectos de servicio realizados en municipios con alta y muy alta marginación
</t>
    </r>
    <r>
      <rPr>
        <sz val="10"/>
        <rFont val="Soberana Sans"/>
        <family val="2"/>
      </rPr>
      <t>Sin Información,Sin Justificación</t>
    </r>
  </si>
  <si>
    <r>
      <t xml:space="preserve">C4. Porcentaje de en materiales de divulgación producidos (libros, revistas, manuales, audiovisuales y otros medios de divulgación)
</t>
    </r>
    <r>
      <rPr>
        <sz val="10"/>
        <rFont val="Soberana Sans"/>
        <family val="2"/>
      </rPr>
      <t>Sin Información,Sin Justificación</t>
    </r>
  </si>
  <si>
    <r>
      <t xml:space="preserve">A3. Porcentaje de profesores investigadores de la UACh reconocidos con nivel de doctorado en el Sistema Nacional de Investigadores
</t>
    </r>
    <r>
      <rPr>
        <sz val="10"/>
        <rFont val="Soberana Sans"/>
        <family val="2"/>
      </rPr>
      <t>Sin Información,Sin Justificación</t>
    </r>
  </si>
  <si>
    <r>
      <t xml:space="preserve">A4. Porcentaje de estudiantes inscritos en programas de posgrado orientados a la investigación reconocidos por el PNPC 
</t>
    </r>
    <r>
      <rPr>
        <sz val="10"/>
        <rFont val="Soberana Sans"/>
        <family val="2"/>
      </rPr>
      <t xml:space="preserve"> Causa : Al corte de fines de junio la cifra total de estudiantes inscritos en los programas de posgrado del PNPC, contempla solamente el primer periodo de ingreso (enero de 2016), por lo que aun no se contabiliza a los estudiantes que ingresarán en agosto del presente, tal como lo establece el calendario de posgrado.   La no programación de meta para el primer semestre 2016 se debe a que aún no se tiene el número exacto de alumnos que ingresarán en el periodo de otoño (agosto del presente). En los últimos años se ha incrementado de manera significativa el número de alumnos inscritos en el periodo de otoño (pasando de 23 alumnos en 2012, a más de 100 en 2015), ya que la oferta educativa perteneciente al PNPC también ha aumentado. Lo anterior ha ampliando la posibilidad de otorgar becas a los estudiantes, con el correspondiente aumento en la demanda de ingreso. Sin embargo, para junio de 2016, se tiene un estimado de 100 alumnos que ingresarán en el periodo de otoño. Efecto: Contando con la estimación del número de alumnos inscritos en el periodo de otoño, la meta tendrá un ajuste. Para el segundo semestre 2016 sí se registró una meta, ya que para dicho periodo se tendrán los datos exactos del número de alumnos de posgrado.  Como se mencionó el efecto positivo de la variación de la meta impacta en mayor número de estudiantes becados. Otros Motivos:</t>
    </r>
  </si>
  <si>
    <r>
      <t xml:space="preserve">A5. Porcentaje de variación en el número de profesores que realizan proyectos de servicio universitario y extensión
</t>
    </r>
    <r>
      <rPr>
        <sz val="10"/>
        <rFont val="Soberana Sans"/>
        <family val="2"/>
      </rPr>
      <t>Sin Información,Sin Justificación</t>
    </r>
  </si>
  <si>
    <r>
      <t xml:space="preserve">A1. Porcentaje de proyectos de investigación  y transferencia de tecnología que reciben financiamiento externo
</t>
    </r>
    <r>
      <rPr>
        <sz val="10"/>
        <rFont val="Soberana Sans"/>
        <family val="2"/>
      </rPr>
      <t>Sin Información,Sin Justificación</t>
    </r>
  </si>
  <si>
    <r>
      <t xml:space="preserve">A2. Porcentaje de los proyectos de vinculación y transferencia de tecnología realizados con los productos comprometidos
</t>
    </r>
    <r>
      <rPr>
        <sz val="10"/>
        <rFont val="Soberana Sans"/>
        <family val="2"/>
      </rPr>
      <t>Sin Información,Sin Justificación</t>
    </r>
  </si>
  <si>
    <r>
      <t xml:space="preserve">A6. Porcentaje de proyectos de servicio y extensión realizados con los productos comprometidos
</t>
    </r>
    <r>
      <rPr>
        <sz val="10"/>
        <rFont val="Soberana Sans"/>
        <family val="2"/>
      </rPr>
      <t>Sin Información,Sin Justificación</t>
    </r>
  </si>
  <si>
    <r>
      <t xml:space="preserve">A7. Porcentaje de productores con asistencia a eventos de vinculación (cursos, seminarios, practicas de campo, foros)
</t>
    </r>
    <r>
      <rPr>
        <sz val="10"/>
        <rFont val="Soberana Sans"/>
        <family val="2"/>
      </rPr>
      <t>Sin Información,Sin Justificación</t>
    </r>
  </si>
  <si>
    <t>E006</t>
  </si>
  <si>
    <t>Generación de Proyectos de Investigación</t>
  </si>
  <si>
    <t>JAG-Instituto Nacional de Investigaciones Forestales, Agrícolas y Pecuarias</t>
  </si>
  <si>
    <t>8 - Ciencia, Tecnología e Innovación</t>
  </si>
  <si>
    <t>3 - Servicios Científicos y Tecnológicos</t>
  </si>
  <si>
    <t>7 - Tecnificación e innovación de las actividades del sector</t>
  </si>
  <si>
    <t>Contribuir a impulsar la productividad en el sector agroalimentario mediante inversión en capital físico, humano y tecnológico que garantice la seguridad alimentaria mediante instrumentos para el manejo productivo sustentable y tecnologías puestas a disposición de productores y usuarios vinculados al sector.</t>
  </si>
  <si>
    <r>
      <t>Tasa de variación en el ingreso neto de los productores forestales y agropecuarios encuestados en el uso de innovaciones tecnológicas con respecto de los productores que utilizaron tecnologías testigo</t>
    </r>
    <r>
      <rPr>
        <i/>
        <sz val="10"/>
        <color indexed="30"/>
        <rFont val="Soberana Sans"/>
      </rPr>
      <t xml:space="preserve">
</t>
    </r>
  </si>
  <si>
    <t>((Promedio del ingreso neto de los productores forestales y agropecuarios generado por 10 tecnologías en uso en el año tn-1) / (Promedio del Ingreso neto generado por 10 tecnologías testigo en el año tn-1)-1)*100</t>
  </si>
  <si>
    <t>Tasa de variación</t>
  </si>
  <si>
    <r>
      <t>Porcentaje de variación anual del valor de la producción pesquera y acuícola a nivel nacional</t>
    </r>
    <r>
      <rPr>
        <i/>
        <sz val="10"/>
        <color indexed="30"/>
        <rFont val="Soberana Sans"/>
      </rPr>
      <t xml:space="preserve">
</t>
    </r>
  </si>
  <si>
    <t>(Valor de la producción pesquera y acuícola en el año tn / Valor de la producción pesquera y acuícola en el año tn-1)* 100</t>
  </si>
  <si>
    <t>Usuarios de los sectores agrícola, pecuario, forestal, pesquero y aucícola desarrollan y adopta tecnologías e instrumentos regulatorios</t>
  </si>
  <si>
    <r>
      <t>Porcentaje de tecnologías adoptadas por productores y usuarios vinculados con los subsectores forestal y agropecuario con respecto a las tecnologías generadas por el Instituto Nacional de Investigaciones Forestales, Agrícolas y Pecuarias en el año tn-4</t>
    </r>
    <r>
      <rPr>
        <i/>
        <sz val="10"/>
        <color indexed="30"/>
        <rFont val="Soberana Sans"/>
      </rPr>
      <t xml:space="preserve">
</t>
    </r>
  </si>
  <si>
    <t>(Número de tecnologías adoptadas por los productores y usuarios vinculados con los subsectores forestal y agropecuario en el año tn / Número de tecnologías generadas en el año tn-4)*100</t>
  </si>
  <si>
    <r>
      <t>Porcentaje total de Distritos de Desarrollo Rural en donde se usa tecnología del INIFAP</t>
    </r>
    <r>
      <rPr>
        <i/>
        <sz val="10"/>
        <color indexed="30"/>
        <rFont val="Soberana Sans"/>
      </rPr>
      <t xml:space="preserve">
</t>
    </r>
  </si>
  <si>
    <t>(Número de Distritos de Desarrollo Rural en donde se usa tecnología INIFAP en el año tn / Total de Distritos de Desarrollo Rural en el país) *100</t>
  </si>
  <si>
    <r>
      <t>Porcentaje de instrumentos de ordenamiento pesquero y acuícola elaborados para la conservación y el aprovechamiento sustentable de los recursos pesqueros y acuícolas.</t>
    </r>
    <r>
      <rPr>
        <i/>
        <sz val="10"/>
        <color indexed="30"/>
        <rFont val="Soberana Sans"/>
      </rPr>
      <t xml:space="preserve">
</t>
    </r>
  </si>
  <si>
    <t>(Número de instrumentos elaborados para el ordenamiento, conservación y aprovechamiento sustentable de los recursos pesqueros y acuícolas / Número de instrumentos programados a elaborar para el ordenamiento, conservación y aprovechamiento sustentable de los recursos pesqueros y acuícolas)*100</t>
  </si>
  <si>
    <t>A Tecnologías transferidas a los productores forestales y agropecuarios</t>
  </si>
  <si>
    <r>
      <t>Porcentaje de tecnologías transferidas a los productores con respecto de las tecnologías validadas el año anterior</t>
    </r>
    <r>
      <rPr>
        <i/>
        <sz val="10"/>
        <color indexed="30"/>
        <rFont val="Soberana Sans"/>
      </rPr>
      <t xml:space="preserve">
</t>
    </r>
  </si>
  <si>
    <t>(Número de tecnologías transferidas en el año tn / Número de tecnologías validadas en el año tn-1)*100</t>
  </si>
  <si>
    <t>Estratégico-Eficiencia-Semestral</t>
  </si>
  <si>
    <t>B Tecnologías validadas con productores y usuarios forestales y agropecuarios</t>
  </si>
  <si>
    <r>
      <t>Porcentaje de tecnologías validadas con respecto de las tecnologías generadas el año anterior</t>
    </r>
    <r>
      <rPr>
        <i/>
        <sz val="10"/>
        <color indexed="30"/>
        <rFont val="Soberana Sans"/>
      </rPr>
      <t xml:space="preserve">
</t>
    </r>
  </si>
  <si>
    <t>(Número de tecnologías validadas en el año tn / Número de tecnologías generadas en el año tn-1)*100</t>
  </si>
  <si>
    <t>C C4. Capacitaciones otorgadas al sector pesquero y acuícola</t>
  </si>
  <si>
    <r>
      <t>C4. Porcentaje de capacitaciones calificadas de manera aprobatoria</t>
    </r>
    <r>
      <rPr>
        <i/>
        <sz val="10"/>
        <color indexed="30"/>
        <rFont val="Soberana Sans"/>
      </rPr>
      <t xml:space="preserve">
</t>
    </r>
  </si>
  <si>
    <t>(Número de capacitaciones calificadas de manera aprobatoria/Numero de capacitaiones impartidas)*100</t>
  </si>
  <si>
    <t>D C3. Instrumentos regulatorios entregados en tiempo y forma que promuevan el ordenamiento, la conservación y el aprovechamiento sustentable de los recursos pesqueros y acuícolas.</t>
  </si>
  <si>
    <r>
      <t>C3. Porcentaje de opiniones y dictámenes técnicos que promuevan el ordenamiento, la conservación y el aprovechamiento sustentable de los recursos pesqueros y acuícolas.</t>
    </r>
    <r>
      <rPr>
        <i/>
        <sz val="10"/>
        <color indexed="30"/>
        <rFont val="Soberana Sans"/>
      </rPr>
      <t xml:space="preserve">
</t>
    </r>
  </si>
  <si>
    <t>(Número de opiniones y dictámenes técnicos que promuevan el ordenamiento, la conservación y el aprovechamiento sustentable de los recursos pesqueros y acuícolas/Número de opiniones y dictámenes técnicos validados)*100</t>
  </si>
  <si>
    <t>A 1 Capacitación de personal</t>
  </si>
  <si>
    <r>
      <t>Porcentaje total de personal del INIFAP que se capacita al año</t>
    </r>
    <r>
      <rPr>
        <i/>
        <sz val="10"/>
        <color indexed="30"/>
        <rFont val="Soberana Sans"/>
      </rPr>
      <t xml:space="preserve">
</t>
    </r>
  </si>
  <si>
    <t>(Número de personas capacitadas / Número total de personal en activo)*100</t>
  </si>
  <si>
    <t>A 2 Elaboración de publicaciones tecnologícas</t>
  </si>
  <si>
    <r>
      <t>Promedio de publicaciones tecnológicas por investigador</t>
    </r>
    <r>
      <rPr>
        <i/>
        <sz val="10"/>
        <color indexed="30"/>
        <rFont val="Soberana Sans"/>
      </rPr>
      <t xml:space="preserve">
</t>
    </r>
  </si>
  <si>
    <t>(Número de publicaciones tecnológicas/Número total de investigadores activos)</t>
  </si>
  <si>
    <t>Gestión-Eficiencia-Semestral</t>
  </si>
  <si>
    <t>A 3 Capacitación a productores y técnicos a través de cursos, talleres y eventos de difusión</t>
  </si>
  <si>
    <r>
      <t>Promedio de cursos, talleres y eventos de capacitación y difusión impartidos por investigador</t>
    </r>
    <r>
      <rPr>
        <i/>
        <sz val="10"/>
        <color indexed="30"/>
        <rFont val="Soberana Sans"/>
      </rPr>
      <t xml:space="preserve">
</t>
    </r>
  </si>
  <si>
    <t>(Número de cursos, talleres y eventos de capacitación y difusión impartidos por investigador/ Número total de investigadores activos)</t>
  </si>
  <si>
    <t>Gestión-Eficiencia-Trimestral</t>
  </si>
  <si>
    <t>B 4 Aplicación del Presupuesto para desarrollo de Investigación y transferencia de tecnología</t>
  </si>
  <si>
    <r>
      <t>Porcentaje de presupuesto devengado de recursos fiscales del Instituto a la operación de la investigación</t>
    </r>
    <r>
      <rPr>
        <i/>
        <sz val="10"/>
        <color indexed="30"/>
        <rFont val="Soberana Sans"/>
      </rPr>
      <t xml:space="preserve">
</t>
    </r>
  </si>
  <si>
    <t>(Presupuesto devengado de recurso fiscal en suministros, materiales y servicios)/(Presupuesto total devengado de recursos fiscales) *100</t>
  </si>
  <si>
    <t>Gestión-Economía-Trimestral</t>
  </si>
  <si>
    <t>B 5 Generación y documentación de nuevos conocimientos</t>
  </si>
  <si>
    <r>
      <t>Promedio de artículos científicos publicados por investigador</t>
    </r>
    <r>
      <rPr>
        <i/>
        <sz val="10"/>
        <color indexed="30"/>
        <rFont val="Soberana Sans"/>
      </rPr>
      <t xml:space="preserve">
</t>
    </r>
  </si>
  <si>
    <t>(Número de artículos científicos con arbitraje publicados/Número total de investigadores activos)</t>
  </si>
  <si>
    <t>B 6 Generación de tecnologías forestales y agropecuarias</t>
  </si>
  <si>
    <r>
      <t>Porcentaje de variación de tecnologías forestales y agropecuarias generadas con respecto a 2013</t>
    </r>
    <r>
      <rPr>
        <i/>
        <sz val="10"/>
        <color indexed="30"/>
        <rFont val="Soberana Sans"/>
      </rPr>
      <t xml:space="preserve">
</t>
    </r>
  </si>
  <si>
    <t>(Número de tecnologías forestales y agropecuarias, generadas en el año tn/Número de tecnologías forestales y agropecuarias, generadas en el año 2013) *100</t>
  </si>
  <si>
    <t>C 7 A8.C4. Atención de capacitaciones</t>
  </si>
  <si>
    <r>
      <t>A8.C4. Porcentaje de capacitaciones atendidas</t>
    </r>
    <r>
      <rPr>
        <i/>
        <sz val="10"/>
        <color indexed="30"/>
        <rFont val="Soberana Sans"/>
      </rPr>
      <t xml:space="preserve">
</t>
    </r>
  </si>
  <si>
    <t>(Número de capacitaciones atendidas/Numero de capacitaciones solicitadas)*100</t>
  </si>
  <si>
    <t>D 8 A7.C3. Elaboración de Documentos normativos científicos.</t>
  </si>
  <si>
    <r>
      <t>A7.C3. Porcentaje de fichas elaboradas que promuevan el ordenamiento, la conservación y el aprovechamiento sustentable de los recursos pesqueros y acuícolas.</t>
    </r>
    <r>
      <rPr>
        <i/>
        <sz val="10"/>
        <color indexed="30"/>
        <rFont val="Soberana Sans"/>
      </rPr>
      <t xml:space="preserve">
</t>
    </r>
  </si>
  <si>
    <t xml:space="preserve">(Número de fichas que promuevan el ordenamiento, la conservación y el aprovachamiento sustentable de los recursos pesqueros y acuícolas elaborados / Número de fichas programadas) x 100            </t>
  </si>
  <si>
    <r>
      <t xml:space="preserve">Tasa de variación en el ingreso neto de los productores forestales y agropecuarios encuestados en el uso de innovaciones tecnológicas con respecto de los productores que utilizaron tecnologías testigo
</t>
    </r>
    <r>
      <rPr>
        <sz val="10"/>
        <rFont val="Soberana Sans"/>
        <family val="2"/>
      </rPr>
      <t>Sin Información,Sin Justificación</t>
    </r>
  </si>
  <si>
    <r>
      <t xml:space="preserve">Porcentaje de variación anual del valor de la producción pesquera y acuícola a nivel nacional
</t>
    </r>
    <r>
      <rPr>
        <sz val="10"/>
        <rFont val="Soberana Sans"/>
        <family val="2"/>
      </rPr>
      <t>Sin Información,Sin Justificación</t>
    </r>
  </si>
  <si>
    <r>
      <t xml:space="preserve">Porcentaje de tecnologías adoptadas por productores y usuarios vinculados con los subsectores forestal y agropecuario con respecto a las tecnologías generadas por el Instituto Nacional de Investigaciones Forestales, Agrícolas y Pecuarias en el año tn-4
</t>
    </r>
    <r>
      <rPr>
        <sz val="10"/>
        <rFont val="Soberana Sans"/>
        <family val="2"/>
      </rPr>
      <t>Sin Información,Sin Justificación</t>
    </r>
  </si>
  <si>
    <r>
      <t xml:space="preserve">Porcentaje total de Distritos de Desarrollo Rural en donde se usa tecnología del INIFAP
</t>
    </r>
    <r>
      <rPr>
        <sz val="10"/>
        <rFont val="Soberana Sans"/>
        <family val="2"/>
      </rPr>
      <t>Sin Información,Sin Justificación</t>
    </r>
  </si>
  <si>
    <r>
      <t xml:space="preserve">Porcentaje de instrumentos de ordenamiento pesquero y acuícola elaborados para la conservación y el aprovechamiento sustentable de los recursos pesqueros y acuícolas.
</t>
    </r>
    <r>
      <rPr>
        <sz val="10"/>
        <rFont val="Soberana Sans"/>
        <family val="2"/>
      </rPr>
      <t>Sin Información,Sin Justificación</t>
    </r>
  </si>
  <si>
    <r>
      <t xml:space="preserve">Porcentaje de tecnologías transferidas a los productores con respecto de las tecnologías validadas el año anterior
</t>
    </r>
    <r>
      <rPr>
        <sz val="10"/>
        <rFont val="Soberana Sans"/>
        <family val="2"/>
      </rPr>
      <t xml:space="preserve"> Causa :   Derivado de la disminución presupuestal que impactó en las actividades estratégicas del Instituto, y que en consecuencia presentó una disminución de financiamiento en proyectos de investigación, causó el  retraso de los ciclos productivos. Adicionalmente derivado de las condiciones climatológicas adversas, no fue posible reportar los resultados obtenidos, por lo que se verán reflejados en el segundo semestre. Efecto: No se tiene ningún efecto negativo ya que los resultados serán reportado en el siguiente semestre. Otros Motivos:</t>
    </r>
  </si>
  <si>
    <r>
      <t xml:space="preserve">Porcentaje de tecnologías validadas con respecto de las tecnologías generadas el año anterior
</t>
    </r>
    <r>
      <rPr>
        <sz val="10"/>
        <rFont val="Soberana Sans"/>
        <family val="2"/>
      </rPr>
      <t xml:space="preserve"> Causa : Derivado de la disminución presupuestal que impactó en las actividades estratégicas del Instituto, y que en consecuencia presentó una disminución de financiamiento en proyectos de investigación, causó el  retraso de los ciclos productivos. Adicionalmente derivado de las condiciones climatológicas adversas, no fue posible reportar los resultados obtenidos, por lo que se verán reflejados en el segundo semestre. Efecto: No se tiene ningún efecto negativo ya que los resultados serán reportado en el siguiente semestre. Otros Motivos:</t>
    </r>
  </si>
  <si>
    <r>
      <t xml:space="preserve">C4. Porcentaje de capacitaciones calificadas de manera aprobatoria
</t>
    </r>
    <r>
      <rPr>
        <sz val="10"/>
        <rFont val="Soberana Sans"/>
        <family val="2"/>
      </rPr>
      <t xml:space="preserve"> Causa : SE HA CUMPLIDO CON LOS COMPROMISOS ESTABLECIDOS. HUBO UN INCREMENTO DE 4, EN EL NÚMERO DE CAPACITACIONES IMPARTIDAS A LO PROGRAMADO.   Efecto: BENEFICIOS QUE PERMEAN AL INTERIOR Y EXTERIOR DEL INSTITUTO, TODA VEZ QUE FORTALECEN LAS CAPACIDADES DE SU PERSONAL, YA QUE LAS 64 CAPACITACIONES IMPARTIDAS TIENEN UNA CALIFICACIÓN APROBATORIA. AJUSTE DE LA META PARA EL ULTIMO TRIMESTRE DEL AÑO. Otros Motivos:</t>
    </r>
  </si>
  <si>
    <r>
      <t xml:space="preserve">C3. Porcentaje de opiniones y dictámenes técnicos que promuevan el ordenamiento, la conservación y el aprovechamiento sustentable de los recursos pesqueros y acuícolas.
</t>
    </r>
    <r>
      <rPr>
        <sz val="10"/>
        <rFont val="Soberana Sans"/>
        <family val="2"/>
      </rPr>
      <t xml:space="preserve"> Causa : A DEMANDA DEL  SECTOR PESQUERO Y ACUÍCOLA A TRAVÉS DE LA CONAPESCA SOLICITA LA EMISIÓN DE UNA OPINIÓN O DICTAMEN TÉCNICO, FACTOR QUE NO ES CONTROLABLE POR EL INAPESCA, LO QUE CAUSA UN INCREMENTO EN AMBAS VARIABLES Y POR TANTO EN LA META, AL CUMPLIRSE ESTA EN UN 156.83% Efecto: BENEFICIO A FAVOR DE LOS SOLICITANTES, POR LA RESPUESTA GENERADA. CUMPLIMIENTO DE LA META AL PERIODO EN UN 156.83%, AJUTSTE DE METAS PARA EL CUARTO TRIMESTRE. Otros Motivos:</t>
    </r>
  </si>
  <si>
    <r>
      <t xml:space="preserve">Porcentaje total de personal del INIFAP que se capacita al año
</t>
    </r>
    <r>
      <rPr>
        <sz val="10"/>
        <rFont val="Soberana Sans"/>
        <family val="2"/>
      </rPr>
      <t>Sin Información,Sin Justificación</t>
    </r>
  </si>
  <si>
    <r>
      <t xml:space="preserve">Promedio de publicaciones tecnológicas por investigador
</t>
    </r>
    <r>
      <rPr>
        <sz val="10"/>
        <rFont val="Soberana Sans"/>
        <family val="2"/>
      </rPr>
      <t xml:space="preserve"> Causa : Se recibió la invitación para que investigadores del Instituto participaran con la presentación de resúmenes y trabajos in extenso en eventos científicos que no se tenían contemplados en el programa. Efecto: Mayor disponibilidad de los conocimientos generados en el INIFAP para los usuarios  vinculados al subsector forestal y agropecuario. Otros Motivos:</t>
    </r>
  </si>
  <si>
    <r>
      <t xml:space="preserve">Promedio de cursos, talleres y eventos de capacitación y difusión impartidos por investigador
</t>
    </r>
    <r>
      <rPr>
        <sz val="10"/>
        <rFont val="Soberana Sans"/>
        <family val="2"/>
      </rPr>
      <t xml:space="preserve"> Causa : Se impartieron eventos de capacitación y difusión no programados que atendieron a la demanda de aquellas personas físicas y morales que lo solicitaron. Efecto: Queda de manifiesto la capacidad de respuesta del Instituto ante las demandas de capacitación de sus usuarios y el efecto es el posicionamiento institucional en el sector agropecuario y forestal.    Existen diversas solicitudes para capacitación y/o difusión de conocimientos del INIFAP, mismas que deben ser atendidas, es decir; existen demandas que no se pueden predecir y se atienden de acuerdo al mandato institucional.  Otros Motivos:</t>
    </r>
  </si>
  <si>
    <r>
      <t xml:space="preserve">Porcentaje de presupuesto devengado de recursos fiscales del Instituto a la operación de la investigación
</t>
    </r>
    <r>
      <rPr>
        <sz val="10"/>
        <rFont val="Soberana Sans"/>
        <family val="2"/>
      </rPr>
      <t xml:space="preserve"> Causa : La variación del denominador se debe a que se tiene un presupuesto modificado proyectado anual de 1,300 MDP, sin embargo, al segundo trimestre el presupuesto modificado, de acuerdo a las autorizaciones por la SHCP, fue solamente de 1,190.9 MDP. Lo anterior ocasiona que la meta del indicador tenga un incremento, que de haber tenido el presupuesto modificado proyectado sería del 0.2%, es decir, una variación mínima respecto de la meta. Efecto: Se estima que el efecto sea la disminución de las metas de los Indicadores del Instituto. Otros Motivos:</t>
    </r>
  </si>
  <si>
    <r>
      <t xml:space="preserve">Promedio de artículos científicos publicados por investigador
</t>
    </r>
    <r>
      <rPr>
        <sz val="10"/>
        <rFont val="Soberana Sans"/>
        <family val="2"/>
      </rPr>
      <t xml:space="preserve"> Causa : Debido a que la publicación de los artículos en revistas científicas depende de los procesos de cada editorial, la fecha de publicación de los artículos aceptados es ajena a la institución; por lo que la programación se estima con base en los reportes de años anteriores. Efecto: Mayor disponibilidad de los usuarios  de artículos científicos que permiten un mayor conocimiento del sector forestal y agropecuario. Otros Motivos:</t>
    </r>
  </si>
  <si>
    <r>
      <t xml:space="preserve">Porcentaje de variación de tecnologías forestales y agropecuarias generadas con respecto a 2013
</t>
    </r>
    <r>
      <rPr>
        <sz val="10"/>
        <rFont val="Soberana Sans"/>
        <family val="2"/>
      </rPr>
      <t xml:space="preserve"> Causa :  Derivado de la disminución presupuestal que impactó en las actividades estratégicas del Instituto, y que en consecuencia presentó una disminución de financiamiento en proyectos de investigación.      Los proyectos de investigación que generan las tecnologías requieren de un proceso de toma de datos y su posterior análisis, por lo que en esta ocasión, esta actividad no fue posible terminarla en tiempo. Esta se terminará en el siguiente semestre. Efecto: No se tiene ningún efecto negativo ya que la información generada será reportada en el siguiente semestre; es decir, se reprogramarán. Otros Motivos:</t>
    </r>
  </si>
  <si>
    <r>
      <t xml:space="preserve">A8.C4. Porcentaje de capacitaciones atendidas
</t>
    </r>
    <r>
      <rPr>
        <sz val="10"/>
        <rFont val="Soberana Sans"/>
        <family val="2"/>
      </rPr>
      <t xml:space="preserve"> Causa : RECURSOS ASIGNADOS PARA SU APLICACIÓN DEL SEGUNDO SEMESTRE EN ADELANTE, POR LO QUE AL PERIODO REPORTADO EL AVANCE DE LA META ALCANZADA ES DEL 69.23% CON RESPECTO A LA META PROGRAMADA, EN EL PRIMER SEMESTRE. Efecto: NINGUNO, SE CUMPLIRÁ CON LOS OBJETIVOS EN EL PRÓXIMO SEMESTRE. Otros Motivos:</t>
    </r>
  </si>
  <si>
    <r>
      <t xml:space="preserve">A7.C3. Porcentaje de fichas elaboradas que promuevan el ordenamiento, la conservación y el aprovechamiento sustentable de los recursos pesqueros y acuícolas.
</t>
    </r>
    <r>
      <rPr>
        <sz val="10"/>
        <rFont val="Soberana Sans"/>
        <family val="2"/>
      </rPr>
      <t xml:space="preserve"> Causa : DERIVADO DE LA PLANEACIÓN ESTRATÉGICA, SE REPROGRAMO LA ENTREGA DE LAS FICHAS DE ACUERDO A CRONOGRAMA PARA EL TERCER Y CUARTO TRIMESTRE. PESCA 3ER TRIMESTRE Y ACUACULTURA 4TO TRIMESTRE Efecto: CONTAR CON LA PUBLICACIÓN DE LAS MISMAS UNA VEZ AUTORIZADAS POR LAS INSTANCIAS CORRESPONDIENTES Otros Motivos:</t>
    </r>
  </si>
  <si>
    <t>P001</t>
  </si>
  <si>
    <t>Diseño y Aplicación de la Política Agropecuaria</t>
  </si>
  <si>
    <t>510-Dirección General de Programación, Presupuesto y Finanzas</t>
  </si>
  <si>
    <t>9 - Impulso a la reconversión productiva en materia agrícola, pecuaria y pesquera</t>
  </si>
  <si>
    <t>Contribuir a impulsar la productividad en el sector agroalimentario mediante inversión en capital físico, humano y tecnológico que garantice la seguridad alimentaria mediante el ejercicio de los recursos de apoyo para la operación administrativa de los programas presupuestario.</t>
  </si>
  <si>
    <t>Los Programas Presupuestarios cumplen con los objetivos y metas establecidos.</t>
  </si>
  <si>
    <r>
      <t>Porcentaje de Programas presupuestarios con un nivel de logro satisfactorio</t>
    </r>
    <r>
      <rPr>
        <i/>
        <sz val="10"/>
        <color indexed="30"/>
        <rFont val="Soberana Sans"/>
      </rPr>
      <t xml:space="preserve">
</t>
    </r>
  </si>
  <si>
    <t>(Número de Programas presupuestarios con MIR que obtienen un nivel de logro satisfactorio) /( Total de Programas presupuestarios con MIR)*100</t>
  </si>
  <si>
    <t>A C1. Matrices de Indicadores mejoradas</t>
  </si>
  <si>
    <r>
      <t>C1. Porcentaje de programas presupuestarios con MIR mejorada</t>
    </r>
    <r>
      <rPr>
        <i/>
        <sz val="10"/>
        <color indexed="30"/>
        <rFont val="Soberana Sans"/>
      </rPr>
      <t xml:space="preserve">
</t>
    </r>
  </si>
  <si>
    <t>(Número de programas presupuestarios con MIR mejorada ) / (Total de programas presupuestarios con MIR)*100</t>
  </si>
  <si>
    <t>B C2. Programas Presupuestarios cuentan con recursos de Apoyo administrativo para su operación</t>
  </si>
  <si>
    <r>
      <t>C2. Porcentaje de Recursos de Apoyo Administrativo Ejercidos</t>
    </r>
    <r>
      <rPr>
        <i/>
        <sz val="10"/>
        <color indexed="30"/>
        <rFont val="Soberana Sans"/>
      </rPr>
      <t xml:space="preserve">
</t>
    </r>
  </si>
  <si>
    <t>(Monto de Recursos de Apoyo Administrativo Ejercidos / Monto de Recursos de Apoyo Administrativo programados)*100</t>
  </si>
  <si>
    <t>Estratégico-Economía-Semestral</t>
  </si>
  <si>
    <t>A 1 A2.C2. Autorización de la Estructura Programática Sectorial</t>
  </si>
  <si>
    <r>
      <t>A2.C2. Estructura Programática Sectorial Autorizada</t>
    </r>
    <r>
      <rPr>
        <i/>
        <sz val="10"/>
        <color indexed="30"/>
        <rFont val="Soberana Sans"/>
      </rPr>
      <t xml:space="preserve">
</t>
    </r>
  </si>
  <si>
    <t>Estructura Programática Sectorial Autorizada</t>
  </si>
  <si>
    <t>Unidad</t>
  </si>
  <si>
    <t>B 2 A1. C1. Recursos Presupuestales Asignados a las Unidades Responsables</t>
  </si>
  <si>
    <r>
      <t>A1. C1. Porcentaje de Unidades Responsables con Recursos Asignados</t>
    </r>
    <r>
      <rPr>
        <i/>
        <sz val="10"/>
        <color indexed="30"/>
        <rFont val="Soberana Sans"/>
      </rPr>
      <t xml:space="preserve">
</t>
    </r>
  </si>
  <si>
    <t>(Número de Unidades responsables con recurso asignado / número de unidades responsables con recurso programado )*100</t>
  </si>
  <si>
    <r>
      <t xml:space="preserve">Porcentaje de Programas presupuestarios con un nivel de logro satisfactorio
</t>
    </r>
    <r>
      <rPr>
        <sz val="10"/>
        <rFont val="Soberana Sans"/>
        <family val="2"/>
      </rPr>
      <t>Sin Información,Sin Justificación</t>
    </r>
  </si>
  <si>
    <r>
      <t xml:space="preserve">C1. Porcentaje de programas presupuestarios con MIR mejorada
</t>
    </r>
    <r>
      <rPr>
        <sz val="10"/>
        <rFont val="Soberana Sans"/>
        <family val="2"/>
      </rPr>
      <t>Sin Información,Sin Justificación</t>
    </r>
  </si>
  <si>
    <r>
      <t xml:space="preserve">C2. Porcentaje de Recursos de Apoyo Administrativo Ejercidos
</t>
    </r>
    <r>
      <rPr>
        <sz val="10"/>
        <rFont val="Soberana Sans"/>
        <family val="2"/>
      </rPr>
      <t xml:space="preserve"> Causa : Se reporta un incremento en la meta planeada del 1.12%, gracias a una eficiencia en la ministración de los recursos. Efecto: Las UR cuentan con el recurso para el desempeño de sus acciones. Otros Motivos:</t>
    </r>
  </si>
  <si>
    <r>
      <t xml:space="preserve">A2.C2. Estructura Programática Sectorial Autorizada
</t>
    </r>
    <r>
      <rPr>
        <sz val="10"/>
        <rFont val="Soberana Sans"/>
        <family val="2"/>
      </rPr>
      <t>Sin Información,Sin Justificación</t>
    </r>
  </si>
  <si>
    <r>
      <t xml:space="preserve">A1. C1. Porcentaje de Unidades Responsables con Recursos Asignados
</t>
    </r>
    <r>
      <rPr>
        <sz val="10"/>
        <rFont val="Soberana Sans"/>
        <family val="2"/>
      </rPr>
      <t>Sin Información,Sin Justificación</t>
    </r>
  </si>
  <si>
    <t>S240</t>
  </si>
  <si>
    <t xml:space="preserve">Programa de Concurrencia con las Entidades Federativas </t>
  </si>
  <si>
    <t>113-Coordinación General de Delegaciones</t>
  </si>
  <si>
    <t>6 - Elevar el ingreso de los productores y el empleo rural</t>
  </si>
  <si>
    <t>Contribuir a impulsar modelos de asociación que generen economías de escala y mayor valor agregado en el sector agroalimentario mediante la inversión en proyectos productivos o estratégicos agrícolas, pecuarios, de pesca y acuícolas</t>
  </si>
  <si>
    <r>
      <t>Porcentaje de Inversión por Actividad</t>
    </r>
    <r>
      <rPr>
        <i/>
        <sz val="10"/>
        <color indexed="30"/>
        <rFont val="Soberana Sans"/>
      </rPr>
      <t xml:space="preserve">
</t>
    </r>
  </si>
  <si>
    <t>(Total de Inversión por Actividad / Total de Inversión Programada) X 100.</t>
  </si>
  <si>
    <r>
      <t>Tasa de crecimiento del PIB agropecuario y pesquero</t>
    </r>
    <r>
      <rPr>
        <i/>
        <sz val="10"/>
        <color indexed="30"/>
        <rFont val="Soberana Sans"/>
      </rPr>
      <t xml:space="preserve">
Indicador Seleccionado</t>
    </r>
  </si>
  <si>
    <t>La línea base es el promedio del crecimiento anual del PIB agropecuario y pesquero de los últimos 12 años.  Tasa = [100(PIBt/PIBt1)]100</t>
  </si>
  <si>
    <t>Impulsar en coordinación con los gobiernos locales, la inversión en proyectos productivos o estratégicos; agrícolas, pecuarios, de pesca y acuícolas.</t>
  </si>
  <si>
    <r>
      <t>Porcentaje de Inversión en Convenios de Coordinación</t>
    </r>
    <r>
      <rPr>
        <i/>
        <sz val="10"/>
        <color indexed="30"/>
        <rFont val="Soberana Sans"/>
      </rPr>
      <t xml:space="preserve">
</t>
    </r>
  </si>
  <si>
    <t>(Total de Inversión en Convenios Suscritos / Total de Inversión programada para Convenios)*100.</t>
  </si>
  <si>
    <t>A Establecer proyectos productivos o estratégicos de impacto regional, local o estatal, agrícolas, pecuarios de pesca y acuícolas para el desarrollo de las actividades primarias.</t>
  </si>
  <si>
    <r>
      <t>Porcentaje de Proyectos Establecidos</t>
    </r>
    <r>
      <rPr>
        <i/>
        <sz val="10"/>
        <color indexed="30"/>
        <rFont val="Soberana Sans"/>
      </rPr>
      <t xml:space="preserve">
</t>
    </r>
  </si>
  <si>
    <t>(Número de Proyectos Establecidos / Número de Proyectos Registrados) X 100.</t>
  </si>
  <si>
    <t>A 1 Autorización de Proyectos.</t>
  </si>
  <si>
    <r>
      <t>Porcentaje de Proyectos Autorizados</t>
    </r>
    <r>
      <rPr>
        <i/>
        <sz val="10"/>
        <color indexed="30"/>
        <rFont val="Soberana Sans"/>
      </rPr>
      <t xml:space="preserve">
</t>
    </r>
  </si>
  <si>
    <t>(Número de Proyectos Autorizados / Número de Proyectos Registrados) X 100.</t>
  </si>
  <si>
    <r>
      <t>Porcentaje de Proyectos sin Suficiencia Presupuestal.</t>
    </r>
    <r>
      <rPr>
        <i/>
        <sz val="10"/>
        <color indexed="30"/>
        <rFont val="Soberana Sans"/>
      </rPr>
      <t xml:space="preserve">
</t>
    </r>
  </si>
  <si>
    <t>(Número de Proyectos Positivos sin suficiencia / Número de Proyectos Positivos) X 100.</t>
  </si>
  <si>
    <t>A 2 Registro y Dictamen de Proyectos.</t>
  </si>
  <si>
    <r>
      <t>Porcentaje de Proyectos con Dictamen Positivo.</t>
    </r>
    <r>
      <rPr>
        <i/>
        <sz val="10"/>
        <color indexed="30"/>
        <rFont val="Soberana Sans"/>
      </rPr>
      <t xml:space="preserve">
</t>
    </r>
  </si>
  <si>
    <t>(Número de Proyectos con Dictamen Positivo / Número de Proyectos Registrados) X 100.</t>
  </si>
  <si>
    <r>
      <t xml:space="preserve">Porcentaje de Inversión por Actividad
</t>
    </r>
    <r>
      <rPr>
        <sz val="10"/>
        <rFont val="Soberana Sans"/>
        <family val="2"/>
      </rPr>
      <t xml:space="preserve"> Causa : Derivado de la veda electoral 2016 que abarcó los meses de abril a junio, el proceso de autorización de proyectos sufrió un retraso.  Para el siguiente semestre se tiene el compromiso de dar cumplimiento a la meta programada.   Efecto: Desfase del proceso de autorización de pago. Otros Motivos:</t>
    </r>
  </si>
  <si>
    <r>
      <t xml:space="preserve">Tasa de crecimiento del PIB agropecuario y pesquero
</t>
    </r>
    <r>
      <rPr>
        <sz val="10"/>
        <rFont val="Soberana Sans"/>
        <family val="2"/>
      </rPr>
      <t>Sin Información,Sin Justificación</t>
    </r>
  </si>
  <si>
    <r>
      <t xml:space="preserve">Porcentaje de Inversión en Convenios de Coordinación
</t>
    </r>
    <r>
      <rPr>
        <sz val="10"/>
        <rFont val="Soberana Sans"/>
        <family val="2"/>
      </rPr>
      <t xml:space="preserve"> Causa : 27 Entidades Federativas solicitaron una sola ministración en Marzo, lo que permitió que se superara la meta programada. Efecto: Ministración y disponibilidad de los recursos Federales desde el mes de Abril. Otros Motivos:</t>
    </r>
  </si>
  <si>
    <r>
      <t xml:space="preserve">Porcentaje de Proyectos Establecidos
</t>
    </r>
    <r>
      <rPr>
        <sz val="10"/>
        <rFont val="Soberana Sans"/>
        <family val="2"/>
      </rPr>
      <t xml:space="preserve"> Causa : Derivado de la veda electoral 2016 que abarcó los meses de abril a junio, el proceso de pago para el establecimiento de proyectos sufrió un retraso.  Para el siguiente semestre se tiene el compromiso de dar cumplimiento a la meta programada. Efecto: Desfase del proceso de autorización de pago. Otros Motivos:</t>
    </r>
  </si>
  <si>
    <r>
      <t xml:space="preserve">Porcentaje de Proyectos Autorizados
</t>
    </r>
    <r>
      <rPr>
        <sz val="10"/>
        <rFont val="Soberana Sans"/>
        <family val="2"/>
      </rPr>
      <t xml:space="preserve"> Causa : Derivado de la veda electoral 2016 que abarcó los meses de abril a junio, el proceso de autorización de proyectos sufrió un retraso.  Para el siguiente semestre se tiene el compromiso de dar cumplimiento a la meta programada.   Efecto: Desfase del proceso de autorización Otros Motivos:</t>
    </r>
  </si>
  <si>
    <r>
      <t xml:space="preserve">Porcentaje de Proyectos sin Suficiencia Presupuestal.
</t>
    </r>
    <r>
      <rPr>
        <sz val="10"/>
        <rFont val="Soberana Sans"/>
        <family val="2"/>
      </rPr>
      <t xml:space="preserve"> Causa : El valor de la meta se ve rebasado, debido a una sobredemanda del programa. Es importante mencionar que el valor del denominador corresponde a un promedio programado del número de proyectos positivos que por cuestiones presupuestales no alcancen el apoyo en el año 2016. Sin embargo los 13,017 proyectos serán susceptibles de apoyo para el año 2017. Efecto: Productores insatisfechos.  Otros Motivos:</t>
    </r>
  </si>
  <si>
    <r>
      <t xml:space="preserve">Porcentaje de Proyectos con Dictamen Positivo.
</t>
    </r>
    <r>
      <rPr>
        <sz val="10"/>
        <rFont val="Soberana Sans"/>
        <family val="2"/>
      </rPr>
      <t xml:space="preserve"> Causa : Debido al espacio en tiempo que generó el proceso de veda electoral 2016 se estuvo con toda oportunidad para dictaminar los proyectos, incrementando la meta en 8.99 puntos porcentuales. Efecto: Avance positivo en el proceso de dictamen. Otros Motivos:</t>
    </r>
  </si>
  <si>
    <t>S257</t>
  </si>
  <si>
    <t>Programa de Productividad y Competitividad Agroalimentaria</t>
  </si>
  <si>
    <t>200-Subsecretaría de Alimentación y Competitividad</t>
  </si>
  <si>
    <t>Contribuir a impulsar la productividad en el sector agroalimentario mediante inversión en capital físico, humano y tecnológico que garantice la seguridad alimentaria mediante la inversión de las unidades económicas rurales</t>
  </si>
  <si>
    <t>Unidades económicas rurales cuentan con inversión en el desarrollo de capital físico, humano y tecnológico</t>
  </si>
  <si>
    <r>
      <t>Incentivos otorgados a proyectos de inversión beneficiados por el Programa por unidad económica rural</t>
    </r>
    <r>
      <rPr>
        <i/>
        <sz val="10"/>
        <color indexed="30"/>
        <rFont val="Soberana Sans"/>
      </rPr>
      <t xml:space="preserve">
</t>
    </r>
  </si>
  <si>
    <t>Incentivos otorgados por unidad económica rural = Monto de los incentivos otorgados a proyectos de inversión/unidades económicas rurales beneficiadas</t>
  </si>
  <si>
    <t>Pesos</t>
  </si>
  <si>
    <t>A C6. Inversión detonada por los incentivos económicos otorgados para la generación de agroparques.</t>
  </si>
  <si>
    <r>
      <t>C6. Porcentaje de la inversión detonada por los incentivos otorgados a proyectos de agroparques</t>
    </r>
    <r>
      <rPr>
        <i/>
        <sz val="10"/>
        <color indexed="30"/>
        <rFont val="Soberana Sans"/>
      </rPr>
      <t xml:space="preserve">
</t>
    </r>
  </si>
  <si>
    <t>(Monto de inversión total de los proyectos de agroparques pagados/Monto total de apoyo pagado para proyectos de agroparque)*100</t>
  </si>
  <si>
    <t>Número de veces</t>
  </si>
  <si>
    <t>B C5. Incentivos económicos entregados para proyectos agroalimentarios de las unidades económicas agropecuarias, pesqueras y acuícolas.</t>
  </si>
  <si>
    <r>
      <t>C5. Porcentaje de incentivos totales otorgados respecto a la inversión total de los proyectos agroalimentarios</t>
    </r>
    <r>
      <rPr>
        <i/>
        <sz val="10"/>
        <color indexed="30"/>
        <rFont val="Soberana Sans"/>
      </rPr>
      <t xml:space="preserve">
</t>
    </r>
  </si>
  <si>
    <t>(Monto nominal de incentivos otorgados para proyectos agroalimentarios/Monto nominal de la inversión total de los proyectos agroalimentarios apoyados) *100</t>
  </si>
  <si>
    <t>C C4. Incentivos económicos otorgados que fomentan el uso de instrumentos de administración de riesgos de mercado, a través de coberturas de precios, para dar mayor certidumbre a los ingresos de productores agropecuarios, pesqueros, acuícolas y otros agentes económicos del Sector Rural integrados a la Cadena Productiva</t>
  </si>
  <si>
    <r>
      <t>C4. Tasa de variación de las toneladas cubiertas elegibles en el Componente de Fortalecimiento a la Cadena Productiva</t>
    </r>
    <r>
      <rPr>
        <i/>
        <sz val="10"/>
        <color indexed="30"/>
        <rFont val="Soberana Sans"/>
      </rPr>
      <t xml:space="preserve">
</t>
    </r>
  </si>
  <si>
    <t>((Total de toneladas cubiertas en el año tn / Total de toneladas cubiertas en el año t0) -1) *100</t>
  </si>
  <si>
    <t>D C2. Incentivos económicos entregados a productores para que se conviertan de productores tradicionales a productores orgánicos y certifiquen sus procesos.</t>
  </si>
  <si>
    <r>
      <t>C2. Porcentaje de productores convencionales que se convierten a productores orgánicos</t>
    </r>
    <r>
      <rPr>
        <i/>
        <sz val="10"/>
        <color indexed="30"/>
        <rFont val="Soberana Sans"/>
      </rPr>
      <t xml:space="preserve">
</t>
    </r>
  </si>
  <si>
    <t>((Número de productores beneficiados en el año tn / Número de productores beneficiados en el año t0)) - 1 )* 100</t>
  </si>
  <si>
    <t>E C1. Incentivos económicos otorgados a través de los Componentes que facilitan el acceso al financiamiento a los productores (agrícolas, pecuarios, pesqueros, acuícolas y rurales en su conjunto).</t>
  </si>
  <si>
    <r>
      <t xml:space="preserve">C1.2 Porcentaje de variación de productores agroalimentarios y del sector rural en su conjunto con créditos al amparo de los incentivos de los componentes, respecto al año base. </t>
    </r>
    <r>
      <rPr>
        <i/>
        <sz val="10"/>
        <color indexed="30"/>
        <rFont val="Soberana Sans"/>
      </rPr>
      <t xml:space="preserve">
</t>
    </r>
  </si>
  <si>
    <t>(Número total de productores (agrícolas +  pecuarios +  pesqueros y acuícolas + rurales en su conjunto) beneficiados, contabilizados una sola vez, con créditos al amparo de los incentivos de los componentes en el año tn/Número total de productores (agrícolas +  pecuarios +  pesqueros y acuícolas + rurales en su conjunto) beneficiados, contabilizados una sola vez, con créditos al amparo de los incentivos del Componente en el año t0)*100</t>
  </si>
  <si>
    <r>
      <t>C1.1 Porcentaje de variación del monto de crédito para productores agroalimentarios y del sector rural en su conjunto beneficiados con crédito otorgado al amparo de los Componentes de Acceso al Financiamiento en apoyo a la Agricultura, en apoyo Pecuario y en apoyo a la Pesca, respecto al año base.</t>
    </r>
    <r>
      <rPr>
        <i/>
        <sz val="10"/>
        <color indexed="30"/>
        <rFont val="Soberana Sans"/>
      </rPr>
      <t xml:space="preserve">
</t>
    </r>
  </si>
  <si>
    <t xml:space="preserve">Monto total de crédito otorgado a productores (agrícolas + pecuarios + pesqueros y acuícolas + rurales en su conjunto) beneficiados con los Componentes, en el año tn / Monto total de crédito otorgado a productores (agrícolas +  pecuarios +  pesqueros y acuícolas + rurales en su conjunto) beneficiados con el Componente en el año t0)*100 </t>
  </si>
  <si>
    <t>F C3. Inversión Potencializada por cada peso otorgado en Incentivos a la Producción.</t>
  </si>
  <si>
    <r>
      <t>C3. Inversión potencializada en torno a los proyectos apoyados por el componente en el año corriente</t>
    </r>
    <r>
      <rPr>
        <i/>
        <sz val="10"/>
        <color indexed="30"/>
        <rFont val="Soberana Sans"/>
      </rPr>
      <t xml:space="preserve">
</t>
    </r>
  </si>
  <si>
    <t>(Monto de inversión total generada de los proyectos apoyados / Monto total de los incentivos a la Producción otorgados por la SAGARPA)</t>
  </si>
  <si>
    <t>A 1 A9. C6 Selección de proyectos para la construcción de agroparques.</t>
  </si>
  <si>
    <r>
      <t>A9. C6 Porcentaje de proyectos de agroparques pagados</t>
    </r>
    <r>
      <rPr>
        <i/>
        <sz val="10"/>
        <color indexed="30"/>
        <rFont val="Soberana Sans"/>
      </rPr>
      <t xml:space="preserve">
</t>
    </r>
  </si>
  <si>
    <t>(Número de proyectos de agroparques pagados/Número de proyectos de agroparques solicitados)*100</t>
  </si>
  <si>
    <t>B 2 A8. C5 Suscripción de Convenios de Colaboración con las Instancias Ejecutoras del Componente de Productividad Agroalimentaria</t>
  </si>
  <si>
    <r>
      <t>A8. C5 Porcentaje de Convenios de Colaboración suscritos con las Instancias Ejecutoras del Componente de Productividad Agroalimentaria</t>
    </r>
    <r>
      <rPr>
        <i/>
        <sz val="10"/>
        <color indexed="30"/>
        <rFont val="Soberana Sans"/>
      </rPr>
      <t xml:space="preserve">
</t>
    </r>
  </si>
  <si>
    <t>(Número de Convenios de Colaboración suscritos con las Instancias Ejecutoras del Componente de Productividad Agroalimentaria/Número total de Convenios de Colaboración programados para suscribir con las Instancias Ejecutoras del Componente de Productividad Agroalimentaria)*100</t>
  </si>
  <si>
    <t>B 3 A6. C6 Recepción de solicitudes de incentivos para su posterior evaluación y dictaminación.</t>
  </si>
  <si>
    <r>
      <t>A6.C6. Porcentaje de solicitudes de proyectos agroalimentarios recibidas</t>
    </r>
    <r>
      <rPr>
        <i/>
        <sz val="10"/>
        <color indexed="30"/>
        <rFont val="Soberana Sans"/>
      </rPr>
      <t xml:space="preserve">
</t>
    </r>
  </si>
  <si>
    <t>(Número de solicitudes de proyectos agroalimentarios recibidas/Número de solicitudes de proyectos agroalimentarios programadas)*100</t>
  </si>
  <si>
    <t>B 4 A7. C5 Autorización de incentivos para solicitudes de proyectos agroalimentarios</t>
  </si>
  <si>
    <r>
      <t>A7. C5 Porcentaje de solicitudes de proyectos agroalimentarios con incentivos pagadas</t>
    </r>
    <r>
      <rPr>
        <i/>
        <sz val="10"/>
        <color indexed="30"/>
        <rFont val="Soberana Sans"/>
      </rPr>
      <t xml:space="preserve">
</t>
    </r>
  </si>
  <si>
    <t>(Número de solicitudes de proyectos agroalimentarios pagadas/Número de solicitudes de proyectos agroalimentarios solicitadas)*100</t>
  </si>
  <si>
    <t>Gestión-Eficiencia-Anual</t>
  </si>
  <si>
    <t>C 5 A5.C4 Suscripción de contratos de solicitudes de apoyo de coberturas aprobadas</t>
  </si>
  <si>
    <r>
      <t>A5.C4 Tasa de Variación en la cantidad de contratos adquiridos, elegibles en el Componente de Fortalecimiento a la Cadena Productiva</t>
    </r>
    <r>
      <rPr>
        <i/>
        <sz val="10"/>
        <color indexed="30"/>
        <rFont val="Soberana Sans"/>
      </rPr>
      <t xml:space="preserve">
</t>
    </r>
  </si>
  <si>
    <t>((Total de contratos adquiridos en el año tn / Total de contratos adquiridos en el año t0) -1) *100</t>
  </si>
  <si>
    <t>D 6 A2.C2. Recepcion de solicitudes de Productores Convencionales para su conversion a Productores Orgánicos</t>
  </si>
  <si>
    <r>
      <t>A2.C2 Porcentaje de solicitudes autorizadas por la Unidad Técnica Auxiliar.</t>
    </r>
    <r>
      <rPr>
        <i/>
        <sz val="10"/>
        <color indexed="30"/>
        <rFont val="Soberana Sans"/>
      </rPr>
      <t xml:space="preserve">
</t>
    </r>
  </si>
  <si>
    <t>(Número de solicitudes autorizadas / Número de solicitudes recibidas) * 100</t>
  </si>
  <si>
    <t>E 7 A1.C1. Recepción de solicitudes de operaciones crediticias para el acceso al financiamiento.</t>
  </si>
  <si>
    <r>
      <t>A1.C1 Tasa de variación del número de operaciones crediticias respecto al año anterior</t>
    </r>
    <r>
      <rPr>
        <i/>
        <sz val="10"/>
        <color indexed="30"/>
        <rFont val="Soberana Sans"/>
      </rPr>
      <t xml:space="preserve">
</t>
    </r>
  </si>
  <si>
    <t>((Número de solicitudes de operaciones crediticias en el año tn/ Número de solicitudes de operaciones crediticias en el año tn-1)-1)*100</t>
  </si>
  <si>
    <t>F 8 A3. C3 Cuantificación de beneficiarios apoyados.</t>
  </si>
  <si>
    <r>
      <t>A3.C3 Tasa de Variación del numero de beneficiarios  de los proyectos apoyados con respecto al año anterior</t>
    </r>
    <r>
      <rPr>
        <i/>
        <sz val="10"/>
        <color indexed="30"/>
        <rFont val="Soberana Sans"/>
      </rPr>
      <t xml:space="preserve">
</t>
    </r>
  </si>
  <si>
    <t>(Numero de beneficiarios apoyados en t/Numero de beneficiarios apoyados en t-1)-1*100</t>
  </si>
  <si>
    <t>F 9 A4. C3 Aprobación de incentivos económicos a los productores para potenciar el desarrollo del sur sureste con proyectos productivos</t>
  </si>
  <si>
    <r>
      <t>A4.C3 Tasa de Variación del numero de proyectos apoyados por cada  100 mdp de incentivo con respecto al año anterior.</t>
    </r>
    <r>
      <rPr>
        <i/>
        <sz val="10"/>
        <color indexed="30"/>
        <rFont val="Soberana Sans"/>
      </rPr>
      <t xml:space="preserve">
</t>
    </r>
  </si>
  <si>
    <t>(Numero de proyectos apoyados con 100 mdp de incentivo otorgado t/Numero de proyectos apoyados con 100 mdp de incentivo otorgado t-1)-1*100</t>
  </si>
  <si>
    <r>
      <t xml:space="preserve">Incentivos otorgados a proyectos de inversión beneficiados por el Programa por unidad económica rural
</t>
    </r>
    <r>
      <rPr>
        <sz val="10"/>
        <rFont val="Soberana Sans"/>
        <family val="2"/>
      </rPr>
      <t>Sin Información,Sin Justificación</t>
    </r>
  </si>
  <si>
    <r>
      <t xml:space="preserve">C6. Porcentaje de la inversión detonada por los incentivos otorgados a proyectos de agroparques
</t>
    </r>
    <r>
      <rPr>
        <sz val="10"/>
        <rFont val="Soberana Sans"/>
        <family val="2"/>
      </rPr>
      <t>Sin Información,Sin Justificación</t>
    </r>
  </si>
  <si>
    <r>
      <t xml:space="preserve">C5. Porcentaje de incentivos totales otorgados respecto a la inversión total de los proyectos agroalimentarios
</t>
    </r>
    <r>
      <rPr>
        <sz val="10"/>
        <rFont val="Soberana Sans"/>
        <family val="2"/>
      </rPr>
      <t>Sin Información,Sin Justificación</t>
    </r>
  </si>
  <si>
    <r>
      <t xml:space="preserve">C4. Tasa de variación de las toneladas cubiertas elegibles en el Componente de Fortalecimiento a la Cadena Productiva
</t>
    </r>
    <r>
      <rPr>
        <sz val="10"/>
        <rFont val="Soberana Sans"/>
        <family val="2"/>
      </rPr>
      <t>Sin Información,Sin Justificación</t>
    </r>
  </si>
  <si>
    <r>
      <t xml:space="preserve">C2. Porcentaje de productores convencionales que se convierten a productores orgánicos
</t>
    </r>
    <r>
      <rPr>
        <sz val="10"/>
        <rFont val="Soberana Sans"/>
        <family val="2"/>
      </rPr>
      <t xml:space="preserve"> Causa : Se superó la meta programada de productores beneficiados como resultado del mayor número de solicitudes autorizadas. Efecto: Se tiene en el sector un mayor número de productores orgánicos con posibilidades de certificación que acrecenta sus posibilidades de comercialización en el mercado interno y externo. Otros Motivos:</t>
    </r>
  </si>
  <si>
    <r>
      <t xml:space="preserve">C1.2 Porcentaje de variación de productores agroalimentarios y del sector rural en su conjunto con créditos al amparo de los incentivos de los componentes, respecto al año base. 
</t>
    </r>
    <r>
      <rPr>
        <sz val="10"/>
        <rFont val="Soberana Sans"/>
        <family val="2"/>
      </rPr>
      <t xml:space="preserve"> Causa : El monto del numerador corresponde al cierre del mes de agosto de 2016. Se estima que el número de productores beneficiados a septiembre esté en línea con lo establecido como meta. La evolución del crédito detonado es favorable conforme a las expectativas de crecimiento.  Aún y cuando los reportes se entregan 10 días posteriores a la fecha de cumplimiento, al día de hoy se siguen trabajando las bases de datos al periodo de septiembre. Efecto: El hecho de reportar el número de productores beneficiados al cierre del mes de agosto de 2016, provoca que la meta trimestral del indicador este por debajo de lo establecido como meta. No obstante, una vez que se cuente con información al mes de septiembre, se espera que el indicador estará en línea con la meta. Otros Motivos:</t>
    </r>
  </si>
  <si>
    <r>
      <t xml:space="preserve">C1.1 Porcentaje de variación del monto de crédito para productores agroalimentarios y del sector rural en su conjunto beneficiados con crédito otorgado al amparo de los Componentes de Acceso al Financiamiento en apoyo a la Agricultura, en apoyo Pecuario y en apoyo a la Pesca, respecto al año base.
</t>
    </r>
    <r>
      <rPr>
        <sz val="10"/>
        <rFont val="Soberana Sans"/>
        <family val="2"/>
      </rPr>
      <t xml:space="preserve"> Causa : El crecimiento del crédito se ha comportado según las estimaciones. Efecto: La meta se cumplió en un 100.46% Otros Motivos:</t>
    </r>
  </si>
  <si>
    <r>
      <t xml:space="preserve">C3. Inversión potencializada en torno a los proyectos apoyados por el componente en el año corriente
</t>
    </r>
    <r>
      <rPr>
        <sz val="10"/>
        <rFont val="Soberana Sans"/>
        <family val="2"/>
      </rPr>
      <t>Sin Información,Sin Justificación</t>
    </r>
  </si>
  <si>
    <r>
      <t xml:space="preserve">A9. C6 Porcentaje de proyectos de agroparques pagados
</t>
    </r>
    <r>
      <rPr>
        <sz val="10"/>
        <rFont val="Soberana Sans"/>
        <family val="2"/>
      </rPr>
      <t>Sin Información,Sin Justificación</t>
    </r>
  </si>
  <si>
    <r>
      <t xml:space="preserve">A8. C5 Porcentaje de Convenios de Colaboración suscritos con las Instancias Ejecutoras del Componente de Productividad Agroalimentaria
</t>
    </r>
    <r>
      <rPr>
        <sz val="10"/>
        <rFont val="Soberana Sans"/>
        <family val="2"/>
      </rPr>
      <t>Sin Información,Sin Justificación</t>
    </r>
  </si>
  <si>
    <r>
      <t xml:space="preserve">A6.C6. Porcentaje de solicitudes de proyectos agroalimentarios recibidas
</t>
    </r>
    <r>
      <rPr>
        <sz val="10"/>
        <rFont val="Soberana Sans"/>
        <family val="2"/>
      </rPr>
      <t xml:space="preserve"> Causa : No se logró alcanzar la meta inicialmente considerada ya que no se tuvo la demanda esperada y/o las solicitudes no cumplían con los requisitos del Componente, sin embargo la alcanzada se encuentran dentro del umbral proyectado como área de atención. Efecto: Al no haber recibido las solicitudes inicialmente programadas se tendrá la posibilidad de apoyar un mayor porcentaje de las mismas, dado que el universo es menor al proyectado. Otros Motivos:</t>
    </r>
  </si>
  <si>
    <r>
      <t xml:space="preserve">A7. C5 Porcentaje de solicitudes de proyectos agroalimentarios con incentivos pagadas
</t>
    </r>
    <r>
      <rPr>
        <sz val="10"/>
        <rFont val="Soberana Sans"/>
        <family val="2"/>
      </rPr>
      <t>Sin Información,Sin Justificación</t>
    </r>
  </si>
  <si>
    <r>
      <t xml:space="preserve">A5.C4 Tasa de Variación en la cantidad de contratos adquiridos, elegibles en el Componente de Fortalecimiento a la Cadena Productiva
</t>
    </r>
    <r>
      <rPr>
        <sz val="10"/>
        <rFont val="Soberana Sans"/>
        <family val="2"/>
      </rPr>
      <t>Sin Información,Sin Justificación</t>
    </r>
  </si>
  <si>
    <r>
      <t xml:space="preserve">A2.C2 Porcentaje de solicitudes autorizadas por la Unidad Técnica Auxiliar.
</t>
    </r>
    <r>
      <rPr>
        <sz val="10"/>
        <rFont val="Soberana Sans"/>
        <family val="2"/>
      </rPr>
      <t xml:space="preserve"> Causa : La meta alcanzada se encuentra por debajo de la programada en 1 punto porcentual, sin embargo el número de solicitudes recibidas fue superior al programado esto en virtud de que la programación se realizó en base a un pronóstico del comportamiento histórico del indicador, en consecuencia el total de solicitudes dictaminadas positivas al primer semestre es superior a lo programado. Efecto: El primer efecto es positivo ya que un mayor número de productores se verá beneficiado por el componente   Se espera un menor dinamismo en el ingreso de solicitudes en el próximo semestre y en consecuencia una baja en la autorización de las mismas.    Otros Motivos:</t>
    </r>
  </si>
  <si>
    <r>
      <t xml:space="preserve">A1.C1 Tasa de variación del número de operaciones crediticias respecto al año anterior
</t>
    </r>
    <r>
      <rPr>
        <sz val="10"/>
        <rFont val="Soberana Sans"/>
        <family val="2"/>
      </rPr>
      <t>Sin Información,Sin Justificación</t>
    </r>
  </si>
  <si>
    <r>
      <t xml:space="preserve">A3.C3 Tasa de Variación del numero de beneficiarios  de los proyectos apoyados con respecto al año anterior
</t>
    </r>
    <r>
      <rPr>
        <sz val="10"/>
        <rFont val="Soberana Sans"/>
        <family val="2"/>
      </rPr>
      <t xml:space="preserve"> Causa : Al periodo se registra un avance en la meta del 95.69%, esto se debe a que la formula del indicador es una tasa de variación y dado que el número de proyectos al periodo es menor al del año 2015, el resultado es negativo y como el sistema no admite valores negativos se aplico la fórmula (numerador alcanzado/numerador programado)*100        Sobre la diferencia del número de proyectos apoyados al primer semestre con respecto a lo programado, la UR comenta:    La calendarización de recursos  se encuentra programada de tal forma que en los meses de junio a diciembre de 2016 la DGZT tiene recursos por aplicar en incentivos a la producción.  Motivo por el cual, no se ha apoyado al universo esperado ya que nos debemos ajustar a la calendarización de recursos de los que dispone la Dirección para su aplicación en incentivos. Efecto:  No se ha beneficiado a todo el universo esperado. Otros Motivos:</t>
    </r>
  </si>
  <si>
    <r>
      <t xml:space="preserve">A4.C3 Tasa de Variación del numero de proyectos apoyados por cada  100 mdp de incentivo con respecto al año anterior.
</t>
    </r>
    <r>
      <rPr>
        <sz val="10"/>
        <rFont val="Soberana Sans"/>
        <family val="2"/>
      </rPr>
      <t xml:space="preserve"> Causa : Al periodo se registra un avance en la meta del 95.69%, esto se debe a que la formula del indicador es una tasa de variación y dado que el número de proyectos al periodo es menor al del año 2015, el resultado es negativo y como el sistema no admite valores negativos se aplico la fórmula (numerador alcanzado/numerador programado)*100    Sobre la diferencia del número de proyectos apoyados al primer semestre con respecto a lo programado, la UR comenta:  La calendarización de recursos  se encuentra programada de tal forma que en los meses de junio a diciembre de 2016 la DGZT tiene recursos por aplicar en incentivos a la producción.  Motivo por el cual, no se ha apoyado al universo esperado ya que nos debemos ajustar a la calendarización de recursos de los que dispone la Dirección para su aplicación en incentivos. Efecto: Menor número de proyectos apoyados al periodo reportado   Otros Motivos:</t>
    </r>
  </si>
  <si>
    <t>S258</t>
  </si>
  <si>
    <t>Programa de Productividad Rural</t>
  </si>
  <si>
    <t>400-Subsecretaría de Desarrollo Rural</t>
  </si>
  <si>
    <t>Contribuir a impulsar la productividad en el sector agroalimentario mediante inversión en capital físico, humano y tecnológico que garantice la seguridad alimentaria. mediante inversión en capital físico, humano y tecnológico que garantice la seguridad alimentaria.</t>
  </si>
  <si>
    <r>
      <t>Productividad laboral en el sector agropecuario y pesquero</t>
    </r>
    <r>
      <rPr>
        <i/>
        <sz val="10"/>
        <color indexed="30"/>
        <rFont val="Soberana Sans"/>
      </rPr>
      <t xml:space="preserve">
</t>
    </r>
  </si>
  <si>
    <t>(Promedio anual del Producto Interno Bruto del sector agropecuario reportado por el INEGI / numero promedio anual de personas ocupadas en el sector de acuerdo con los datos reportados en la ENOE del INEGI)</t>
  </si>
  <si>
    <t>Los pequeños productores agropecuarios incrementan su productividad total.</t>
  </si>
  <si>
    <r>
      <t>Tasa de variación en el ingreso de las UER de los estratos E1, E2, E3 y E4.</t>
    </r>
    <r>
      <rPr>
        <i/>
        <sz val="10"/>
        <color indexed="30"/>
        <rFont val="Soberana Sans"/>
      </rPr>
      <t xml:space="preserve">
</t>
    </r>
  </si>
  <si>
    <t>((Ingreso de las UER de los estratos E1, E2, E3 y E4 en el año t /  Ingreso de las UER de los estratos E1, E2, E3 y E4 en el año t0)-1)*100</t>
  </si>
  <si>
    <t>Estratégico-Eficacia-Bianual</t>
  </si>
  <si>
    <t>A C1. Productores agropecuarios apoyados para mejorar su capacidad adaptativa ante desastres naturales.</t>
  </si>
  <si>
    <r>
      <t>C1. Porcentaje de productores apoyados para mejorar su capacidad adaptativa ante desastres naturales.</t>
    </r>
    <r>
      <rPr>
        <i/>
        <sz val="10"/>
        <color indexed="30"/>
        <rFont val="Soberana Sans"/>
      </rPr>
      <t xml:space="preserve">
</t>
    </r>
  </si>
  <si>
    <t>(Número de productores agropecuarios apoyados para mejorar sus capacidad adaptativa ante desastres naturales/Número de productores agropecuarios elegibles)*100</t>
  </si>
  <si>
    <t>B C2. Personas en condición de pobreza en zonas rurales y periurbanas y pequeños productores rurales de localidades de alta y muy alta marginación apoyados para incrementar la dotación de paquetes productivos y la agregación de valor de sus procesos productivos.</t>
  </si>
  <si>
    <r>
      <t>C2. Porcentaje de personas en condición de pobreza en zonas periurbanas apoyadas con paquetes  para la instalación de huertos y granjas familiares.</t>
    </r>
    <r>
      <rPr>
        <i/>
        <sz val="10"/>
        <color indexed="30"/>
        <rFont val="Soberana Sans"/>
      </rPr>
      <t xml:space="preserve">
</t>
    </r>
  </si>
  <si>
    <t>[Número de personas (mujeres adultas y hombres de la tercera edad) en condición de pobreza en zonas periurbanas apoyadas con paquetes para la instalación de huertos y granjas familiares/Número de personas (mujeres adultas y hombres de la tercera edad) en condición de pobreza en zonas periurbanas]*100</t>
  </si>
  <si>
    <r>
      <t>Porcentaje de pequeños productores rurales de alta y muy alta marginalidad apoyados para incrementar el valor agregado en sus procesos productivos.</t>
    </r>
    <r>
      <rPr>
        <i/>
        <sz val="10"/>
        <color indexed="30"/>
        <rFont val="Soberana Sans"/>
      </rPr>
      <t xml:space="preserve">
</t>
    </r>
  </si>
  <si>
    <t>(Número de pequeños productores rurales de alta y muy alta marginalidad apoyados para incrementar el valor agregado en sus procesos productivos /Número de pequeños productores rurales de alta y muy alta marginalidad con baja agregación de valor en sus procesos productivos)*100</t>
  </si>
  <si>
    <t>C C3. Incrementar la cobertura del Componente a través de apoyos con proyectos integrales ejecutados en municipios áridos y semiáridos del país.</t>
  </si>
  <si>
    <r>
      <t>C3. Porcentaje de variación de municipios de zonas áridas y semiáridas con proyectos integrales ejecutados</t>
    </r>
    <r>
      <rPr>
        <i/>
        <sz val="10"/>
        <color indexed="30"/>
        <rFont val="Soberana Sans"/>
      </rPr>
      <t xml:space="preserve">
</t>
    </r>
  </si>
  <si>
    <t>((Municipios de zonas áridas y semiáridas con proyectos ejecutados en el año tn/Municipios de zonas áridas y semiáridas en el año t0))-1*100 donde tn= año en curso y t0= año base (2015)</t>
  </si>
  <si>
    <t>D C4. Organizaciones rurales apoyadas para su fortalecimiento.</t>
  </si>
  <si>
    <r>
      <t>C4. Porcentaje de Organizaciones Rurales apoyadas.</t>
    </r>
    <r>
      <rPr>
        <i/>
        <sz val="10"/>
        <color indexed="30"/>
        <rFont val="Soberana Sans"/>
      </rPr>
      <t xml:space="preserve">
</t>
    </r>
  </si>
  <si>
    <t>(Número de Organizaciones rurales apoyadas / Número de Organizaciones rurales que presentaron solicitudes de apoyo)*100.</t>
  </si>
  <si>
    <t>E C5. Incentivos otorgados para la realización de acciones y construcción de infraestructura para el aprovechamiento sustentable de suelo y agua.</t>
  </si>
  <si>
    <r>
      <t>C5.1  Porcentaje de variación de la capacidad de almacenamiento de agua</t>
    </r>
    <r>
      <rPr>
        <i/>
        <sz val="10"/>
        <color indexed="30"/>
        <rFont val="Soberana Sans"/>
      </rPr>
      <t xml:space="preserve">
</t>
    </r>
  </si>
  <si>
    <t>[((Metros cúbicos de capacidad instalada para almacenamiento anual del agua en el año tn)/(Metros cúbicos de capacidad instalada para almacenamiento de agua en el año t0))]*100]-100 ** en donde tn= año en curso y t0= año base (2014)</t>
  </si>
  <si>
    <r>
      <t>C5.2 Porcentaje de variación de la superficie agropecuaria incorporada al aprovechamiento sustentable</t>
    </r>
    <r>
      <rPr>
        <i/>
        <sz val="10"/>
        <color indexed="30"/>
        <rFont val="Soberana Sans"/>
      </rPr>
      <t xml:space="preserve">
</t>
    </r>
  </si>
  <si>
    <t>[((Hectáreas incorporadas al aprovechamiento sustentable del suelo y agua en el año tn)/(Hectáreas incorporadas al aprovechamiento sustentable de suelo y agua en el año t0))]*100]-100. ** en donde tn= año en curso y t0= año base (2014)</t>
  </si>
  <si>
    <t>F C6. Unidades de producción familiar en localidades rurales de alta y muy alta marginalidad apoyadas para mejorar su capacidad productiva.</t>
  </si>
  <si>
    <r>
      <t>C6. Porcentaje de unidades de producción familiar en localidades rurales de alta y muy alta marginalidad apoyadas para mejorar su capacidad productiva.</t>
    </r>
    <r>
      <rPr>
        <i/>
        <sz val="10"/>
        <color indexed="30"/>
        <rFont val="Soberana Sans"/>
      </rPr>
      <t xml:space="preserve">
</t>
    </r>
  </si>
  <si>
    <t>(Número de unidades de producción familiar en localidades rurales de alta y muy alta marginación apoyadas para mejorar su capacidad productiva/ Número de unidades de producción familiar en localidades rurales de alta y muy alta marginación)*100</t>
  </si>
  <si>
    <t>A 1 A1. C1. Contratación de Pólizas para asegurar activos productivos ante la ocurrencia de siniestros</t>
  </si>
  <si>
    <r>
      <t>A1.2.C1 Porcentaje de superficie elegible asegurada ante la ocurrencia de siniestros</t>
    </r>
    <r>
      <rPr>
        <i/>
        <sz val="10"/>
        <color indexed="30"/>
        <rFont val="Soberana Sans"/>
      </rPr>
      <t xml:space="preserve">
</t>
    </r>
  </si>
  <si>
    <t>(Superficie elegible asegurada contra siniestros / total de superficie elegible)*100</t>
  </si>
  <si>
    <r>
      <t>A1.1.C1. Porcentaje de unidades animal aseguradas ante la ocurrencia de siniestros</t>
    </r>
    <r>
      <rPr>
        <i/>
        <sz val="10"/>
        <color indexed="30"/>
        <rFont val="Soberana Sans"/>
      </rPr>
      <t xml:space="preserve">
</t>
    </r>
  </si>
  <si>
    <t>(Unidades animal elegible asegurada contra desastres naturales /total de unidades animal elegible)*100</t>
  </si>
  <si>
    <r>
      <t>Porcentaje de solicitudes dictaminadas.</t>
    </r>
    <r>
      <rPr>
        <i/>
        <sz val="10"/>
        <color indexed="30"/>
        <rFont val="Soberana Sans"/>
      </rPr>
      <t xml:space="preserve">
</t>
    </r>
  </si>
  <si>
    <t>(Número total de solicitudes dictaminadas/Número total de solicitudes que cumplen con la normatividad establecida en las Reglas de Operación)*100</t>
  </si>
  <si>
    <t>B 2 A3. C2. Proporción de solicitudes autorizadas, respecto a las solicitudes recibidas de proyectos de agregación de valor y acceso al mercado</t>
  </si>
  <si>
    <r>
      <t>A3.C2. Porcentaje de solicitudes apoyadas de proyectos de agregación de valor y acceso al mercado.</t>
    </r>
    <r>
      <rPr>
        <i/>
        <sz val="10"/>
        <color indexed="30"/>
        <rFont val="Soberana Sans"/>
      </rPr>
      <t xml:space="preserve">
</t>
    </r>
  </si>
  <si>
    <t>(Numero de solicitudes apoyadas/Número de solicitudes recibidas)*100</t>
  </si>
  <si>
    <t>B 3 A2. C2. Proporción de solicitudes autorizadas, respecto a las solicitudes recibidas de huertos y granjas familiares</t>
  </si>
  <si>
    <r>
      <t>A2.C2. Porcentaje de solicitudes apoyadas de huertos y granjas familiares.</t>
    </r>
    <r>
      <rPr>
        <i/>
        <sz val="10"/>
        <color indexed="30"/>
        <rFont val="Soberana Sans"/>
      </rPr>
      <t xml:space="preserve">
</t>
    </r>
  </si>
  <si>
    <t>C 4 A4. C3. Dictaminación de solicitudes de apoyo de municipios áridos y semiáridos</t>
  </si>
  <si>
    <r>
      <t>A4.C3 Porcentaje de solicitudes de apoyo de municipios áridos y semiáridos atendidas</t>
    </r>
    <r>
      <rPr>
        <i/>
        <sz val="10"/>
        <color indexed="30"/>
        <rFont val="Soberana Sans"/>
      </rPr>
      <t xml:space="preserve">
</t>
    </r>
  </si>
  <si>
    <t>(Numero de solicitudes de apoyo de municipios áridos y semiáridos atendidas / Numero total de solicitudes de apoyo de municipios áridos y semiáridos recibidas)*100</t>
  </si>
  <si>
    <t>D 5 A5. C4. Verificación del programa de fortalecimiento de las organizaciones rurales</t>
  </si>
  <si>
    <r>
      <t>A5.C4. Porcentaje de organizaciones rurales verificadas.</t>
    </r>
    <r>
      <rPr>
        <i/>
        <sz val="10"/>
        <color indexed="30"/>
        <rFont val="Soberana Sans"/>
      </rPr>
      <t xml:space="preserve">
</t>
    </r>
  </si>
  <si>
    <t>(Organizaciones rurales verificadas/Organizaciones rurales apoyadas)*100</t>
  </si>
  <si>
    <t>D 6 A6. C4. Dictaminación de solicitudes.</t>
  </si>
  <si>
    <r>
      <t>A6.C4. Porcentaje de solicitudes de Organizaciones Rurales dictaminadas en el plazo establecido en las Reglas de Operación.</t>
    </r>
    <r>
      <rPr>
        <i/>
        <sz val="10"/>
        <color indexed="30"/>
        <rFont val="Soberana Sans"/>
      </rPr>
      <t xml:space="preserve">
</t>
    </r>
  </si>
  <si>
    <t>(Total de solicitudes dictaminadas en el plazo establecido en las Reglas de Operación/Total de solicitudes recibidas)*100</t>
  </si>
  <si>
    <t>E 7 A7. C5. Seguimiento a la supervisión de infraestructura para el aprovechamiento sustentable de suelo y agua</t>
  </si>
  <si>
    <r>
      <t>A7.C5 Porcentaje de entidades supervisadas en el proceso operativo</t>
    </r>
    <r>
      <rPr>
        <i/>
        <sz val="10"/>
        <color indexed="30"/>
        <rFont val="Soberana Sans"/>
      </rPr>
      <t xml:space="preserve">
</t>
    </r>
  </si>
  <si>
    <t>((Número de entidades supervisadas en el proceso operativo realizadas) / (Número de entidades participantes en la operación del componente))*100</t>
  </si>
  <si>
    <t>F 8 A8. C6. Refrendo de Agencias de Desarrollo Rural con desempeño profesional aceptable.</t>
  </si>
  <si>
    <r>
      <t>A8.C6. Porcentaje de Agencias de Desarrollo Rural refrendadas</t>
    </r>
    <r>
      <rPr>
        <i/>
        <sz val="10"/>
        <color indexed="30"/>
        <rFont val="Soberana Sans"/>
      </rPr>
      <t xml:space="preserve">
</t>
    </r>
  </si>
  <si>
    <t>(Número total de Agencias de Desarrollo Rural con desempeño profesional aceptable refrendadas/Número total de Agencias de Desarrollo Rural que prestaron su servicio el año previo)*100</t>
  </si>
  <si>
    <r>
      <t xml:space="preserve">Tasa de variación en el ingreso de las UER de los estratos E1, E2, E3 y E4.
</t>
    </r>
    <r>
      <rPr>
        <sz val="10"/>
        <rFont val="Soberana Sans"/>
        <family val="2"/>
      </rPr>
      <t>Sin Información,Sin Justificación</t>
    </r>
  </si>
  <si>
    <r>
      <t xml:space="preserve">C1. Porcentaje de productores apoyados para mejorar su capacidad adaptativa ante desastres naturales.
</t>
    </r>
    <r>
      <rPr>
        <sz val="10"/>
        <rFont val="Soberana Sans"/>
        <family val="2"/>
      </rPr>
      <t>Sin Información,Sin Justificación</t>
    </r>
  </si>
  <si>
    <r>
      <t xml:space="preserve">C2. Porcentaje de personas en condición de pobreza en zonas periurbanas apoyadas con paquetes  para la instalación de huertos y granjas familiares.
</t>
    </r>
    <r>
      <rPr>
        <sz val="10"/>
        <rFont val="Soberana Sans"/>
        <family val="2"/>
      </rPr>
      <t>Sin Información,Sin Justificación</t>
    </r>
  </si>
  <si>
    <r>
      <t xml:space="preserve">Porcentaje de pequeños productores rurales de alta y muy alta marginalidad apoyados para incrementar el valor agregado en sus procesos productivos.
</t>
    </r>
    <r>
      <rPr>
        <sz val="10"/>
        <rFont val="Soberana Sans"/>
        <family val="2"/>
      </rPr>
      <t>Sin Información,Sin Justificación</t>
    </r>
  </si>
  <si>
    <r>
      <t xml:space="preserve">C3. Porcentaje de variación de municipios de zonas áridas y semiáridas con proyectos integrales ejecutados
</t>
    </r>
    <r>
      <rPr>
        <sz val="10"/>
        <rFont val="Soberana Sans"/>
        <family val="2"/>
      </rPr>
      <t>Sin Información,Sin Justificación</t>
    </r>
  </si>
  <si>
    <r>
      <t xml:space="preserve">C4. Porcentaje de Organizaciones Rurales apoyadas.
</t>
    </r>
    <r>
      <rPr>
        <sz val="10"/>
        <rFont val="Soberana Sans"/>
        <family val="2"/>
      </rPr>
      <t>Sin Información,Sin Justificación</t>
    </r>
  </si>
  <si>
    <r>
      <t xml:space="preserve">C5.1  Porcentaje de variación de la capacidad de almacenamiento de agua
</t>
    </r>
    <r>
      <rPr>
        <sz val="10"/>
        <rFont val="Soberana Sans"/>
        <family val="2"/>
      </rPr>
      <t>Sin Información,Sin Justificación</t>
    </r>
  </si>
  <si>
    <r>
      <t xml:space="preserve">C5.2 Porcentaje de variación de la superficie agropecuaria incorporada al aprovechamiento sustentable
</t>
    </r>
    <r>
      <rPr>
        <sz val="10"/>
        <rFont val="Soberana Sans"/>
        <family val="2"/>
      </rPr>
      <t>Sin Información,Sin Justificación</t>
    </r>
  </si>
  <si>
    <r>
      <t xml:space="preserve">C6. Porcentaje de unidades de producción familiar en localidades rurales de alta y muy alta marginalidad apoyadas para mejorar su capacidad productiva.
</t>
    </r>
    <r>
      <rPr>
        <sz val="10"/>
        <rFont val="Soberana Sans"/>
        <family val="2"/>
      </rPr>
      <t>Sin Información,Sin Justificación</t>
    </r>
  </si>
  <si>
    <r>
      <t xml:space="preserve">A1.2.C1 Porcentaje de superficie elegible asegurada ante la ocurrencia de siniestros
</t>
    </r>
    <r>
      <rPr>
        <sz val="10"/>
        <rFont val="Soberana Sans"/>
        <family val="2"/>
      </rPr>
      <t xml:space="preserve"> Causa : En el primer semestre del año no se superó la meta de aseguramiento agrícola programada de 12,5 millones, sin embargo se alcanzó asegurar a 9,7 millones de hectáreas a nivel nacional, de las cuales el 99.7% son los beneficiarios preferentes los Gobiernos Estatales y del 0.3% los beneficiarios preferentes son los productores. Efecto: Se estima que estas coberturas en su conjunto permitirán que los Gobiernos Federal y Estatales, así como los productores, transfieran el riesgo a los agentes financieros especializados (empresas aseguradoras y/ Fondos de aseguramiento) y de esta manera puedan atenderse más eficiente a los productores y a un menor costo presupuestal los daños en el sector agropecuario ante la ocurrencia de desastres naturales. Otros Motivos:</t>
    </r>
  </si>
  <si>
    <r>
      <t xml:space="preserve">A1.1.C1. Porcentaje de unidades animal aseguradas ante la ocurrencia de siniestros
</t>
    </r>
    <r>
      <rPr>
        <sz val="10"/>
        <rFont val="Soberana Sans"/>
        <family val="2"/>
      </rPr>
      <t xml:space="preserve"> Causa : En el primer semestre del año se superó la meta de aseguramiento pecuario de 36.3 millones a 38.9 millones de unidades animal a nivel nacional, es decir 7.2 por ciento más que la programada en virtud a que creció el hato ganadero, de las cuales 5.2 (13.61%) millones de unidades animal son el beneficiario preferente los Gobiernos Estatales y 33.6 (86.39%) millones de unidades animal son el beneficiario los productores, por lo que en este año se logró la protección de manera universal.  Efecto: Se estima que estas coberturas en su conjunto permitirán que los Gobiernos Federal y Estatales, así como los productores, transfieran el riesgo a los agentes financieros especializados (empresas aseguradoras y/ Fondos de aseguramiento) y de esta manera puedan atenderse más eficiente a los productores y a un menor costo presupuestal los daños en el sector agropecuario ante la ocurrencia de desastres naturales. Otros Motivos:</t>
    </r>
  </si>
  <si>
    <r>
      <t xml:space="preserve">Porcentaje de solicitudes dictaminadas.
</t>
    </r>
    <r>
      <rPr>
        <sz val="10"/>
        <rFont val="Soberana Sans"/>
        <family val="2"/>
      </rPr>
      <t>Sin Información,Sin Justificación</t>
    </r>
  </si>
  <si>
    <r>
      <t xml:space="preserve">A3.C2. Porcentaje de solicitudes apoyadas de proyectos de agregación de valor y acceso al mercado.
</t>
    </r>
    <r>
      <rPr>
        <sz val="10"/>
        <rFont val="Soberana Sans"/>
        <family val="2"/>
      </rPr>
      <t>Sin Información,Sin Justificación</t>
    </r>
  </si>
  <si>
    <r>
      <t xml:space="preserve">A2.C2. Porcentaje de solicitudes apoyadas de huertos y granjas familiares.
</t>
    </r>
    <r>
      <rPr>
        <sz val="10"/>
        <rFont val="Soberana Sans"/>
        <family val="2"/>
      </rPr>
      <t>Sin Información,Sin Justificación</t>
    </r>
  </si>
  <si>
    <r>
      <t xml:space="preserve">A4.C3 Porcentaje de solicitudes de apoyo de municipios áridos y semiáridos atendidas
</t>
    </r>
    <r>
      <rPr>
        <sz val="10"/>
        <rFont val="Soberana Sans"/>
        <family val="2"/>
      </rPr>
      <t>Sin Información,Sin Justificación</t>
    </r>
  </si>
  <si>
    <r>
      <t xml:space="preserve">A5.C4. Porcentaje de organizaciones rurales verificadas.
</t>
    </r>
    <r>
      <rPr>
        <sz val="10"/>
        <rFont val="Soberana Sans"/>
        <family val="2"/>
      </rPr>
      <t>Sin Información,Sin Justificación</t>
    </r>
  </si>
  <si>
    <r>
      <t xml:space="preserve">A6.C4. Porcentaje de solicitudes de Organizaciones Rurales dictaminadas en el plazo establecido en las Reglas de Operación.
</t>
    </r>
    <r>
      <rPr>
        <sz val="10"/>
        <rFont val="Soberana Sans"/>
        <family val="2"/>
      </rPr>
      <t>Sin Información,Sin Justificación</t>
    </r>
  </si>
  <si>
    <r>
      <t xml:space="preserve">A7.C5 Porcentaje de entidades supervisadas en el proceso operativo
</t>
    </r>
    <r>
      <rPr>
        <sz val="10"/>
        <rFont val="Soberana Sans"/>
        <family val="2"/>
      </rPr>
      <t>Sin Información,Sin Justificación</t>
    </r>
  </si>
  <si>
    <r>
      <t xml:space="preserve">A8.C6. Porcentaje de Agencias de Desarrollo Rural refrendadas
</t>
    </r>
    <r>
      <rPr>
        <sz val="10"/>
        <rFont val="Soberana Sans"/>
        <family val="2"/>
      </rPr>
      <t xml:space="preserve"> Causa : Retraso en los procesos de contratación de la instancia ejecutora. Efecto: Riesgo en la ausencia de proveer los servicios integrales a unidades de producción familiar de localidades rurales de alta y muy alta marginación, del componente Proyecto Estratégico de Seguridad Alimentaria (PESA) Otros Motivos:</t>
    </r>
  </si>
  <si>
    <t>S259</t>
  </si>
  <si>
    <t>Programa de Fomento a la Agricultura</t>
  </si>
  <si>
    <t>300-Subsecretaría de Agricultura</t>
  </si>
  <si>
    <t>Contribuir a impulsar la productividad en el sector agroalimentario mediante inversión en capital físico, humano y tecnológico que garantice la seguridad alimentaria mediante inversión en capital físico, humano y tecnológico que garantice la seguridad alimentaria mediante el aumento en la producción agrícola de las unidades productivas</t>
  </si>
  <si>
    <r>
      <t>F1 Índice de productividad de la población ocupada en la Rama Agrícola</t>
    </r>
    <r>
      <rPr>
        <i/>
        <sz val="10"/>
        <color indexed="30"/>
        <rFont val="Soberana Sans"/>
      </rPr>
      <t xml:space="preserve">
</t>
    </r>
  </si>
  <si>
    <t>((PIB primario agrícola del año tn a precios del año 2008 / Población ocupada del sector agrícola del año tn)/(PIB primario agrícola del año t0 a precios del año 2008 / Población ocupada del sector agrícola del año t0))*100</t>
  </si>
  <si>
    <t>Unidades productivas agrícolas aumentan el valor de su producción</t>
  </si>
  <si>
    <r>
      <t>P1 Índice de valor de la producción agrícola</t>
    </r>
    <r>
      <rPr>
        <i/>
        <sz val="10"/>
        <color indexed="30"/>
        <rFont val="Soberana Sans"/>
      </rPr>
      <t xml:space="preserve">
</t>
    </r>
  </si>
  <si>
    <t>(Valor de la producción agrícola en el año tn/ Valor de la producción agrícola en el año t0)*100</t>
  </si>
  <si>
    <t>A C2 Incentivos económicos entregados para incrementar el nivel tecnológico de los cultivos en las UERA.</t>
  </si>
  <si>
    <r>
      <t>C2 Porcentaje de UERA con incentivos económicos entregados para incrementar el nivel tecnológico de los cultivos</t>
    </r>
    <r>
      <rPr>
        <i/>
        <sz val="10"/>
        <color indexed="30"/>
        <rFont val="Soberana Sans"/>
      </rPr>
      <t xml:space="preserve">
</t>
    </r>
  </si>
  <si>
    <t>(Número de UERA con incentivos económicos entregados para incrementar el nivel tecnológico de los cultivos/Número de UERA con dictamen positivo para incrementar el nivel tecnológico de los cultivos) *100</t>
  </si>
  <si>
    <t>B C4 Incentivos económicos entregados a las UERA para el incremento de la infraestructura, equipo y servicios en las cadenas de valor</t>
  </si>
  <si>
    <r>
      <t>C4  Porcentaje de UERA con incentivos económicos entregados para incrementar la infraestructura, equipo y servicios en las cadenas de valor.</t>
    </r>
    <r>
      <rPr>
        <i/>
        <sz val="10"/>
        <color indexed="30"/>
        <rFont val="Soberana Sans"/>
      </rPr>
      <t xml:space="preserve">
</t>
    </r>
  </si>
  <si>
    <t>(Número de UERA con incentivos económicos entregados para incrementar la infraestructura, el equipo y servicios en las cadenas de valor/ Número de UERA con dictamen positivo para incentivos que incrementan la infraestructura, el equipo y servicios en las cadenas de valor)*100</t>
  </si>
  <si>
    <t>C C5 Incentivos económicos entregados a personas morales dedicadas a investigación y transferencia de tecnología para incrementar la innovación tecnológica en las UERA</t>
  </si>
  <si>
    <r>
      <t>C5  Porcentaje de personas morales que realizan actividades de investigación y transferencia de tecnologia para incrementar la innovación tecnologica en las UERA con incentivos economicos entregados.</t>
    </r>
    <r>
      <rPr>
        <i/>
        <sz val="10"/>
        <color indexed="30"/>
        <rFont val="Soberana Sans"/>
      </rPr>
      <t xml:space="preserve">
</t>
    </r>
  </si>
  <si>
    <t>(Número de personas morales que realizan actividades de investigación y transferencia de tecnologia para incrementar la innovación tecnologica con incentivos económicos entregados/Número de personas morales que solicitaron realizar actividades de investigación y transferencia de tecnologia para incrementar la innovación tecnologico)*100.</t>
  </si>
  <si>
    <t>D C6 Incentivos económicos otorgados para incrementar la mecanización y equipamiento en las UERAS.</t>
  </si>
  <si>
    <r>
      <t>C6 Porcentaje de UERA con incentivos económicos otorgados para incrementar la mecanización y equipamiento.</t>
    </r>
    <r>
      <rPr>
        <i/>
        <sz val="10"/>
        <color indexed="30"/>
        <rFont val="Soberana Sans"/>
      </rPr>
      <t xml:space="preserve">
</t>
    </r>
  </si>
  <si>
    <t>(Número de UERA con incentivos económicos otorgados para incrementar la mecanización y equipamiento/ Número de UERA con dictamen positivo para incrementar la mecanización y equipamiento)*100</t>
  </si>
  <si>
    <t>E C3 Incentivos económicos acreditados para incrementar el capital de trabajo en las UERA.</t>
  </si>
  <si>
    <r>
      <t>C3 Porcentaje de incentivos económicos acreditados por las UERA para la adquisicion de capital de trabajo</t>
    </r>
    <r>
      <rPr>
        <i/>
        <sz val="10"/>
        <color indexed="30"/>
        <rFont val="Soberana Sans"/>
      </rPr>
      <t xml:space="preserve">
</t>
    </r>
  </si>
  <si>
    <t>(Monto de incentivos acreditados por las UERA para la adquisicion de capital de trabajo/Monto total de incentivos dispersados por el PROAGRO)*100</t>
  </si>
  <si>
    <r>
      <t>C3.2 Porcentaje de beneficiarios satisfechos por el componente PROAGRO</t>
    </r>
    <r>
      <rPr>
        <i/>
        <sz val="10"/>
        <color indexed="30"/>
        <rFont val="Soberana Sans"/>
      </rPr>
      <t xml:space="preserve">
</t>
    </r>
  </si>
  <si>
    <t>(Número de beneficiarios encuestados satisfechos/ Total de beneficiarios encuestados) * 100</t>
  </si>
  <si>
    <t>Gestión-Calidad-Semestral</t>
  </si>
  <si>
    <t>F C1.2 Incentivos económicos otorgados para mejorar el uso del agua a nivel parcelario en las UERA beneficiadas.</t>
  </si>
  <si>
    <r>
      <t>C1.2 Porcentaje de ahorro del volumen de agua utilizado en predios beneficiados</t>
    </r>
    <r>
      <rPr>
        <i/>
        <sz val="10"/>
        <color indexed="30"/>
        <rFont val="Soberana Sans"/>
      </rPr>
      <t xml:space="preserve">
</t>
    </r>
  </si>
  <si>
    <t>(volumen de agua ahorrado con sistemas de riego tecnificado acumulados al año n/Volumen de agua ahorrado programada en el sexenio)*100</t>
  </si>
  <si>
    <t>G C1.1 Incentivos económicos entregados a los productores agrícolas para el establecimiento de sistemas de riego tecnificado en sus parcelas</t>
  </si>
  <si>
    <r>
      <t>C1.1 Porcentaje de superficie tecnificada en el año n con respecto a la superficie programada en el sexenio</t>
    </r>
    <r>
      <rPr>
        <i/>
        <sz val="10"/>
        <color indexed="30"/>
        <rFont val="Soberana Sans"/>
      </rPr>
      <t xml:space="preserve">
</t>
    </r>
  </si>
  <si>
    <t>(Superficie tecnificada acumulada al año n / superficie programada en el sexenio)*100</t>
  </si>
  <si>
    <t>A 1 A1.C2 Dictamen de solicitudes en Agroproducción para el otorgamiento de incentivos económicos</t>
  </si>
  <si>
    <r>
      <t>A1C2 Porcentaje de solicitudes dictaminadas positivas en Agroproducción.</t>
    </r>
    <r>
      <rPr>
        <i/>
        <sz val="10"/>
        <color indexed="30"/>
        <rFont val="Soberana Sans"/>
      </rPr>
      <t xml:space="preserve">
</t>
    </r>
  </si>
  <si>
    <t>(Número de solicitudes dictaminadas positivas Agroproducción/Número total de solicitudes recibidas en Agroproduccion) *100</t>
  </si>
  <si>
    <t>B 2 A1.C4 Instrumentación de proyectos de infraestructura de producción integral</t>
  </si>
  <si>
    <r>
      <t xml:space="preserve">A1C4 Porcentaje de solicitudes dictaminadas positivas en Agroproducción  </t>
    </r>
    <r>
      <rPr>
        <i/>
        <sz val="10"/>
        <color indexed="30"/>
        <rFont val="Soberana Sans"/>
      </rPr>
      <t xml:space="preserve">
</t>
    </r>
  </si>
  <si>
    <t xml:space="preserve">(Número de solicitudes dictaminadas positivas Agroproducción/Número total de solicitudes recibidas en Agroproduccion) *100 </t>
  </si>
  <si>
    <t>B 3 A2.C4 Porcentaje de proyectos de infraestructura y equipo para modelos asociativos instrumentados.</t>
  </si>
  <si>
    <r>
      <t>A2C4 Porcentaje de proyectos de infraestructura y equipo para modelos asociativos instrumentados.</t>
    </r>
    <r>
      <rPr>
        <i/>
        <sz val="10"/>
        <color indexed="30"/>
        <rFont val="Soberana Sans"/>
      </rPr>
      <t xml:space="preserve">
</t>
    </r>
  </si>
  <si>
    <t>(Número de proyectos de infraestructura y equipo para modelos asociativos instrumentados/Número total de proyectos de infraestructura y equipo para modelos asociativos con dictamen positivo) *100</t>
  </si>
  <si>
    <t>B 4 A3.C4 Instrumentación de proyectos de infraestructura de cubierta de superficies.</t>
  </si>
  <si>
    <r>
      <t>A3.C4. Porcentaje de proyectos de infraestructura de cubierta de superficies instrumentados.</t>
    </r>
    <r>
      <rPr>
        <i/>
        <sz val="10"/>
        <color indexed="30"/>
        <rFont val="Soberana Sans"/>
      </rPr>
      <t xml:space="preserve">
</t>
    </r>
  </si>
  <si>
    <t>(Número de proyectos de infraestructura de cubierta de superficie instrumentados/Número total de proyectos de infraestructura de cubierta de superficie con dictamen positivo) *100</t>
  </si>
  <si>
    <t>B 5 A4.C4 Porcentaje de solicitudes dictaminadas positivas para la organización de Comités Sistemas Producto.</t>
  </si>
  <si>
    <r>
      <t>A4C4. Porcentaje de solicitudes dictaminadas positivas para la organización de Comités Sistemas Producto.</t>
    </r>
    <r>
      <rPr>
        <i/>
        <sz val="10"/>
        <color indexed="30"/>
        <rFont val="Soberana Sans"/>
      </rPr>
      <t xml:space="preserve">
</t>
    </r>
  </si>
  <si>
    <t>(Número de solicitudes dictaminadas positivas para la organización de los Comités Sistema Producto/Número total de solicitudes recibidas para la organización de los Comités Sistema Producto) *100</t>
  </si>
  <si>
    <t>C 6 A1.C5 Aprobación de proyectos en función de la Agenda nacional de innovación.</t>
  </si>
  <si>
    <r>
      <t>A1C5 Porcentaje de proyectos apoyados que atienden la Agenda Nacional de Innovación.</t>
    </r>
    <r>
      <rPr>
        <i/>
        <sz val="10"/>
        <color indexed="30"/>
        <rFont val="Soberana Sans"/>
      </rPr>
      <t xml:space="preserve">
</t>
    </r>
  </si>
  <si>
    <t>(Número de proyectos que atienden la Agenda Nacional de Innovación aprobados/Número total de proyectos recibidos)*100</t>
  </si>
  <si>
    <t>D 7 A1.C6 Dictamen de solicitudes en mecanización y equipamiento para el otorgamiento de incentivos económicos.</t>
  </si>
  <si>
    <r>
      <t>A1C6 Porcentaje de solicitudes para la modernización de maquinaria y equipo dictaminadas positivas</t>
    </r>
    <r>
      <rPr>
        <i/>
        <sz val="10"/>
        <color indexed="30"/>
        <rFont val="Soberana Sans"/>
      </rPr>
      <t xml:space="preserve">
</t>
    </r>
  </si>
  <si>
    <t>(Número de solicitudes dictaminadas positivas en mecanización y equipamiento/Número total de solicitudes recibidas en mecanización y equipamiento)*100</t>
  </si>
  <si>
    <t>E 8 A1.C3 Dispersión de incentivos económicos a productores agrícolas del PROAGRO productivo</t>
  </si>
  <si>
    <r>
      <t>A1C3  Porcentaje de incentivos económicos dispersados por el PROAGRO en el año calendario t.</t>
    </r>
    <r>
      <rPr>
        <i/>
        <sz val="10"/>
        <color indexed="30"/>
        <rFont val="Soberana Sans"/>
      </rPr>
      <t xml:space="preserve">
</t>
    </r>
  </si>
  <si>
    <t>(Incentivos económicos dispersados en el año calendario t / Total de incentivos económicos presupuestados para el año calendario t) * 100</t>
  </si>
  <si>
    <t>G 9 A1.C1 Proyectos aprobados para la tecnificación de riego</t>
  </si>
  <si>
    <r>
      <t>A1C1 Porcentaje de proyectos del Componente de Tecnificación del Riego  apoyados respecto al total de proyectos dictaminados positivos</t>
    </r>
    <r>
      <rPr>
        <i/>
        <sz val="10"/>
        <color indexed="30"/>
        <rFont val="Soberana Sans"/>
      </rPr>
      <t xml:space="preserve">
</t>
    </r>
  </si>
  <si>
    <t>[(Número de proyectos de Tecnificación del Riego apoyados) / (Total de proyectos de Tecnificación del Riego dictaminados positivos)* 100]</t>
  </si>
  <si>
    <r>
      <t xml:space="preserve">F1 Índice de productividad de la población ocupada en la Rama Agrícola
</t>
    </r>
    <r>
      <rPr>
        <sz val="10"/>
        <rFont val="Soberana Sans"/>
        <family val="2"/>
      </rPr>
      <t>Sin Información,Sin Justificación</t>
    </r>
  </si>
  <si>
    <r>
      <t xml:space="preserve">P1 Índice de valor de la producción agrícola
</t>
    </r>
    <r>
      <rPr>
        <sz val="10"/>
        <rFont val="Soberana Sans"/>
        <family val="2"/>
      </rPr>
      <t>Sin Información,Sin Justificación</t>
    </r>
  </si>
  <si>
    <r>
      <t xml:space="preserve">C2 Porcentaje de UERA con incentivos económicos entregados para incrementar el nivel tecnológico de los cultivos
</t>
    </r>
    <r>
      <rPr>
        <sz val="10"/>
        <rFont val="Soberana Sans"/>
        <family val="2"/>
      </rPr>
      <t xml:space="preserve"> Causa : Se contó con una ampliación presupuestal de 1000.0 Millones de pesos superior en 105.0% al presupuesto original para atender prioridades del sector, lo que permitió dictaminar positivamente un mayor número de solicitudes a las programadas Efecto: Se apoyó una mayor cantidad de  de Unidades Económicas Rurales con incentivos económicos entregados para incrementar el nivel tecnológico de los cultivos Otros Motivos:</t>
    </r>
  </si>
  <si>
    <r>
      <t xml:space="preserve">C4  Porcentaje de UERA con incentivos económicos entregados para incrementar la infraestructura, equipo y servicios en las cadenas de valor.
</t>
    </r>
    <r>
      <rPr>
        <sz val="10"/>
        <rFont val="Soberana Sans"/>
        <family val="2"/>
      </rPr>
      <t>Sin Información,Sin Justificación</t>
    </r>
  </si>
  <si>
    <r>
      <t xml:space="preserve">C5  Porcentaje de personas morales que realizan actividades de investigación y transferencia de tecnologia para incrementar la innovación tecnologica en las UERA con incentivos economicos entregados.
</t>
    </r>
    <r>
      <rPr>
        <sz val="10"/>
        <rFont val="Soberana Sans"/>
        <family val="2"/>
      </rPr>
      <t xml:space="preserve"> Causa : Debido a la ampliación de apertura de ventanillas y a la difusión del Componente Innovación Agroalimentaria 2016 se obtuvo un mayor número de solicitudes a las estimadas, la ampliación de la apertura de ventanillas derivó en un desfase en el proceso de dictaminación programado. Efecto: Derivado del desface en el proceso de dictaminación, a la fecha el número de personas morales que realizan actividades de investigación y transferencia de tecnología para incrementar la innovación tecnologica con incentivos económicos entregados es menor a lo programado en 1.76 puntos porcentuales Otros Motivos:</t>
    </r>
  </si>
  <si>
    <r>
      <t xml:space="preserve">C6 Porcentaje de UERA con incentivos económicos otorgados para incrementar la mecanización y equipamiento.
</t>
    </r>
    <r>
      <rPr>
        <sz val="10"/>
        <rFont val="Soberana Sans"/>
        <family val="2"/>
      </rPr>
      <t>Sin Información,Sin Justificación</t>
    </r>
  </si>
  <si>
    <r>
      <t xml:space="preserve">C3 Porcentaje de incentivos económicos acreditados por las UERA para la adquisicion de capital de trabajo
</t>
    </r>
    <r>
      <rPr>
        <sz val="10"/>
        <rFont val="Soberana Sans"/>
        <family val="2"/>
      </rPr>
      <t xml:space="preserve"> Causa : Con cifras al cierre del tercer trimestre, se tuvo un avance de 96.94% en la acreditación del incentivo entregado a los productores, cifra superior en 15.94 puntos porcentuales a la meta trimestral programada de 81%.    La meta superada en 15.94 puntos porcentuales se debió a que un mayor número de productores  tuvo interés y cumplió con su obligación normativa en los plazos establecidos, por lo que se acreditó un monto adicional de $1,637,362,205.71      Los $9,988,127,979.45 han sido acreditados al 100%, por lo que se cuenta con información del uso y destino de los incentivos entregados.    El 3.1% de los incentivos económicos restantes se encuentran en proceso de acreditación por los productores debido a que se amplió el plazo normativo para llevar a cabo esta actividad en las ventanillas estatales, siendo el 31 de octubre la fecha de vencimiento. El avance se reportará en el cuarto trimestre del año.   Efecto: Con la acreditación los productores comprueban el uso y destino de los incentivos entregados, con lo cual se transparenta la utilización y destino del recurso ejercido.    Asimismo, se coadyuva al cumplimiento de las metas y objetivos relacionados con el incremento de la producción y productividad establecidos por el Programa de Fomento a la Agricultura.    Al realizarse la acreditación, los productores cumplen con su responsabilidad establecida en la normatividad, lo cual es un requisito indispensable que los posibilita a formar parte de la población objetivo para los siguientes ciclos agrícolas.   Otros Motivos:</t>
    </r>
  </si>
  <si>
    <r>
      <t xml:space="preserve">C3.2 Porcentaje de beneficiarios satisfechos por el componente PROAGRO
</t>
    </r>
    <r>
      <rPr>
        <sz val="10"/>
        <rFont val="Soberana Sans"/>
        <family val="2"/>
      </rPr>
      <t xml:space="preserve"> Causa : De enero a junio se aplicaron 602 encuestas a productores del ciclo agrícola otoño-invierno, de los cuales el 93% (560 productores) manifestaron estar satisfechos con el Componente PROAGRO Productivo.         Comparativo del porcentaje de avance de la meta alcanzada vs meta programada. La meta alcanzada al mes de junio, con relación a la meta anual, es de 17.46%, cifra inferior en 40.66 puntos porcentuales a la meta semestral programada de 58.12%.        El avance de la meta se debe a:    1. En  el mes de junio se realizaron las actividades previas para la obtención de la muestra de predios a supervisar y los productores a encuestar en el ciclo PV,  por lo que la continuidad de la etapa de campo se programó para el segundo semestre del año. La meta programada está relacionada con las encuestas estimadas del ciclo agrícola primavera-verano, mismas que se aplicarán en el segundo semestre del año a los productores beneficiados para conocer el grado de satisfacción con respecto al Componente PROAGRO Productivo.Con estas acciones se dará cumplimiento cabal a la meta establecida.    Por las anteriores disposiciones es que se determinó postergar la supervisión del Componente PROAGRO Productivo en 13 entidades federativas hasta después de haber terminado el periodo de veda electoral (5 abril al 8 de junio), toda vez que durante la supervisión se llevan a cabo diversas actividades las cuales son susceptibles de ser relacionadas por los productores como promoción gubernamental y por tanto una forma indirecta de promover el voto en favor de cierto partido o candidato. Efecto: Con la reprogramación en la aplicación de la encuesta se dará continuidad a la actividad relacionada con el grado de satisfacción de los productores.        A través de estas acciones, la cifra de 40.66 puntos porcentuales faltantes en este semestre será atendida en el segundo semestre del año junto con la meta relativa del mismo. Otros Motivos:</t>
    </r>
  </si>
  <si>
    <r>
      <t xml:space="preserve">C1.2 Porcentaje de ahorro del volumen de agua utilizado en predios beneficiados
</t>
    </r>
    <r>
      <rPr>
        <sz val="10"/>
        <rFont val="Soberana Sans"/>
        <family val="2"/>
      </rPr>
      <t>Sin Información,Sin Justificación</t>
    </r>
  </si>
  <si>
    <r>
      <t xml:space="preserve">C1.1 Porcentaje de superficie tecnificada en el año n con respecto a la superficie programada en el sexenio
</t>
    </r>
    <r>
      <rPr>
        <sz val="10"/>
        <rFont val="Soberana Sans"/>
        <family val="2"/>
      </rPr>
      <t>Sin Información,Sin Justificación</t>
    </r>
  </si>
  <si>
    <r>
      <t xml:space="preserve">A1C2 Porcentaje de solicitudes dictaminadas positivas en Agroproducción.
</t>
    </r>
    <r>
      <rPr>
        <sz val="10"/>
        <rFont val="Soberana Sans"/>
        <family val="2"/>
      </rPr>
      <t xml:space="preserve"> Causa : Se contó con una ampliación presupuestal de 1000.0 Millones de pesos superior en 105.0% al presupuesto original para atender prioridades del sector, lo que permitió dictaminar positivamente un mayor número de solicitudes a las programadas Efecto: Se apoyó una mayor cantidad de beneficiarios Otros Motivos:</t>
    </r>
  </si>
  <si>
    <r>
      <t xml:space="preserve">A1C4 Porcentaje de solicitudes dictaminadas positivas en Agroproducción  
</t>
    </r>
    <r>
      <rPr>
        <sz val="10"/>
        <rFont val="Soberana Sans"/>
        <family val="2"/>
      </rPr>
      <t xml:space="preserve"> Causa : Se incrementaron las solicitudes recibidas, sin embargo la mayoría no cumple con los requisitos establecidos en la normatividad, es por ello que el número de solicitudes dictaminadas positivas es menor a la meta establecida. Efecto: La meta se ve afectada al decrecer, ello podría impactar en el logro de la meta del componente. Ajuste de la meta para el último trimestre del año. Otros Motivos:</t>
    </r>
  </si>
  <si>
    <r>
      <t xml:space="preserve">A2C4 Porcentaje de proyectos de infraestructura y equipo para modelos asociativos instrumentados.
</t>
    </r>
    <r>
      <rPr>
        <sz val="10"/>
        <rFont val="Soberana Sans"/>
        <family val="2"/>
      </rPr>
      <t xml:space="preserve"> Causa : Se realizó un proceso de reingeniería al interior de la Subsecretaría de Agricultura, que analizaba el cambio del  concepto a otra Dirección General, derivado de ello se liberó el presupuesto a la Dirección General de Fomento a la Agricultura en el Tercer trimestre, lo que ocasionó retraso en el proceso de dictaminación e instrumentación de los proyectos. Efecto: Atraso en el número de proyectos instrumentados Otros Motivos:</t>
    </r>
  </si>
  <si>
    <r>
      <t xml:space="preserve">A3.C4. Porcentaje de proyectos de infraestructura de cubierta de superficies instrumentados.
</t>
    </r>
    <r>
      <rPr>
        <sz val="10"/>
        <rFont val="Soberana Sans"/>
        <family val="2"/>
      </rPr>
      <t xml:space="preserve"> Causa : Al interior de la  Dirección de Frutales, Hortalizas y Ornamentales, se realizó un proceso de reingeniería interna, lo que redundó en el cambio del personal encargado de llevar esta información; motivo por el cual  durante los trimestres anteriores se estuvo reportando de manera errónea. Los datos reales son los correspondientes a este trimestre. Efecto: Se modifican las metas del siguiente trimestre, impactando en una disminución de proyectos de infraestructura de cubierta de superficies instrumentados. Otros Motivos:</t>
    </r>
  </si>
  <si>
    <r>
      <t xml:space="preserve">A4C4. Porcentaje de solicitudes dictaminadas positivas para la organización de Comités Sistemas Producto.
</t>
    </r>
    <r>
      <rPr>
        <sz val="10"/>
        <rFont val="Soberana Sans"/>
        <family val="2"/>
      </rPr>
      <t>Sin Información,Sin Justificación</t>
    </r>
  </si>
  <si>
    <r>
      <t xml:space="preserve">A1C5 Porcentaje de proyectos apoyados que atienden la Agenda Nacional de Innovación.
</t>
    </r>
    <r>
      <rPr>
        <sz val="10"/>
        <rFont val="Soberana Sans"/>
        <family val="2"/>
      </rPr>
      <t xml:space="preserve"> Causa : Debido a la ampliación de apertura de ventanillas y a la difusión del Componente Innovación Agroalimentaria 2016 se obtuvo un mayor número de solicitudes a las estimadas, la ampliación de la apertura de ventanillas derivó en un desfase en el proceso de dictaminación programado. Efecto: En consecuencia la meta alcanzada esta por debajo de la programada en 1.13 puntos porcentuales, sin embargo es importante mencionar que el número total de proyectos recibidos es mayor al programado lo que impacta en la proporción final de la meta. Otros Motivos:</t>
    </r>
  </si>
  <si>
    <r>
      <t xml:space="preserve">A1C6 Porcentaje de solicitudes para la modernización de maquinaria y equipo dictaminadas positivas
</t>
    </r>
    <r>
      <rPr>
        <sz val="10"/>
        <rFont val="Soberana Sans"/>
        <family val="2"/>
      </rPr>
      <t xml:space="preserve"> Causa : MAYOR DIFUSIÓN DE LOS REQUISITOS ESTABLECIDOS PARA LA OBTENCIÓN DE LOS APOYOS DEL COMPONENTE. Efecto: INCREMENTO EN EL NÚMERO DE SOLICITUDES QUE CUMPLEN CON LOS REQUISITOS ESTABLECIDOS EN LAS REGLAS DE OPERACIÓN. MAYOR PRESIÓN PRESUPUESTAL Otros Motivos:</t>
    </r>
  </si>
  <si>
    <r>
      <t xml:space="preserve">A1C3  Porcentaje de incentivos económicos dispersados por el PROAGRO en el año calendario t.
</t>
    </r>
    <r>
      <rPr>
        <sz val="10"/>
        <rFont val="Soberana Sans"/>
        <family val="2"/>
      </rPr>
      <t xml:space="preserve"> Causa : Ajuste presupuestal. Durante el tercer trimestre, el PEF de $10,309,587,374.99 tuvo en el mes de julio una reducción presupuestal de $9,534,025.53 y una ampliación en el mes de septiembre por $2,861,452.57, quedando un PEF anual modificado de $10,302,914,802.03.    Avance presupuestal. Al tercer trimestre se tiene un avance de 99.93% respecto a los  $10,302,914,802.03 a dispersar a los productores para el desarrollo de actividades productivas de sus predios; el 0.07% restante corresponde a devoluciones CIE y cancelaciones         Efecto: El presupuesto inicial autorizado para el 2016 fue de $12,294,320,459, mismo que ha sufrido  adecuaciones presupuestales  a la baja  por $1,991,405,657.00,  quedando un presupuesto modificado de $10,302,914,802.03, lo que ha implicado  no incentivar a una superficie aproximada de 1,852,470.38 ha. Otros Motivos:</t>
    </r>
  </si>
  <si>
    <r>
      <t xml:space="preserve">A1C1 Porcentaje de proyectos del Componente de Tecnificación del Riego  apoyados respecto al total de proyectos dictaminados positivos
</t>
    </r>
    <r>
      <rPr>
        <sz val="10"/>
        <rFont val="Soberana Sans"/>
        <family val="2"/>
      </rPr>
      <t>Sin Información,Sin Justificación</t>
    </r>
  </si>
  <si>
    <t>S260</t>
  </si>
  <si>
    <t>Programa de Fomento Ganadero</t>
  </si>
  <si>
    <t>116-Coordinación General de Ganadería</t>
  </si>
  <si>
    <t>Contribuir a impulsar la productividad en el sector agroalimentario mediante inversión en capital físico, humano y tecnológico que garantice la seguridad alimentaria mediante el incremento de la producción de alimentos</t>
  </si>
  <si>
    <t>P.1. Las Unidades Económicas del Subsector Agroalimentario Ganadero incrementan su productividad.</t>
  </si>
  <si>
    <r>
      <t>P.1. Productividad laboral en el Subsector Agroalimentario Ganadero.</t>
    </r>
    <r>
      <rPr>
        <i/>
        <sz val="10"/>
        <color indexed="30"/>
        <rFont val="Soberana Sans"/>
      </rPr>
      <t xml:space="preserve">
</t>
    </r>
  </si>
  <si>
    <t>Producto Interno Bruto del Subsector Agroalimentario Ganadero / Número de personas ocupadas en el Subsector Agroalimentario Ganadero</t>
  </si>
  <si>
    <t>Miles de Pesos</t>
  </si>
  <si>
    <t>A C.1. Incentivos otorgados en las unidades de producción pecuaria para incrementar la productividad de las especies pecuarias.</t>
  </si>
  <si>
    <r>
      <t xml:space="preserve">C.1.1. Porcentaje de Unidades de Producción Pecuaria con identificadores otorgados </t>
    </r>
    <r>
      <rPr>
        <i/>
        <sz val="10"/>
        <color indexed="30"/>
        <rFont val="Soberana Sans"/>
      </rPr>
      <t xml:space="preserve">
</t>
    </r>
  </si>
  <si>
    <t>(Número de Unidades de Producción Pecuaria del PROGAN Productivo apoyadas con identificadores/Número total de UPP del PROGAN Productivo)*100</t>
  </si>
  <si>
    <r>
      <t>C.1.2. Porcentaje de Unidades de Producción Pecuaria con incentivos económicos otorgados para incrementar la productividad de las especies pecuarias.</t>
    </r>
    <r>
      <rPr>
        <i/>
        <sz val="10"/>
        <color indexed="30"/>
        <rFont val="Soberana Sans"/>
      </rPr>
      <t xml:space="preserve">
</t>
    </r>
  </si>
  <si>
    <t>(Número de UPP del PROGAN Productivo con incentivos económicos otorgados/Número total de UPP del PROGAN Productivo)*100</t>
  </si>
  <si>
    <r>
      <t>C.1.3. Porcentaje de Unidades de Producción Pecuaria apoyadas con servicios técnicos.</t>
    </r>
    <r>
      <rPr>
        <i/>
        <sz val="10"/>
        <color indexed="30"/>
        <rFont val="Soberana Sans"/>
      </rPr>
      <t xml:space="preserve">
</t>
    </r>
  </si>
  <si>
    <t>(Número de Unidades de Producción Pecuarias del PROGAN Productivo apoyadas con servicios técnicos/Número total de Unidades de Producción Pecuarias del PROGAN Productivo programadas para recibir servicios técnicos)*100</t>
  </si>
  <si>
    <t>B C.4. Incentivos económicos otorgados a las unidades de producción pecuaria para aumentar el inventario y calidad genética de las especies pecuarias.</t>
  </si>
  <si>
    <r>
      <t>C.4. Porcentaje de unidades de producción pecuaria con incentivos económicos otorgados para el repoblamiento y recría pecuaria.</t>
    </r>
    <r>
      <rPr>
        <i/>
        <sz val="10"/>
        <color indexed="30"/>
        <rFont val="Soberana Sans"/>
      </rPr>
      <t xml:space="preserve">
</t>
    </r>
  </si>
  <si>
    <t>(Número de unidades de producción pecuaria con incentivos económicos otorgados para el repoblamiento y recría pecuario /Número total de unidades de producción pecuaria con dictamen positivo en repoblamiento y recría pecuario)*100</t>
  </si>
  <si>
    <t>C C.2. Incentivos económicos entregados a las unidades económicas pecuarias para la adquisición de bienes de apoyo a la producción y mejorar las tierras de pastoreo y agostadero.</t>
  </si>
  <si>
    <r>
      <t>C.2.2. Porcentaje de Unidades Económicas Pecuarias con incentivos económicos para la adquisición de bienes de apoyo a la producción.</t>
    </r>
    <r>
      <rPr>
        <i/>
        <sz val="10"/>
        <color indexed="30"/>
        <rFont val="Soberana Sans"/>
      </rPr>
      <t xml:space="preserve">
</t>
    </r>
  </si>
  <si>
    <t xml:space="preserve">(Número de Unidades Económicas Pecuarias con incentivos económicos entregados para la adquisición de bienes de apoyo a la producción /Número total de Unidades Económicas Pecuarias con dictamen positivo en bienes de apoyo a la producción)*100 </t>
  </si>
  <si>
    <r>
      <t>C.2.1. Porcentaje de Unidades de Producción Pecuaria con incentivos económicos otorgados en tecnologías para tierras de pastoreo y agostaderos</t>
    </r>
    <r>
      <rPr>
        <i/>
        <sz val="10"/>
        <color indexed="30"/>
        <rFont val="Soberana Sans"/>
      </rPr>
      <t xml:space="preserve">
</t>
    </r>
  </si>
  <si>
    <t>(Número de Unidades de Producción Pecuaria con incentivos económicos otorgados en tecnologías para tierras de pastoreo y agostaderos/Número total de Unidades de Producción Pecuaria con dictamen positivo en tecnologías para tierras de pastoreo y agostaderos)*100</t>
  </si>
  <si>
    <t>D C.5. Incentivos económicos otorgados a las unidades económicas pecuarias para mejorar procesos de agregación de valor en los productos pecuarios.</t>
  </si>
  <si>
    <r>
      <t>C.5. Porcentaje de Unidades Economicas Pecuarias con incentivos económicos otorgados para la postproducción pecuaria.</t>
    </r>
    <r>
      <rPr>
        <i/>
        <sz val="10"/>
        <color indexed="30"/>
        <rFont val="Soberana Sans"/>
      </rPr>
      <t xml:space="preserve">
</t>
    </r>
  </si>
  <si>
    <t xml:space="preserve">(Número de Unidades Económicas Pecuarias con incentivos económicos otorgados para la postproducción pecuaria/ Número total de Unidades Económicas Pecuarias con dictamen positivo en postproducción pecuaria)*100 </t>
  </si>
  <si>
    <t>E C.3. Apoyos económicos otorgados a las unidades de producción pecuaria para incrementar la disponibilidad del recurso agua para el consumo animal.</t>
  </si>
  <si>
    <r>
      <t>C.3. Porcentaje de Unidades de Producción Pecuaria con incentivos económicos otorgados para la perforación y equipamiento de pozos pecuarios.</t>
    </r>
    <r>
      <rPr>
        <i/>
        <sz val="10"/>
        <color indexed="30"/>
        <rFont val="Soberana Sans"/>
      </rPr>
      <t xml:space="preserve">
</t>
    </r>
  </si>
  <si>
    <t>(Número de Unidades de Producción Pecuaria con incentivos económicos otorgados para la perforación y equipamiento de pozos pecuarios /Número total de Unidades de Producción Pecuaria con dictamen positivo para la perforación y equipamiento de pozos pecuarios)*100</t>
  </si>
  <si>
    <t>F C.6. Incentivos económicos otorgados a personas física y morales para incrementar el nivel tecnológico de las unidades económicas pecuarias.</t>
  </si>
  <si>
    <r>
      <t>C.6. Porcentaje de personas físicas y morales con incentivos económicos entregados para proyectos de investigación y transferencia tecnológica.</t>
    </r>
    <r>
      <rPr>
        <i/>
        <sz val="10"/>
        <color indexed="30"/>
        <rFont val="Soberana Sans"/>
      </rPr>
      <t xml:space="preserve">
</t>
    </r>
  </si>
  <si>
    <t xml:space="preserve">(Número de personas físicas y morales con incentivos económicos otorgados para proyectos de investigación, innovación y transferencia tecnológica/ Número total de personas físicas y morales con dictamen positivo en proyectos de investigación, innovación y transferencia tecnológica) *100 </t>
  </si>
  <si>
    <t>A 1 A.1. Dictamen de solicitudes del PROGAN Productivo para el otorgamiento de incentivos económicos.</t>
  </si>
  <si>
    <r>
      <t>A.1. Porcentaje de solicitudes dictaminadas positivas en el PROGAN Productivo.</t>
    </r>
    <r>
      <rPr>
        <i/>
        <sz val="10"/>
        <color indexed="30"/>
        <rFont val="Soberana Sans"/>
      </rPr>
      <t xml:space="preserve">
</t>
    </r>
  </si>
  <si>
    <t>(Número de solicitudes dictaminadas positivas en PROGAN Productivo/Número total de solicitudes elegibles para pago en PROGAN Productivo) *100</t>
  </si>
  <si>
    <t>B 2 A.4. Dictamen de solicitudes para el otorgamiento de incentivos económicos para el repoblamiento y recría pecuaria.</t>
  </si>
  <si>
    <r>
      <t>A.4. Porcentaje de solicitudes dictaminadas positivas para el repoblamiento y recría pecuario.</t>
    </r>
    <r>
      <rPr>
        <i/>
        <sz val="10"/>
        <color indexed="30"/>
        <rFont val="Soberana Sans"/>
      </rPr>
      <t xml:space="preserve">
</t>
    </r>
  </si>
  <si>
    <t xml:space="preserve">(Número de solicitudes dictaminadas positivas para el repoblamiento y recría/Número total de solicitudes de repoblamiento y recría recibidas)*100 </t>
  </si>
  <si>
    <t>C 3 A.2. Dictamen de solicitudes para el otorgamiento de incentivos económicos en sustentabilidad pecuaria.</t>
  </si>
  <si>
    <r>
      <t>A.2. Porcentaje de solicitudes dictaminadas positivas en apoyo a la sustentabilidad pecuaria.</t>
    </r>
    <r>
      <rPr>
        <i/>
        <sz val="10"/>
        <color indexed="30"/>
        <rFont val="Soberana Sans"/>
      </rPr>
      <t xml:space="preserve">
</t>
    </r>
  </si>
  <si>
    <t>(Número de solicitudes dictaminadas positivas en Sustentabilidad Pecuaria/Número total de solicitudes recibidas en Sustentabilidad Pecuaria)*100</t>
  </si>
  <si>
    <t>D 4 A.5. Dictamen de solicitudes para el otorgamiento de incentivos en infraestructura, maquinaria y equipo postproductivo pecuario.</t>
  </si>
  <si>
    <r>
      <t>A.5. Porcentaje de solicitudes dictaminadas positivas para infraestructura, maquinaria y equipo postproductivo pecuario.</t>
    </r>
    <r>
      <rPr>
        <i/>
        <sz val="10"/>
        <color indexed="30"/>
        <rFont val="Soberana Sans"/>
      </rPr>
      <t xml:space="preserve">
</t>
    </r>
  </si>
  <si>
    <t>(Número de solicitudes dictaminadas positivas para infraestructura, maquinaria y equipo postproductivo pecuario/Número total de solicitudes de infraestructura, maquinaria y equipo postproductivo pecuario recibidas)*100</t>
  </si>
  <si>
    <t>E 5 A.3. Dictamen de solicitudes para el otorgamiento de incentivos económicos para la perforación de pozos pecuarios.</t>
  </si>
  <si>
    <r>
      <t>A.3. Porcentaje de solicitudes dictaminadas positivas para la perforación y equipamiento de pozos ganaderos.</t>
    </r>
    <r>
      <rPr>
        <i/>
        <sz val="10"/>
        <color indexed="30"/>
        <rFont val="Soberana Sans"/>
      </rPr>
      <t xml:space="preserve">
</t>
    </r>
  </si>
  <si>
    <t>(Número de solicitudes dictaminadas positivas para la perforación y equipamiento de pozos/Número total de solicitudes de perforación y equipo de pozos pecuarios recibidas)*100</t>
  </si>
  <si>
    <t>F 6 A.6. Dictamen de solicitudes para el otorgamiento de incentivos en investigación, innovación y transferencia de tecnología pecuaria.</t>
  </si>
  <si>
    <r>
      <t>A.6. Porcentaje de solicitudes dictaminadas positivas para investigación y transferencia de tecnología pecuaria.</t>
    </r>
    <r>
      <rPr>
        <i/>
        <sz val="10"/>
        <color indexed="30"/>
        <rFont val="Soberana Sans"/>
      </rPr>
      <t xml:space="preserve">
</t>
    </r>
  </si>
  <si>
    <t>(Número de solicitudes dictaminadas positivas para investigación, innovación y transferencia de tecnología pecuaria /Número total de solicitudes para investigación, innovación y transferencia de tecnología pecuaria recibidas)*100</t>
  </si>
  <si>
    <r>
      <t xml:space="preserve">P.1. Productividad laboral en el Subsector Agroalimentario Ganadero.
</t>
    </r>
    <r>
      <rPr>
        <sz val="10"/>
        <rFont val="Soberana Sans"/>
        <family val="2"/>
      </rPr>
      <t>Sin Información,Sin Justificación</t>
    </r>
  </si>
  <si>
    <r>
      <t xml:space="preserve">C.1.1. Porcentaje de Unidades de Producción Pecuaria con identificadores otorgados 
</t>
    </r>
    <r>
      <rPr>
        <sz val="10"/>
        <rFont val="Soberana Sans"/>
        <family val="2"/>
      </rPr>
      <t xml:space="preserve"> Causa : Debido a que el 1° de diciembre entra en vigor la NOM-001-SAG/GAN-2015, la cual establece la obligatoriedad de identificación de todo el ganado bovino y colmenas en el país, se implementó una estrategia para avanzar a mayor ritmo en la identificación de animales   Efecto: La mayoría de los productores del PROGAN de las especies bovinos carne, doble propósito y leche y colmenas, podrán cumplir con la  NOM-001-SAG/GAN-2015 en cuanto a identificación y movilización de animales. Otros Motivos:</t>
    </r>
  </si>
  <si>
    <r>
      <t xml:space="preserve">C.1.2. Porcentaje de Unidades de Producción Pecuaria con incentivos económicos otorgados para incrementar la productividad de las especies pecuarias.
</t>
    </r>
    <r>
      <rPr>
        <sz val="10"/>
        <rFont val="Soberana Sans"/>
        <family val="2"/>
      </rPr>
      <t xml:space="preserve"> Causa : Se adelantó la ministración del recurso programado para los pagos del PROGAN, lo que permitió cumplir con la instrucción del Presidente, de pagar las solicitudes de apoyo que quedaron pendientes por las reducciones presupuestales de 2015; Asimismo, se ha podido empezar a pagar también las solicitudes correspondientes al 2016.  Efecto: Se finiquitaron los pagos pendientes de 2015 de los productores beneficiarios del PROGAN; se ha podido pagar de 2016, más del 60% de las UPP´s al primer semestre del año.   Estos efectos permiten que un mayor número de beneficiarios cuenten con el incentivo del PROGAN productivo en un menor tiempo.     Otros Motivos:</t>
    </r>
  </si>
  <si>
    <r>
      <t xml:space="preserve">C.1.3. Porcentaje de Unidades de Producción Pecuaria apoyadas con servicios técnicos.
</t>
    </r>
    <r>
      <rPr>
        <sz val="10"/>
        <rFont val="Soberana Sans"/>
        <family val="2"/>
      </rPr>
      <t xml:space="preserve"> Causa : Los Servicios técnicos se llevan a cabo a través de un Convenio con la FedMVZ, en el cual se establece que deberán de visitar al menos 171,000 UPP. Debido a esto, la FedMVZ programa visitar de un 5 a 8%  de UPP´s adicionales a las programadas, por problemas ajenos que se puedan presentar.  El documento entregado en el mes de junio por la FedMVZ indica que se visitaron 178,430 Efecto: Se tiene un mayor número de UPP´s con servicios técnicos, lo que permitió también recabar más datos para el análisis de la información de productividad, ecológica y socioeconómica de las UPP´s del PROGAN.  Otros Motivos:</t>
    </r>
  </si>
  <si>
    <r>
      <t xml:space="preserve">C.4. Porcentaje de unidades de producción pecuaria con incentivos económicos otorgados para el repoblamiento y recría pecuaria.
</t>
    </r>
    <r>
      <rPr>
        <sz val="10"/>
        <rFont val="Soberana Sans"/>
        <family val="2"/>
      </rPr>
      <t xml:space="preserve"> Causa : Por insuficiencia presupuestal del 2015, solicitudes dictaminadas positivas y autorizadas fueron pagadas con recursos 2016. Efecto: Desfase en el pago de solicitudes dictaminadas positivas y autorizadas que ingresen para 2016. Otros Motivos:Son solicitudes 2015 pagados con recursos 2016. Aun no inician el pago de 2016 las Instancias Ejecutoras, en virtud que en algunos casos se encuentran en proceso de dictaminación, y en otro caso esta pendiente la firma de Convenios de Colaboración.  Cabe mencionar que derivado de esta situación las metas señaladas tanto para 2015 como para 2016, no se verán reflejadas como se programaron.</t>
    </r>
  </si>
  <si>
    <r>
      <t xml:space="preserve">C.2.2. Porcentaje de Unidades Económicas Pecuarias con incentivos económicos para la adquisición de bienes de apoyo a la producción.
</t>
    </r>
    <r>
      <rPr>
        <sz val="10"/>
        <rFont val="Soberana Sans"/>
        <family val="2"/>
      </rPr>
      <t xml:space="preserve"> Causa : Por insuficiencia presupuestal del 2015, solicitudes dictaminadas positivas y autorizadas en ese año fueron pagadas con recursos 2016. Efecto: Desfase en el pago de solicitudes dictaminadas positivas y autorizadas que ingresen para 2016. Otros Motivos:Son solicitudes 2015 pagados con recursos 2016. Aun no inician el pago de 2016 las Instancias Ejecutoras, en virtud que en algunos casos se encuentran en proceso de dictaminación, y en otro caso esta pendiente la firma de Convenios de Colaboración.   Cabe mencionar que derivado de esta situación las metas señaladas tanto para 2015 como para 2016, no se verán reflejadas como se programaron.</t>
    </r>
  </si>
  <si>
    <r>
      <t xml:space="preserve">C.2.1. Porcentaje de Unidades de Producción Pecuaria con incentivos económicos otorgados en tecnologías para tierras de pastoreo y agostaderos
</t>
    </r>
    <r>
      <rPr>
        <sz val="10"/>
        <rFont val="Soberana Sans"/>
        <family val="2"/>
      </rPr>
      <t xml:space="preserve"> Causa : Por insuficiencia presupuestal del 2015, solicitudes dictaminadas positivas y autorizadas en el 2015 fueron pagadas con recursos 2016. Efecto: Desfase en el pago de solicitudes dictaminadas positivas y autorizadas que ingresen para 2016. Otros Motivos:Son solicitudes 2015 pagadas con recursos 2016. Aun no inician el pago de 2016 las Instancias Ejecutoras, en virtud que en algunos casos se encuentran en proceso de dictaminacion, y en otro caso está pendiente la firma de Convenios de Colaboración.  Cabe mencionar que derivado de esta situación las metas señaladas tanto para 2015 como para 2016, no se verán reflejadas como se programaron.</t>
    </r>
  </si>
  <si>
    <r>
      <t xml:space="preserve">C.5. Porcentaje de Unidades Economicas Pecuarias con incentivos económicos otorgados para la postproducción pecuaria.
</t>
    </r>
    <r>
      <rPr>
        <sz val="10"/>
        <rFont val="Soberana Sans"/>
        <family val="2"/>
      </rPr>
      <t xml:space="preserve"> Causa : Por insuficiencia presupuestal del 2015, solicitudes dictaminadas positivas y autorizadas fueron pagadas con recursos 2016. Efecto: Desfase en el pago de solicitudes dictaminadas positivas y autorizadas que ingresen para 2016. Otros Motivos:Son solicitudes 2015 pagados con recursos 2016. Aun no inician el pago de 2016 las Instancias Ejecutoras, en virtud que en algunos casos se encuentran en proceso de dictaminación, y en otro caso esta pendiente la firma de Convenios de Colaboración.  Cabe mencionar que derivado de esta situación las metas señaladas tanto para 2015 como para 2016, no se verán reflejadas como se programaron.</t>
    </r>
  </si>
  <si>
    <r>
      <t xml:space="preserve">C.3. Porcentaje de Unidades de Producción Pecuaria con incentivos económicos otorgados para la perforación y equipamiento de pozos pecuarios.
</t>
    </r>
    <r>
      <rPr>
        <sz val="10"/>
        <rFont val="Soberana Sans"/>
        <family val="2"/>
      </rPr>
      <t xml:space="preserve"> Causa : Por insuficiencia presupuestal del 2015, solicitudes dictaminadas positivas y autorizadas fueron pagadas con recursos 2016.  Los valores reportados para ambas variables corresponden al ejercicio fiscal 2015. Los 970 corresponden al número de Unidades de Producción Pecuaria con dictamen positivo para la perforación y equipamiento de pozos pecuarios en el ejercicio fiscal 2015. Efecto: Desfase en el pago de solicitudes dictaminadas positivas y autorizadas que ingresen para 2016. Otros Motivos:Son solicitudes 2015 pagados con recursos 2016. Aun no inician el pago de 2016 las Instancias Ejecutoras, en virtud que en algunos casos se encuentran en proceso de dictaminación, y en otro caso esta pendiente la firma de Convenios de Colaboración.   Cabe mencionar que derivado de esta situación las metas señaladas tanto para 2015 como para 2016, no se verán reflejadas como se programaron.</t>
    </r>
  </si>
  <si>
    <r>
      <t xml:space="preserve">C.6. Porcentaje de personas físicas y morales con incentivos económicos entregados para proyectos de investigación y transferencia tecnológica.
</t>
    </r>
    <r>
      <rPr>
        <sz val="10"/>
        <rFont val="Soberana Sans"/>
        <family val="2"/>
      </rPr>
      <t>Sin Información,Sin Justificación</t>
    </r>
  </si>
  <si>
    <r>
      <t xml:space="preserve">A.1. Porcentaje de solicitudes dictaminadas positivas en el PROGAN Productivo.
</t>
    </r>
    <r>
      <rPr>
        <sz val="10"/>
        <rFont val="Soberana Sans"/>
        <family val="2"/>
      </rPr>
      <t xml:space="preserve"> Causa : Debido a que en el mes de julio se publicará en el DOF el 2° Acuerdo Modificatorio de ROP de la SAGARPA, misma que incluirá un ajuste en el número de vientres o colmenas a pagar del PROGAN, se tiene postergada la dictaminación de las solicitudes de aquellos productores que se verán beneficiados por esta modificación   Efecto: Se evitará dictaminar solicitudes con un número menor de vientres o colmenas a apoyar al que se autorizará en el Segundo Acuerdo modificatorio.  Otros Motivos:</t>
    </r>
  </si>
  <si>
    <r>
      <t xml:space="preserve">A.4. Porcentaje de solicitudes dictaminadas positivas para el repoblamiento y recría pecuario.
</t>
    </r>
    <r>
      <rPr>
        <sz val="10"/>
        <rFont val="Soberana Sans"/>
        <family val="2"/>
      </rPr>
      <t xml:space="preserve"> Causa : Derivado de la insuficiencia presupuestal, se programaron pagos de solicitudes 2015 con recursos 2016.    Pendiente firma de Convenios de Colaboración con otras Instancias Ejecutoras  Las 12,595 solicitudes recibidas corresponden al año 2015, sin embargo debido a lo anteriormente comentado el proceso de dictaminación se encentra retrasado. Efecto: Desfase en el proceso de captura, dictamen, autorización y pago en el SURI a solicitudes 2016. Otros Motivos:</t>
    </r>
  </si>
  <si>
    <r>
      <t xml:space="preserve">A.2. Porcentaje de solicitudes dictaminadas positivas en apoyo a la sustentabilidad pecuaria.
</t>
    </r>
    <r>
      <rPr>
        <sz val="10"/>
        <rFont val="Soberana Sans"/>
        <family val="2"/>
      </rPr>
      <t xml:space="preserve"> Causa : Derivado de la insuficiencia presupuestal, se programaron pagos de solicitudes 2015 con recursos 2016.   Pendiente firma de Convenios de Colaboración con otras Instancias Ejecutoras.  A lo que va del año se han recibido 3,214 solicitudes, por lo mencionado anteriormente aún no se inicia con el proceso de dictaminación de las solicitudes recibidas en el 2016. Efecto: Desfase en el proceso de captura, dictamen, autorización y pago en el SURI a solicitudes 2016. Otros Motivos:</t>
    </r>
  </si>
  <si>
    <r>
      <t xml:space="preserve">A.5. Porcentaje de solicitudes dictaminadas positivas para infraestructura, maquinaria y equipo postproductivo pecuario.
</t>
    </r>
    <r>
      <rPr>
        <sz val="10"/>
        <rFont val="Soberana Sans"/>
        <family val="2"/>
      </rPr>
      <t xml:space="preserve"> Causa : Derivado de la insuficiencia presupuestal, se programaron pagos de solicitudes 2015 con recursos 2016.    Pendiente firma de Convenios de Colaboración con otras Instancias Ejecutoras.  La 98 solicitudes se recibieron en 2016, pero el proceso de dictaminación tiene retraso debido a lo anteriormente comentado. Efecto: Desfase en el proceso de captura, dictamen, autorización y pago en el SURI a solicitudes 2016. Otros Motivos:</t>
    </r>
  </si>
  <si>
    <r>
      <t xml:space="preserve">A.3. Porcentaje de solicitudes dictaminadas positivas para la perforación y equipamiento de pozos ganaderos.
</t>
    </r>
    <r>
      <rPr>
        <sz val="10"/>
        <rFont val="Soberana Sans"/>
        <family val="2"/>
      </rPr>
      <t xml:space="preserve"> Causa : Derivado de la insuficiencia presupuestal, se programaron pagos de solicitudes 2015 con recursos 2016.   Pendiente firma de Convenios de Colaboración con otras Instancias Ejecutoras.  Las 632 solicitudes corresponden al 2016, sin embargo por lo descrito anteriormente existe un desfase en el proceso de dictaminación de las solicitudes del ejercicio fiscal en curso.  Efecto: Desfase en el proceso de captura, dictamen, autorización y pago en el SURI a solicitudes 2016. Otros Motivos:</t>
    </r>
  </si>
  <si>
    <r>
      <t xml:space="preserve">A.6. Porcentaje de solicitudes dictaminadas positivas para investigación y transferencia de tecnología pecuaria.
</t>
    </r>
    <r>
      <rPr>
        <sz val="10"/>
        <rFont val="Soberana Sans"/>
        <family val="2"/>
      </rPr>
      <t>Sin Información,Sin Justificación</t>
    </r>
  </si>
  <si>
    <t>S261</t>
  </si>
  <si>
    <t>Programa de Fomento a la Productividad Pesquera y Acuícola</t>
  </si>
  <si>
    <t>I00-Comisión Nacional de Acuacultura y Pesca</t>
  </si>
  <si>
    <t>3 - Acuacultura, Pesca y Caza</t>
  </si>
  <si>
    <t>8 - Acuacultura y Pesca</t>
  </si>
  <si>
    <t>Contribuir a impulsar la productividad en el sector agroalimentario mediante inversión en capital físico, humano y tecnológico que garantice la seguridad alimentaria. mediante .</t>
  </si>
  <si>
    <r>
      <t>Tasa de crecimiento del valor de la producción pesquera y acuícola</t>
    </r>
    <r>
      <rPr>
        <i/>
        <sz val="10"/>
        <color indexed="30"/>
        <rFont val="Soberana Sans"/>
      </rPr>
      <t xml:space="preserve">
</t>
    </r>
  </si>
  <si>
    <t>((Valor del año actual - Valor del año anterior) / Valor del año anterior)*100</t>
  </si>
  <si>
    <t>Unidades económicas pesqueras y acuícolas incentivadas incrementan la producción pesquera y acuícola.</t>
  </si>
  <si>
    <r>
      <t>Tasa de crecimiento de la producción de las unidades pesqueras y acuícolas incentivadas.</t>
    </r>
    <r>
      <rPr>
        <i/>
        <sz val="10"/>
        <color indexed="30"/>
        <rFont val="Soberana Sans"/>
      </rPr>
      <t xml:space="preserve">
</t>
    </r>
  </si>
  <si>
    <t>Tonelada</t>
  </si>
  <si>
    <t>A Incentivos para incrementar la capitalización de las unidades económicas pesqueras y acuícolas, entregados.</t>
  </si>
  <si>
    <r>
      <t>C1.4 Porcentaje de unidades económicas pesqueras y acuícolas que reciben incentivos directos para mejorar sus procesos productivos</t>
    </r>
    <r>
      <rPr>
        <i/>
        <sz val="10"/>
        <color indexed="30"/>
        <rFont val="Soberana Sans"/>
      </rPr>
      <t xml:space="preserve">
</t>
    </r>
  </si>
  <si>
    <t>(Número de unidades económicas pesqueras y acuícolas con RNPA que recibieron incentivos / Número de unidades económicas pesqueras y acuícolas programadas)*100</t>
  </si>
  <si>
    <r>
      <t>C1.2 Porcentaje de unidades económicas pesqueras y acuícolas con incentivos otorgados para obras y estudios.</t>
    </r>
    <r>
      <rPr>
        <i/>
        <sz val="10"/>
        <color indexed="30"/>
        <rFont val="Soberana Sans"/>
      </rPr>
      <t xml:space="preserve">
</t>
    </r>
  </si>
  <si>
    <t>(Número de unidades económicas pesqueras y acuícolas con incentivos otorgados para obras y estudios/Número total de UEPA programadas)*100</t>
  </si>
  <si>
    <r>
      <t>C1.3 Porcentaje de unidades económicas apoyadas para la adquisición de diesel marino y gasolina ribereña.</t>
    </r>
    <r>
      <rPr>
        <i/>
        <sz val="10"/>
        <color indexed="30"/>
        <rFont val="Soberana Sans"/>
      </rPr>
      <t xml:space="preserve">
</t>
    </r>
  </si>
  <si>
    <t>(Número de unidades económicas apoyados /número de unidades económicas programados)*100</t>
  </si>
  <si>
    <r>
      <t>C1.1 Porcentaje de unidades económicas pesqueras con incentivos otorgados para la modernización de embarcaciones mayores y menores.</t>
    </r>
    <r>
      <rPr>
        <i/>
        <sz val="10"/>
        <color indexed="30"/>
        <rFont val="Soberana Sans"/>
      </rPr>
      <t xml:space="preserve">
</t>
    </r>
  </si>
  <si>
    <t>(Número de unidades económicas pesqueras con incentivos otorgados para la modernización de embarcaciones mayores y menores/Número total de unidades pesqueras programadas)*100</t>
  </si>
  <si>
    <r>
      <t>C1.5 Porcentaje de unidades económicas pesqueras y acuicolas con incentivos otorgados para fortalecimiento de capacidades.</t>
    </r>
    <r>
      <rPr>
        <i/>
        <sz val="10"/>
        <color indexed="30"/>
        <rFont val="Soberana Sans"/>
      </rPr>
      <t xml:space="preserve">
</t>
    </r>
  </si>
  <si>
    <t>(Número de unidades económicas pesqueras y acuicolas con incentivos otorgados para fortalecimiento de capacidades/Número total de unidades económicas pesqueras y acuicolas con dictamen positivo para fortalecimiento de capacidades)*100</t>
  </si>
  <si>
    <t>B Incentivos para unidades económicas dedicadas a la producción, conservación, manejo y aprovechamiento de recursos genéticos de interes comercial, entregados.</t>
  </si>
  <si>
    <r>
      <t>C5.1 Porcentaje de proyectos apoyados para la conservación, manejo y aprovechamiento de recursos genéticos en materia de acuacultura.</t>
    </r>
    <r>
      <rPr>
        <i/>
        <sz val="10"/>
        <color indexed="30"/>
        <rFont val="Soberana Sans"/>
      </rPr>
      <t xml:space="preserve">
</t>
    </r>
  </si>
  <si>
    <t>(Número de proyectos apoyados para la conservación, manejo y aprovechamiento de recursos genéticos /Número total de proyectos con dictamen positivo) * 100</t>
  </si>
  <si>
    <t>C Incentivos para ordenamiento pesquero y acuícola que contribuyan al aprovechamiento sustentable de los recursos, destinados.</t>
  </si>
  <si>
    <r>
      <t>C2.1 Porcentaje de la producción obtenida de pesquerías específicas a través de medidas de manejo que contribuyan a mantener o incrementar los niveles de la producción pesquera de manera sustentable.</t>
    </r>
    <r>
      <rPr>
        <i/>
        <sz val="10"/>
        <color indexed="30"/>
        <rFont val="Soberana Sans"/>
      </rPr>
      <t xml:space="preserve">
</t>
    </r>
  </si>
  <si>
    <t>(Producción obtenida de pesquerías específicas a través de medidas de manejo que contribuyan a mantener o incrementar los niveles de la producción pesquera de manera sustentable / Total de la producción pesquera nacional)*100</t>
  </si>
  <si>
    <r>
      <t>C2.2 Porcentaje de disminución del esfuerzo pesquero en pesquerías aprovechadas al máximo sustentable.</t>
    </r>
    <r>
      <rPr>
        <i/>
        <sz val="10"/>
        <color indexed="30"/>
        <rFont val="Soberana Sans"/>
      </rPr>
      <t xml:space="preserve">
</t>
    </r>
  </si>
  <si>
    <t>(Embarcaciones retiradas voluntariamente en el año t1 / embarcaiones con titulo para la pesqueria objetivo en el año t0) *100</t>
  </si>
  <si>
    <r>
      <t>C2.3 Porcentaje de Unidades de Producción Acuícola registradas a través de los Proyectos de Ordenamiento Acuícola.</t>
    </r>
    <r>
      <rPr>
        <i/>
        <sz val="10"/>
        <color indexed="30"/>
        <rFont val="Soberana Sans"/>
      </rPr>
      <t xml:space="preserve">
</t>
    </r>
  </si>
  <si>
    <t>(Número de unidades de produccion acuícola registradas a través de los proyectos de ordenamiento acuícola/ Número total de unidades de produccion acuicola) * 100</t>
  </si>
  <si>
    <r>
      <t>C2.4 Porcentaje de días de veda cubiertos con acciones de vigilancia realizadas en colaboración con el sector productivo, con respecto al año anterior.</t>
    </r>
    <r>
      <rPr>
        <i/>
        <sz val="10"/>
        <color indexed="30"/>
        <rFont val="Soberana Sans"/>
      </rPr>
      <t xml:space="preserve">
</t>
    </r>
  </si>
  <si>
    <t>(Días de veda atendidas con acciones de vigilancia implementadas por estado en el año tn/total de días de los periodos de veda por estado en el año tn-1)*100</t>
  </si>
  <si>
    <t>D Incentivos para unidades económicas que desarrollen proyectos de acuacultura rural, acuacultura comercial, acuacultura en aguas interiores, maricultura y embalses y adquisición de insumos biológicos, entregados.</t>
  </si>
  <si>
    <r>
      <t>C3.1 Porcentaje de unidades económicas incentivadas que contribuyen al desarrollo de la acuacultura.</t>
    </r>
    <r>
      <rPr>
        <i/>
        <sz val="10"/>
        <color indexed="30"/>
        <rFont val="Soberana Sans"/>
      </rPr>
      <t xml:space="preserve">
</t>
    </r>
  </si>
  <si>
    <t>(Número de unidades económicas acuícolas incentivadas que contribuyen al desarrollo de la acuacultura / Número total de unidades económicas acuicolas programadas a apoyar)*100</t>
  </si>
  <si>
    <t>E Incentivos a productores pesqueros y acuícolas para su integración productiva, comercial y promoción del consumo de pescados y mariscos, destinados.</t>
  </si>
  <si>
    <r>
      <t>C4.1 Tasa de variación del número de acciones que promueven la comercialización de productos pesqueros y acuícolas de los Comités Sistema Producto.</t>
    </r>
    <r>
      <rPr>
        <i/>
        <sz val="10"/>
        <color indexed="30"/>
        <rFont val="Soberana Sans"/>
      </rPr>
      <t xml:space="preserve">
</t>
    </r>
  </si>
  <si>
    <t>[((Número de acciones que promueven la comercialización de productos pesqueros y acuícolas de los Comités Sistema Producto en el año tn/Número de acciones que promueven la comercialización de productos acuícolas y pesqueros de los Comités Sistema Producto en el año t0)-1)*100]</t>
  </si>
  <si>
    <r>
      <t>C4.2 Diferencia porcentual del precio promedio de los productos pesqueros y acuícolas por presentación.</t>
    </r>
    <r>
      <rPr>
        <i/>
        <sz val="10"/>
        <color indexed="30"/>
        <rFont val="Soberana Sans"/>
      </rPr>
      <t xml:space="preserve">
</t>
    </r>
  </si>
  <si>
    <t>[(Precio promedio de los productos acuícolas y pesqueros en el año tn/Precio promedio de los productos acuícolas y pesqueros por presentación en el año t0)*100]-100</t>
  </si>
  <si>
    <r>
      <t>C4.3 Porcentaje de personas que consumen pescados y mariscos de 2-3 veces por semana.</t>
    </r>
    <r>
      <rPr>
        <i/>
        <sz val="10"/>
        <color indexed="30"/>
        <rFont val="Soberana Sans"/>
      </rPr>
      <t xml:space="preserve">
</t>
    </r>
  </si>
  <si>
    <t>(Número de personas que consumen de 2-3 veces por semana pescados y mariscos/ total de habitantes en México)*100</t>
  </si>
  <si>
    <t>A 1 A4.C1.4 Elaboración de cursos de capacitación a los pescadores y acuacultores</t>
  </si>
  <si>
    <r>
      <t>A4 - C1.4 Porcentaje de cursos de capacitación impartidos a los pescadores y acuacultores.</t>
    </r>
    <r>
      <rPr>
        <i/>
        <sz val="10"/>
        <color indexed="30"/>
        <rFont val="Soberana Sans"/>
      </rPr>
      <t xml:space="preserve">
</t>
    </r>
  </si>
  <si>
    <t>(Número de cursos de capacitación impartidos / Número de cursos de capacitación programados)*100</t>
  </si>
  <si>
    <t>A 2 A3.C1.3 Elaboración de calculo de las cuotas energéticas de diésel marino y gasolina ribereña.</t>
  </si>
  <si>
    <r>
      <t>A3 - C1.3 Porcentaje de cuotas calculadas para la adquisición de diésel marino y gasolina ribereña</t>
    </r>
    <r>
      <rPr>
        <i/>
        <sz val="10"/>
        <color indexed="30"/>
        <rFont val="Soberana Sans"/>
      </rPr>
      <t xml:space="preserve">
</t>
    </r>
  </si>
  <si>
    <t>(Número de cuotas calculadas/número de cuotas a calcular)*100</t>
  </si>
  <si>
    <t>A 3 A1.C1.1 Destrucción de equipos sustituidos.</t>
  </si>
  <si>
    <r>
      <t>A1 - C1.1 Porcentaje de equipos sustituidos destruidos</t>
    </r>
    <r>
      <rPr>
        <i/>
        <sz val="10"/>
        <color indexed="30"/>
        <rFont val="Soberana Sans"/>
      </rPr>
      <t xml:space="preserve">
</t>
    </r>
  </si>
  <si>
    <t>(Número de equipos sustituidos destruidos/ Número total de equipos sustituidos)*100</t>
  </si>
  <si>
    <t>A 4 A2-C1.2 Suscripción de instrumentos jurídicos efectuados para la ejecución de obras y estudios y modernización de embarcaciones mayores.</t>
  </si>
  <si>
    <r>
      <t>A2 - C1.1/ C1.2 Porcentaje de instrumentos jurídicos suscritos para la ejecución de obras y estudios y modernización de embarcaciones mayores.</t>
    </r>
    <r>
      <rPr>
        <i/>
        <sz val="10"/>
        <color indexed="30"/>
        <rFont val="Soberana Sans"/>
      </rPr>
      <t xml:space="preserve">
</t>
    </r>
  </si>
  <si>
    <t>(Número de instrumentos jurídicos suscritos / Número de instrumentos jurídicos programados) * 100</t>
  </si>
  <si>
    <t>A 5 A5.C1.5 Dictamen de solicitudes de apoyo para fortalecimiento de capacidades</t>
  </si>
  <si>
    <r>
      <t>A5-C1.5 Porcentaje de solicitudes de apoyo dictaminadas para fortalecimiento de capacidades</t>
    </r>
    <r>
      <rPr>
        <i/>
        <sz val="10"/>
        <color indexed="30"/>
        <rFont val="Soberana Sans"/>
      </rPr>
      <t xml:space="preserve">
</t>
    </r>
  </si>
  <si>
    <t>(Solicitudes de apoyo dictaminadas para el fortalecimiento de capacidades/Número total de solicitudes de apoyo recibidas) *100</t>
  </si>
  <si>
    <t>B 6 A13.C5.1 Dictaminación de solicitudes de apoyo para la conservación, manejo y aprovechamiento de recursos genéticos en materia de acuacultura.</t>
  </si>
  <si>
    <r>
      <t>A13 - C5.1 Porcentaje de solicitudes dictaminadas para la conservación, manejo y aprovechamiento de recursos genéticos en materia de acuacultura.</t>
    </r>
    <r>
      <rPr>
        <i/>
        <sz val="10"/>
        <color indexed="30"/>
        <rFont val="Soberana Sans"/>
      </rPr>
      <t xml:space="preserve">
</t>
    </r>
  </si>
  <si>
    <t>(Número de solicitudes dictaminadas/total de solicitudes recibidas)*100</t>
  </si>
  <si>
    <t>C 7 A7.C2.2 Dictaminación de solicitudes de apoyo para el retiro de embarcaciones</t>
  </si>
  <si>
    <r>
      <t>A7 - C2.2 Porcentaje de solicitudes de apoyo dictaminadas para el retiro de embarcaciones</t>
    </r>
    <r>
      <rPr>
        <i/>
        <sz val="10"/>
        <color indexed="30"/>
        <rFont val="Soberana Sans"/>
      </rPr>
      <t xml:space="preserve">
</t>
    </r>
  </si>
  <si>
    <t>(Solicitudes de apoyo que dictaminadas para el retiro de embarcaciones / Número total de solicitudes de apoyo recibidas) *100</t>
  </si>
  <si>
    <t>C 8 A8.C2.3 Elaboración de proyectos que contribuyen al ordenamiento acuícola.</t>
  </si>
  <si>
    <r>
      <t>A8 - C2.3 Porcentaje de proyectos que contribuyen al ordenamiento acuícola.</t>
    </r>
    <r>
      <rPr>
        <i/>
        <sz val="10"/>
        <color indexed="30"/>
        <rFont val="Soberana Sans"/>
      </rPr>
      <t xml:space="preserve">
</t>
    </r>
  </si>
  <si>
    <t>(Numero de proyectos desarrollados para el ordenamiento acuícola/ Número de proyectos de ordenamiento acuícola programados)*100</t>
  </si>
  <si>
    <t>C 9 A6.C2.1 Elaboración de proyectos que contribuyen al ordenamiento pesquero y/o Instrumentos de política publica para el aprovechamiento sustentable de los recursos pesqueros.</t>
  </si>
  <si>
    <r>
      <t>A6 - C2.1 Porcentaje de proyectos desarrollados que contribuyen en materia de ordenación pesquera.</t>
    </r>
    <r>
      <rPr>
        <i/>
        <sz val="10"/>
        <color indexed="30"/>
        <rFont val="Soberana Sans"/>
      </rPr>
      <t xml:space="preserve">
</t>
    </r>
  </si>
  <si>
    <t>(Número de proyectos desarrollados en materia de ordenamiento pesquero / número de proyectos de ordenamiento pesquero programados)*100</t>
  </si>
  <si>
    <t>C 10 A9.C2.4 Implementación de acciones de vigilancia para fortalecer el cumplimiento y observancia normativa</t>
  </si>
  <si>
    <r>
      <t>A9 - C2.4 Porcentaje de acciones de vigilancia implementadas para fortalecer el cumplimiento y observancia normativa.</t>
    </r>
    <r>
      <rPr>
        <i/>
        <sz val="10"/>
        <color indexed="30"/>
        <rFont val="Soberana Sans"/>
      </rPr>
      <t xml:space="preserve">
</t>
    </r>
  </si>
  <si>
    <t>(Acciones de vigilancia implementadas para fortalecer el cumplimiento y observancia normativa/total de acciones por implementar)*100</t>
  </si>
  <si>
    <t>D 11 A10.C3.1 Dictaminación de solicitudes de apoyo para el desarrollo de la acuacultura.</t>
  </si>
  <si>
    <r>
      <t>A10 - C3.1 Porcentaje de solicitudes dictaminadas  de acuerdo a Lineamientos.</t>
    </r>
    <r>
      <rPr>
        <i/>
        <sz val="10"/>
        <color indexed="30"/>
        <rFont val="Soberana Sans"/>
      </rPr>
      <t xml:space="preserve">
</t>
    </r>
  </si>
  <si>
    <t>(Número de solicitudes dictaminadas/ Número total de solicitudes recibidas)* 100</t>
  </si>
  <si>
    <t>E 12 A11.C4.1/C4.2 Dictaminación Programas Anuales de Trabajo</t>
  </si>
  <si>
    <r>
      <t>A11 - C4.1/C4.2 Porcentaje de programas de trabajo que se dictaminan en fecha programada.</t>
    </r>
    <r>
      <rPr>
        <i/>
        <sz val="10"/>
        <color indexed="30"/>
        <rFont val="Soberana Sans"/>
      </rPr>
      <t xml:space="preserve">
</t>
    </r>
  </si>
  <si>
    <t>(Número de programas de trabajo dictaminados/ Número total de programas de trabajo programados a dictaminar) x 100</t>
  </si>
  <si>
    <t>E 13 A12.C4.3 Elaboración de Estudios de consumo.</t>
  </si>
  <si>
    <r>
      <t>A12 - C4.3 Porcentajes de estudios realizados para conocer la frecuencia de consumo de productos acuícolas y pesqueros</t>
    </r>
    <r>
      <rPr>
        <i/>
        <sz val="10"/>
        <color indexed="30"/>
        <rFont val="Soberana Sans"/>
      </rPr>
      <t xml:space="preserve">
</t>
    </r>
  </si>
  <si>
    <t>(Número de estudios realizados / total de estudios programados)*100</t>
  </si>
  <si>
    <r>
      <t xml:space="preserve">Tasa de crecimiento del valor de la producción pesquera y acuícola
</t>
    </r>
    <r>
      <rPr>
        <sz val="10"/>
        <rFont val="Soberana Sans"/>
        <family val="2"/>
      </rPr>
      <t>Sin Información,Sin Justificación</t>
    </r>
  </si>
  <si>
    <r>
      <t xml:space="preserve">Tasa de crecimiento de la producción de las unidades pesqueras y acuícolas incentivadas.
</t>
    </r>
    <r>
      <rPr>
        <sz val="10"/>
        <rFont val="Soberana Sans"/>
        <family val="2"/>
      </rPr>
      <t>Sin Información,Sin Justificación</t>
    </r>
  </si>
  <si>
    <r>
      <t xml:space="preserve">C1.4 Porcentaje de unidades económicas pesqueras y acuícolas que reciben incentivos directos para mejorar sus procesos productivos
</t>
    </r>
    <r>
      <rPr>
        <sz val="10"/>
        <rFont val="Soberana Sans"/>
        <family val="2"/>
      </rPr>
      <t>Sin Información,Sin Justificación</t>
    </r>
  </si>
  <si>
    <r>
      <t xml:space="preserve">C1.2 Porcentaje de unidades económicas pesqueras y acuícolas con incentivos otorgados para obras y estudios.
</t>
    </r>
    <r>
      <rPr>
        <sz val="10"/>
        <rFont val="Soberana Sans"/>
        <family val="2"/>
      </rPr>
      <t>Sin Información,Sin Justificación</t>
    </r>
  </si>
  <si>
    <r>
      <t xml:space="preserve">C1.3 Porcentaje de unidades económicas apoyadas para la adquisición de diesel marino y gasolina ribereña.
</t>
    </r>
    <r>
      <rPr>
        <sz val="10"/>
        <rFont val="Soberana Sans"/>
        <family val="2"/>
      </rPr>
      <t>Sin Información,Sin Justificación</t>
    </r>
  </si>
  <si>
    <r>
      <t xml:space="preserve">C1.1 Porcentaje de unidades económicas pesqueras con incentivos otorgados para la modernización de embarcaciones mayores y menores.
</t>
    </r>
    <r>
      <rPr>
        <sz val="10"/>
        <rFont val="Soberana Sans"/>
        <family val="2"/>
      </rPr>
      <t xml:space="preserve"> Causa : Los Estados participantes en el incentivo para el presente ejercicio 2016 demostraron su aportación durante el primer semestre del año e iniciaron la operación. Efecto: Lo que permitió apoyar en este primer semestre a 6 unidades económicas para la modernización de la flota pesquera menor. Otros Motivos:</t>
    </r>
  </si>
  <si>
    <r>
      <t xml:space="preserve">C1.5 Porcentaje de unidades económicas pesqueras y acuicolas con incentivos otorgados para fortalecimiento de capacidades.
</t>
    </r>
    <r>
      <rPr>
        <sz val="10"/>
        <rFont val="Soberana Sans"/>
        <family val="2"/>
      </rPr>
      <t xml:space="preserve"> Causa : El incumplimiento de la meta, se debe a que aún no se ha terminado con el proceso del dictamen, por lo que no se ha procedido a la entrega del Incentivo.   Efecto: No se cuenta a la fecha con UEPA´s apoyadas en el incentivo de Fortalecimiento de Capacidades por falta de conclusión de la etapa de dictamen.  Retraso en la entrega de incentivos para el fortalecimiento de capacidades. Otros Motivos:</t>
    </r>
  </si>
  <si>
    <r>
      <t xml:space="preserve">C5.1 Porcentaje de proyectos apoyados para la conservación, manejo y aprovechamiento de recursos genéticos en materia de acuacultura.
</t>
    </r>
    <r>
      <rPr>
        <sz val="10"/>
        <rFont val="Soberana Sans"/>
        <family val="2"/>
      </rPr>
      <t xml:space="preserve"> Causa : Durante el 3er trimestre no se alcanzó a cumplir con la meta programada, debido al retraso en la suscripción del convenio de colaboración entre la Unidad Responsable e Instancia Ejecutora, causado por la falta de personal jurídico en la Instancia Ejecutora. Efecto: Se presenta un retraso en el desarrollo de los proyectos de los solicitantes al no recibir sus apoyos.  Otros Motivos:</t>
    </r>
  </si>
  <si>
    <r>
      <t xml:space="preserve">C2.1 Porcentaje de la producción obtenida de pesquerías específicas a través de medidas de manejo que contribuyan a mantener o incrementar los niveles de la producción pesquera de manera sustentable.
</t>
    </r>
    <r>
      <rPr>
        <sz val="10"/>
        <rFont val="Soberana Sans"/>
        <family val="2"/>
      </rPr>
      <t>Sin Información,Sin Justificación</t>
    </r>
  </si>
  <si>
    <r>
      <t xml:space="preserve">C2.2 Porcentaje de disminución del esfuerzo pesquero en pesquerías aprovechadas al máximo sustentable.
</t>
    </r>
    <r>
      <rPr>
        <sz val="10"/>
        <rFont val="Soberana Sans"/>
        <family val="2"/>
      </rPr>
      <t>Sin Información,Sin Justificación</t>
    </r>
  </si>
  <si>
    <r>
      <t xml:space="preserve">C2.3 Porcentaje de Unidades de Producción Acuícola registradas a través de los Proyectos de Ordenamiento Acuícola.
</t>
    </r>
    <r>
      <rPr>
        <sz val="10"/>
        <rFont val="Soberana Sans"/>
        <family val="2"/>
      </rPr>
      <t>Sin Información,Sin Justificación</t>
    </r>
  </si>
  <si>
    <r>
      <t xml:space="preserve">C2.4 Porcentaje de días de veda cubiertos con acciones de vigilancia realizadas en colaboración con el sector productivo, con respecto al año anterior.
</t>
    </r>
    <r>
      <rPr>
        <sz val="10"/>
        <rFont val="Soberana Sans"/>
        <family val="2"/>
      </rPr>
      <t xml:space="preserve"> Causa : Movimiento de personal de OFP s de diversos estados en apoyo al Plan de Vigilancia para atender la Veda de Camarón en los Estados de Baja California, Baja California Sur, Sonora, Sinaloa y Nayarit. Efecto: Personal insuficiente en los estados para iniciar los Proyectos de Vigilancia en conjunto con el sector productivo. Otros Motivos:</t>
    </r>
  </si>
  <si>
    <r>
      <t xml:space="preserve">C3.1 Porcentaje de unidades económicas incentivadas que contribuyen al desarrollo de la acuacultura.
</t>
    </r>
    <r>
      <rPr>
        <sz val="10"/>
        <rFont val="Soberana Sans"/>
        <family val="2"/>
      </rPr>
      <t xml:space="preserve"> Causa : Durante el tercer trimestre se otorgó apoyo a 147 unidades económicas, con un total de 217 solicitudes. Estas solicitudes se recibieron en el ejercicio 2016 en el componente Desarrollo de la Acuacultura. Lo anterior, debido a la alta demanda al incentivo de adquisición de insumos biológicos. Efecto: El alto valor obtenido por trimestre en el cumplimiento de la meta originalmente programada, repercute en un mayor número de unidades económicas incentivadas bajo el incentivo Adquisición de Insumos Biológicos. Los apoyos a otorgar en el ultimo trimestre estarán en función a la disposición presupuestal de recursos. Otros Motivos:</t>
    </r>
  </si>
  <si>
    <r>
      <t xml:space="preserve">C4.1 Tasa de variación del número de acciones que promueven la comercialización de productos pesqueros y acuícolas de los Comités Sistema Producto.
</t>
    </r>
    <r>
      <rPr>
        <sz val="10"/>
        <rFont val="Soberana Sans"/>
        <family val="2"/>
      </rPr>
      <t>Sin Información,Sin Justificación</t>
    </r>
  </si>
  <si>
    <r>
      <t xml:space="preserve">C4.2 Diferencia porcentual del precio promedio de los productos pesqueros y acuícolas por presentación.
</t>
    </r>
    <r>
      <rPr>
        <sz val="10"/>
        <rFont val="Soberana Sans"/>
        <family val="2"/>
      </rPr>
      <t>Sin Información,Sin Justificación</t>
    </r>
  </si>
  <si>
    <r>
      <t xml:space="preserve">C4.3 Porcentaje de personas que consumen pescados y mariscos de 2-3 veces por semana.
</t>
    </r>
    <r>
      <rPr>
        <sz val="10"/>
        <rFont val="Soberana Sans"/>
        <family val="2"/>
      </rPr>
      <t>Sin Información,Sin Justificación</t>
    </r>
  </si>
  <si>
    <r>
      <t xml:space="preserve">A4 - C1.4 Porcentaje de cursos de capacitación impartidos a los pescadores y acuacultores.
</t>
    </r>
    <r>
      <rPr>
        <sz val="10"/>
        <rFont val="Soberana Sans"/>
        <family val="2"/>
      </rPr>
      <t>Sin Información,Sin Justificación</t>
    </r>
  </si>
  <si>
    <r>
      <t xml:space="preserve">A3 - C1.3 Porcentaje de cuotas calculadas para la adquisición de diésel marino y gasolina ribereña
</t>
    </r>
    <r>
      <rPr>
        <sz val="10"/>
        <rFont val="Soberana Sans"/>
        <family val="2"/>
      </rPr>
      <t xml:space="preserve"> Causa : Inicio oportuno de la ejecución del sistema, a través del cual se administra la operación del incentivo. Efecto: Reducción del plazo para el otorgamiento del apoyo  de gasolina a los productores ribereños. Otros Motivos:</t>
    </r>
  </si>
  <si>
    <r>
      <t xml:space="preserve">A1 - C1.1 Porcentaje de equipos sustituidos destruidos
</t>
    </r>
    <r>
      <rPr>
        <sz val="10"/>
        <rFont val="Soberana Sans"/>
        <family val="2"/>
      </rPr>
      <t>Sin Información,Sin Justificación</t>
    </r>
  </si>
  <si>
    <r>
      <t xml:space="preserve">A2 - C1.1/ C1.2 Porcentaje de instrumentos jurídicos suscritos para la ejecución de obras y estudios y modernización de embarcaciones mayores.
</t>
    </r>
    <r>
      <rPr>
        <sz val="10"/>
        <rFont val="Soberana Sans"/>
        <family val="2"/>
      </rPr>
      <t>Sin Información,Sin Justificación</t>
    </r>
  </si>
  <si>
    <r>
      <t xml:space="preserve">A5-C1.5 Porcentaje de solicitudes de apoyo dictaminadas para fortalecimiento de capacidades
</t>
    </r>
    <r>
      <rPr>
        <sz val="10"/>
        <rFont val="Soberana Sans"/>
        <family val="2"/>
      </rPr>
      <t>Sin Información,Sin Justificación</t>
    </r>
  </si>
  <si>
    <r>
      <t xml:space="preserve">A13 - C5.1 Porcentaje de solicitudes dictaminadas para la conservación, manejo y aprovechamiento de recursos genéticos en materia de acuacultura.
</t>
    </r>
    <r>
      <rPr>
        <sz val="10"/>
        <rFont val="Soberana Sans"/>
        <family val="2"/>
      </rPr>
      <t xml:space="preserve"> Causa : El numero de solicitudes recibidas fue mayor a las programadas a recibir, lo anterior demuestra el interés de los solicitantes en desarrollar proyectos para el aprovechamiento de recursos genéticos acuícolas.  Efecto: La dictaminación positiva de las solicitudes estará en función del cumplimiento por parte del solicitante de los requisitos y criterios establecidas en las ROP 2016. Otros Motivos:</t>
    </r>
  </si>
  <si>
    <r>
      <t xml:space="preserve">A7 - C2.2 Porcentaje de solicitudes de apoyo dictaminadas para el retiro de embarcaciones
</t>
    </r>
    <r>
      <rPr>
        <sz val="10"/>
        <rFont val="Soberana Sans"/>
        <family val="2"/>
      </rPr>
      <t>Sin Información,Sin Justificación</t>
    </r>
  </si>
  <si>
    <r>
      <t xml:space="preserve">A8 - C2.3 Porcentaje de proyectos que contribuyen al ordenamiento acuícola.
</t>
    </r>
    <r>
      <rPr>
        <sz val="10"/>
        <rFont val="Soberana Sans"/>
        <family val="2"/>
      </rPr>
      <t>Sin Información,Sin Justificación</t>
    </r>
  </si>
  <si>
    <r>
      <t xml:space="preserve">A6 - C2.1 Porcentaje de proyectos desarrollados que contribuyen en materia de ordenación pesquera.
</t>
    </r>
    <r>
      <rPr>
        <sz val="10"/>
        <rFont val="Soberana Sans"/>
        <family val="2"/>
      </rPr>
      <t xml:space="preserve"> Causa : En el presente ejercicio fiscal se recibieron una alta demanda de solicitudes viables y durante el tercer trimestre se promovieron tres proyectos más de los contemplados, por lo que se superó la meta establecida al cierre de este trimestre Efecto: Se dará atención a una mayor cantidad de pescadores que solicitaron la ejecución de proyectos de ordenamiento en su región.  Otros Motivos:</t>
    </r>
  </si>
  <si>
    <r>
      <t xml:space="preserve">A9 - C2.4 Porcentaje de acciones de vigilancia implementadas para fortalecer el cumplimiento y observancia normativa.
</t>
    </r>
    <r>
      <rPr>
        <sz val="10"/>
        <rFont val="Soberana Sans"/>
        <family val="2"/>
      </rPr>
      <t xml:space="preserve"> Causa : La concertación de los proyectos en el estado de Sinaloa se realizó de manera regionalizada. Efecto: La realización de 5 acciones más a las programadas. Otros Motivos:</t>
    </r>
  </si>
  <si>
    <r>
      <t xml:space="preserve">A10 - C3.1 Porcentaje de solicitudes dictaminadas  de acuerdo a Lineamientos.
</t>
    </r>
    <r>
      <rPr>
        <sz val="10"/>
        <rFont val="Soberana Sans"/>
        <family val="2"/>
      </rPr>
      <t xml:space="preserve"> Causa : El número de solicitudes recibidas representan el doble de las solicitudes programadas a recibir, lo anterior debido a la alta demanda de solicitudes recibidas para el incentivo de Adquisición de Insumos Biológicos.  Efecto: El dictamen positivo de las solicitudes está en función del cumplimiento por parte del solicitante de los requisitos y criterios establecidos en las ROP 2016. Otros Motivos:</t>
    </r>
  </si>
  <si>
    <r>
      <t xml:space="preserve">A11 - C4.1/C4.2 Porcentaje de programas de trabajo que se dictaminan en fecha programada.
</t>
    </r>
    <r>
      <rPr>
        <sz val="10"/>
        <rFont val="Soberana Sans"/>
        <family val="2"/>
      </rPr>
      <t>Sin Información,Sin Justificación</t>
    </r>
  </si>
  <si>
    <r>
      <t xml:space="preserve">A12 - C4.3 Porcentajes de estudios realizados para conocer la frecuencia de consumo de productos acuícolas y pesqueros
</t>
    </r>
    <r>
      <rPr>
        <sz val="10"/>
        <rFont val="Soberana Sans"/>
        <family val="2"/>
      </rPr>
      <t>Sin Información,Sin Justificación</t>
    </r>
  </si>
  <si>
    <t>S262</t>
  </si>
  <si>
    <t>Programa de Comercialización y Desarrollo de Mercados</t>
  </si>
  <si>
    <t>F00-Agencia de Servicios a la Comercialización y Desarrollo de Mercados Agropecuarios</t>
  </si>
  <si>
    <t>Contribuir a promover mayor certidumbre en la actividad agroalimentaria mediante mecanismos de administración de riesgos mediante mecanismos de administración de riesgos mediante mecanismos de administración de riesgos mediante incentivos a la comercialización, promoción comercial y fomento a las exportaciones de productos agropecuarios y pesqueros.</t>
  </si>
  <si>
    <r>
      <t>Variación del ingreso bruto de los productores agropecuarios con incentivos para la administración de riesgos de precios y los incentivos a la comercialización, proveniente de sus actividades económicas.</t>
    </r>
    <r>
      <rPr>
        <i/>
        <sz val="10"/>
        <color indexed="30"/>
        <rFont val="Soberana Sans"/>
      </rPr>
      <t xml:space="preserve">
</t>
    </r>
  </si>
  <si>
    <t>((Ingreso bruto de los productores agropecuarios con incentivos a la administración de riesgos de precios e incentivos a la comercialización / Ingreso bruto de los productores agropecuarios sin incentivos)-1) *100</t>
  </si>
  <si>
    <r>
      <t>Variación de ventas a través de Promoción Comercial y de Eventos Comerciales Nacionales e Internacionales.</t>
    </r>
    <r>
      <rPr>
        <i/>
        <sz val="10"/>
        <color indexed="30"/>
        <rFont val="Soberana Sans"/>
      </rPr>
      <t xml:space="preserve">
</t>
    </r>
  </si>
  <si>
    <t xml:space="preserve">(monto promedio de ventas y/o contratos generados por participante derivados de la participación en proyectos de promoción comercial y de eventos comerciales nacionales e internacionales en el año tn /monto promedio de ventas y/o contratos generados por participante derivados de la participación en proyectos de promoción comercial y de eventos comerciales nacionales e internacionales en el año tn-1) *100 </t>
  </si>
  <si>
    <r>
      <t>Volumen de producción con cobertura de riesgos de mercado del total de la producción comercializable elegible</t>
    </r>
    <r>
      <rPr>
        <i/>
        <sz val="10"/>
        <color indexed="30"/>
        <rFont val="Soberana Sans"/>
      </rPr>
      <t xml:space="preserve">
Indicador Seleccionado</t>
    </r>
  </si>
  <si>
    <t>producción con cobertura/producción comercializable elegible total  La producción elegible se refiere a los siguientes cultivos: maíz, sorgo, trigo, algodón y soya, sujeta de ser comercializada</t>
  </si>
  <si>
    <r>
      <t>Volumen de Producción con Incentivos a la Comercialización con respecto al total de la producción total elegible.</t>
    </r>
    <r>
      <rPr>
        <i/>
        <sz val="10"/>
        <color indexed="30"/>
        <rFont val="Soberana Sans"/>
      </rPr>
      <t xml:space="preserve">
</t>
    </r>
  </si>
  <si>
    <t>(Sumatoria total del volumen de productos elegibles con Incentivos a la Comercialización / Total de volumen producido de cultivos elegibles)*100</t>
  </si>
  <si>
    <t>Productores agropecuarios, acuícolas y pesqueros utilizan algún esquema de comercialización, administración de riesgos de mercado, promoción comercial y/o enlaces comerciales</t>
  </si>
  <si>
    <r>
      <t>Porcentaje de Productores y Organizaciones del Sector Agroalimentario con necesidades de incentivos a la Promoción Comercial y Fomento a las Exportaciones que logran tener acceso al incentivo con respecto a la población objetivo.</t>
    </r>
    <r>
      <rPr>
        <i/>
        <sz val="10"/>
        <color indexed="30"/>
        <rFont val="Soberana Sans"/>
      </rPr>
      <t xml:space="preserve">
</t>
    </r>
  </si>
  <si>
    <t>(Número de Productores y Organizaciones del Sector Agroalimentario con necesidades de incentivos a la Promoción Comercial y Fomento a las Exportaciones que logran ser apoyados/población objetivo del incentivo )*100</t>
  </si>
  <si>
    <r>
      <t>Porcentaje de productores agropecuarios que utilizan esquemas de comercialización y administración de riesgos de precios con respecto de la población objetivo</t>
    </r>
    <r>
      <rPr>
        <i/>
        <sz val="10"/>
        <color indexed="30"/>
        <rFont val="Soberana Sans"/>
      </rPr>
      <t xml:space="preserve">
</t>
    </r>
  </si>
  <si>
    <t>(Número de productores agropecuarios con incentivos a la comercialización y administración de riesgos de precios / población objetivo)*100</t>
  </si>
  <si>
    <t>A Incentivos otorgados a productores del sector agroalimentario y pesquero para proyectos de promoción comercial; eventos y misiones comerciales, desarrollo de capacidades y vinculaciones de comercio directo</t>
  </si>
  <si>
    <r>
      <t>Porcentaje de proyectos dictaminados favorablemente</t>
    </r>
    <r>
      <rPr>
        <i/>
        <sz val="10"/>
        <color indexed="30"/>
        <rFont val="Soberana Sans"/>
      </rPr>
      <t xml:space="preserve">
</t>
    </r>
  </si>
  <si>
    <t>(Número de proyectos dictaminadas favorablemente / Número total de proyectos ingresados) * 100</t>
  </si>
  <si>
    <r>
      <t>Porcentaje de solicitudes apoyadas en eventos comerciales</t>
    </r>
    <r>
      <rPr>
        <i/>
        <sz val="10"/>
        <color indexed="30"/>
        <rFont val="Soberana Sans"/>
      </rPr>
      <t xml:space="preserve">
</t>
    </r>
  </si>
  <si>
    <t xml:space="preserve">(Número de solicitudes apoyadas en eventos comerciales / Número de solicitudes recibidas para participar en eventos comerciales)*100 </t>
  </si>
  <si>
    <t>B Incentivos a la Comercialización, entregados a los productores y/o compradores de productos agropecuarios.</t>
  </si>
  <si>
    <r>
      <t xml:space="preserve">Porcentaje del volumen comercializado de productos elegibles con Incentivos al Proceso de Certificación  a la Calidad (por ciclo agrícola y producto) con respecto al total producido. </t>
    </r>
    <r>
      <rPr>
        <i/>
        <sz val="10"/>
        <color indexed="30"/>
        <rFont val="Soberana Sans"/>
      </rPr>
      <t xml:space="preserve">
</t>
    </r>
  </si>
  <si>
    <t xml:space="preserve">(Sumatoria del volumen de productos elegibles con Incentivos al Proceso de Certificación a la Calidad por ciclo agrícola y cultivo / Total de volumen producido de productos elegibles por ciclo agrícola y cultivo)*100.  </t>
  </si>
  <si>
    <r>
      <t>Porcentaje del volumen comercializado de productos elegibles apoyado con Incentivos Emergentes a la Comercialización (por ciclo agrícola y producto) con respecto al total producido.</t>
    </r>
    <r>
      <rPr>
        <i/>
        <sz val="10"/>
        <color indexed="30"/>
        <rFont val="Soberana Sans"/>
      </rPr>
      <t xml:space="preserve">
</t>
    </r>
  </si>
  <si>
    <t>(Sumatoria del volumen de productos elegibles apoyado con Incentivos Emergentes a la Comercialización por ciclo agrícola y cultivo / Total de volumen producido de productos elegibles por ciclo agrícola y cultivo)*100</t>
  </si>
  <si>
    <r>
      <t xml:space="preserve">Porcentaje del volumen comercializado de productos elegibles con Incentivos a la agricultura por contrato con ajuste e integración sobre base  (por ciclo agrícola y cultivo) con respecto al total producido.  </t>
    </r>
    <r>
      <rPr>
        <i/>
        <sz val="10"/>
        <color indexed="30"/>
        <rFont val="Soberana Sans"/>
      </rPr>
      <t xml:space="preserve">
</t>
    </r>
  </si>
  <si>
    <t>(Sumatoria del volumen de cultivos agropecuarios elegibles con Incentivos a la agricultura por contrato con ajuste e integración sobre base por ciclo agrícola y producto / Total de volumen producido de cultivos elegibles por ciclo agrícola y cultivo)*100</t>
  </si>
  <si>
    <r>
      <t>Porcentaje del volumen comercializado de productos elegibles apoyado con incentivos complementarios al ingreso objetivo por ciclo agrícola y producto con respecto al total producido.</t>
    </r>
    <r>
      <rPr>
        <i/>
        <sz val="10"/>
        <color indexed="30"/>
        <rFont val="Soberana Sans"/>
      </rPr>
      <t xml:space="preserve">
</t>
    </r>
  </si>
  <si>
    <t>(sumatoria de productos elegibles apoyados con incentivos complementarios al ingreso objetivo por ciclo agrícola y cultivo/total de volumen producido de productos elegibles por ciclo agrícola y cultivo)*100</t>
  </si>
  <si>
    <r>
      <t xml:space="preserve">Porcentaje del volumen comercializado de productos elegibles con incentivos para administración de riesgos de precios sin agricultura por contrato con respecto al total producido.  </t>
    </r>
    <r>
      <rPr>
        <i/>
        <sz val="10"/>
        <color indexed="30"/>
        <rFont val="Soberana Sans"/>
      </rPr>
      <t xml:space="preserve">
</t>
    </r>
  </si>
  <si>
    <t>(Sumatoria del volumen de productos  elegibles con incentivos para administración de riesgos de precios sin agricultura por contrato / Total de volumen producido de productos elegibles)*100</t>
  </si>
  <si>
    <r>
      <t xml:space="preserve">Porcentaje del volumen comercializado de productos elegibles con incentivos para administración de riesgos de precios con agricultura por contrato con respecto al total producido.  </t>
    </r>
    <r>
      <rPr>
        <i/>
        <sz val="10"/>
        <color indexed="30"/>
        <rFont val="Soberana Sans"/>
      </rPr>
      <t xml:space="preserve">
</t>
    </r>
  </si>
  <si>
    <t>(Sumatoria del volumen de productos elegibles con incentivos para administración de riesgos de precios con agricultura por contrato / Total de volumen producido de productos elegibles)*100</t>
  </si>
  <si>
    <t>A 1 Dictaminación favorable efectuada a las solicitudes de proyectos de promoción comercial para el acceso a los incentivos</t>
  </si>
  <si>
    <r>
      <t>Porcentaje de unidades productivas que acceden a certificación o recertificación.</t>
    </r>
    <r>
      <rPr>
        <i/>
        <sz val="10"/>
        <color indexed="30"/>
        <rFont val="Soberana Sans"/>
      </rPr>
      <t xml:space="preserve">
</t>
    </r>
  </si>
  <si>
    <t>(Número de unidades productivas que acceden a certificación o recertificación /Número total de unidades productivas solicitantes para la certificación o recertificación  a través de proyectos de promoción comercial) * 100</t>
  </si>
  <si>
    <t>A 2 Capacitación a través de proyectos de promoción comercial</t>
  </si>
  <si>
    <r>
      <t xml:space="preserve">Porcentaje de participantes del sector agroalimentario que reciben capacitación.  </t>
    </r>
    <r>
      <rPr>
        <i/>
        <sz val="10"/>
        <color indexed="30"/>
        <rFont val="Soberana Sans"/>
      </rPr>
      <t xml:space="preserve">
</t>
    </r>
  </si>
  <si>
    <t>(Número de participantes del sector agroalimentario que reciben capacitación  / población objetivo) * 100</t>
  </si>
  <si>
    <t>A 3 Registro de empresas participantes que logran enlaces comerciales</t>
  </si>
  <si>
    <r>
      <t>Porcentaje de las empresas participantes del sector agroalimentario y pesquero que logran establecer enlaces comerciales.</t>
    </r>
    <r>
      <rPr>
        <i/>
        <sz val="10"/>
        <color indexed="30"/>
        <rFont val="Soberana Sans"/>
      </rPr>
      <t xml:space="preserve">
</t>
    </r>
  </si>
  <si>
    <t>(Número total de empresas participantes del sector agroalimentario y pesquero que establecen enlaces comerciales / Número total de empresas participantes del sector agroalimentario y pesquero en Eventos Comerciales) * 100</t>
  </si>
  <si>
    <t>B 4 Registro de beneficiarios que recibieron el pago de Incentivos a la Comercialización en el plazo establecido en la normatividad.</t>
  </si>
  <si>
    <r>
      <t>Porcentaje de beneficiarios que recibieron el pago en el plazo establecido en la normatividad por ciclo y cultivo con respecto al total de productores que solicitaron el incentivo.</t>
    </r>
    <r>
      <rPr>
        <i/>
        <sz val="10"/>
        <color indexed="30"/>
        <rFont val="Soberana Sans"/>
      </rPr>
      <t xml:space="preserve">
</t>
    </r>
  </si>
  <si>
    <t xml:space="preserve">(Numero de beneficiarios con el pago recibido en el plazo establecido en la normatividad por ciclo y cultivo/numero total de solicitantes)*100 </t>
  </si>
  <si>
    <t>B 5 Dictaminación favorable efectuada a las solicitudes para acceder a los incentivos a la Comercialización.</t>
  </si>
  <si>
    <r>
      <t>Porcentaje de las solicitudes dictaminadas favorablemente para acceder a los incentivos a la comercialización con respecto al total recibidas.</t>
    </r>
    <r>
      <rPr>
        <i/>
        <sz val="10"/>
        <color indexed="30"/>
        <rFont val="Soberana Sans"/>
      </rPr>
      <t xml:space="preserve">
</t>
    </r>
  </si>
  <si>
    <t>(Número total de solicitudes dictaminadas favorablemente / número total de solicitudes recibidas)*100</t>
  </si>
  <si>
    <t>B 6 Registro del volumen de productos agropecuarios en Agricultura por Contrato</t>
  </si>
  <si>
    <r>
      <t>Porcentaje del volumen registrado en agricultura por contrato (por ciclo agrícola y producto) con respecto al total producido.</t>
    </r>
    <r>
      <rPr>
        <i/>
        <sz val="10"/>
        <color indexed="30"/>
        <rFont val="Soberana Sans"/>
      </rPr>
      <t xml:space="preserve">
</t>
    </r>
  </si>
  <si>
    <t>(Sumatoria del volumen registrado en agricultura por contrato por ciclo agrícola y cultivo / Total de volumen producido de productos elegibles por ciclo agrícola y cultivo)*100</t>
  </si>
  <si>
    <t>B 7 Este indicador mide el resultado alcanzado en ASERCA respecto al total de solicitudes de compra de contratos de coberturas de precios sin agricultura por contrato que compra en los mercados de commodities, como parte del volumen cubierto de los participantes del Incentivo de Administración de Riesgos de Precios, dentro del marco del Programa de Prevención y Manejo de Riesgos</t>
  </si>
  <si>
    <r>
      <t>Porcentaje de las solicitudes dictaminadas favorablemente para acceder a los incentivos para administración de riesgos de precios sin agricultura por contrato con respecto al total de solicitudes recibidas.</t>
    </r>
    <r>
      <rPr>
        <i/>
        <sz val="10"/>
        <color indexed="30"/>
        <rFont val="Soberana Sans"/>
      </rPr>
      <t xml:space="preserve">
</t>
    </r>
  </si>
  <si>
    <t>(Número total de  solicitudes dictaminadas favorablemente para acceder a los incentivos para administración de riesgos de precios sin agricultura por contrato  / número total de solicitudes recibidas)*100</t>
  </si>
  <si>
    <t>B 8 Este indicador mide el resultado alcanzado en ASERCA respecto al total de solicitudes de compra de contratos de coberturas de precios con agricultura por contrato que compra en los mercados de commodities, como parte del volumen cubierto de los participantes del Incentivo de Administración de Riesgos de Precios, dentro del marco del Programa de Prevención y Manejo de Riesgos.</t>
  </si>
  <si>
    <r>
      <t>Porcentaje de las solicitudes dictaminadas favorablemente para acceder a los incentivos para administración de riesgos de precios con agricultura por contrato con respecto al total de solicitudes  recibidas.</t>
    </r>
    <r>
      <rPr>
        <i/>
        <sz val="10"/>
        <color indexed="30"/>
        <rFont val="Soberana Sans"/>
      </rPr>
      <t xml:space="preserve">
</t>
    </r>
  </si>
  <si>
    <t>(Número total de solicitudes dictaminadas favorablemente para acceder a los incentivos para administración de riesgos de precios con agricultura por contrato / número total de solicitudes recibidas)*100</t>
  </si>
  <si>
    <r>
      <t xml:space="preserve">Variación del ingreso bruto de los productores agropecuarios con incentivos para la administración de riesgos de precios y los incentivos a la comercialización, proveniente de sus actividades económicas.
</t>
    </r>
    <r>
      <rPr>
        <sz val="10"/>
        <rFont val="Soberana Sans"/>
        <family val="2"/>
      </rPr>
      <t>Sin Información,Sin Justificación</t>
    </r>
  </si>
  <si>
    <r>
      <t xml:space="preserve">Variación de ventas a través de Promoción Comercial y de Eventos Comerciales Nacionales e Internacionales.
</t>
    </r>
    <r>
      <rPr>
        <sz val="10"/>
        <rFont val="Soberana Sans"/>
        <family val="2"/>
      </rPr>
      <t>Sin Información,Sin Justificación</t>
    </r>
  </si>
  <si>
    <r>
      <t xml:space="preserve">Volumen de producción con cobertura de riesgos de mercado del total de la producción comercializable elegible
</t>
    </r>
    <r>
      <rPr>
        <sz val="10"/>
        <rFont val="Soberana Sans"/>
        <family val="2"/>
      </rPr>
      <t>Sin Información,Sin Justificación</t>
    </r>
  </si>
  <si>
    <r>
      <t xml:space="preserve">Volumen de Producción con Incentivos a la Comercialización con respecto al total de la producción total elegible.
</t>
    </r>
    <r>
      <rPr>
        <sz val="10"/>
        <rFont val="Soberana Sans"/>
        <family val="2"/>
      </rPr>
      <t>Sin Información,Sin Justificación</t>
    </r>
  </si>
  <si>
    <r>
      <t xml:space="preserve">Porcentaje de Productores y Organizaciones del Sector Agroalimentario con necesidades de incentivos a la Promoción Comercial y Fomento a las Exportaciones que logran tener acceso al incentivo con respecto a la población objetivo.
</t>
    </r>
    <r>
      <rPr>
        <sz val="10"/>
        <rFont val="Soberana Sans"/>
        <family val="2"/>
      </rPr>
      <t>Sin Información,Sin Justificación</t>
    </r>
  </si>
  <si>
    <r>
      <t xml:space="preserve">Porcentaje de productores agropecuarios que utilizan esquemas de comercialización y administración de riesgos de precios con respecto de la población objetivo
</t>
    </r>
    <r>
      <rPr>
        <sz val="10"/>
        <rFont val="Soberana Sans"/>
        <family val="2"/>
      </rPr>
      <t>Sin Información,Sin Justificación</t>
    </r>
  </si>
  <si>
    <r>
      <t xml:space="preserve">Porcentaje de proyectos dictaminados favorablemente
</t>
    </r>
    <r>
      <rPr>
        <sz val="10"/>
        <rFont val="Soberana Sans"/>
        <family val="2"/>
      </rPr>
      <t xml:space="preserve"> Causa : La meta planeada aún no se ha alcanzado debido a que las solicitudes que ingresaron no fueron aprobadas ya que no cumplieron con alguno de los requisitos marcados en las ROP; sin embargo, se continúa recibiendo solicitudes de apoyo, mismas que se encuentran en proceso de revisión y evaluación conforme al Incentivo a la Promoción Comercial. Por lo que una vez que dichas organizaciones concluyan el proceso de  evaluación se podrá  dictaminar y en su caso aprobar, logrando así alcanzar la meta al cierre del siguiente trimestre. Efecto: El efecto sigue siendo negativo, por lo cual, no permite alcanzar la meta trimestral programada; sin embargo, en virtud de la demanda del programa, se continua recibiendo solicitudes de apoyo, mismas que al estar en el proceso de evaluación no han obtenido su liberación jurídica. Cabe mencionar, que se continuará trabajando con las organizaciones que busquen ser beneficiarias del Programa a fin de que en el próximo periodo se cumpla con la meta establecida. Otros Motivos:</t>
    </r>
  </si>
  <si>
    <r>
      <t xml:space="preserve">Porcentaje de solicitudes apoyadas en eventos comerciales
</t>
    </r>
    <r>
      <rPr>
        <sz val="10"/>
        <rFont val="Soberana Sans"/>
        <family val="2"/>
      </rPr>
      <t xml:space="preserve"> Causa : En el Programa de Eventos Comerciales Nacionales e Internacionales se tiene considerada de manera genérica la realización de  misiones comerciales,  que se definen y calendarizan conforme se concreta la oportunidad de participación de ASERCA y SAGARPA, de acuerdo con las estrategias establecidas por el C. Secretario y las consejerías agropecuarias, analizando los factores político-comerciales y la trascendencia de cada evento . En este  trimestre, obedeciendo al criterio enunciado, se llevaron a cabo la Misión Comercial de Compradores de Frutas a México (Michoacán y Veracruz) y la Misión Comercial de Compradores de Frescos a Canadá. Efecto: El efecto sigue siendo positivo, derivado de un nuevo incremento de Misiones en este trimestre. Otros Motivos:</t>
    </r>
  </si>
  <si>
    <r>
      <t xml:space="preserve">Porcentaje del volumen comercializado de productos elegibles con Incentivos al Proceso de Certificación  a la Calidad (por ciclo agrícola y producto) con respecto al total producido. 
</t>
    </r>
    <r>
      <rPr>
        <sz val="10"/>
        <rFont val="Soberana Sans"/>
        <family val="2"/>
      </rPr>
      <t xml:space="preserve"> Causa : Dado que la cosecha de frijol fue inferior a lo esperado no se activó el presente instrumento, reportándose un avance de tan solo 0.20% No obstante, con el  objeto de promover el continuo y efectivo desplazamiento en el mercado del grano incentivando a los compradores a realizar un pronto pago a los productores,  se instrumentó los Incentivos a Problemas Específicos de Comercialización. Efecto: Al instrumentarse los Incentivos a Problemas Específicos de Comercialización se podrá privilegiar a un número mayor de productores de Frijol. Otros Motivos:Nota aclaratoria: al mes de mayo se registró como valor del numerador: 40,958.53, el valor real es de 1,129.86.</t>
    </r>
  </si>
  <si>
    <r>
      <t xml:space="preserve">Porcentaje del volumen comercializado de productos elegibles apoyado con Incentivos Emergentes a la Comercialización (por ciclo agrícola y producto) con respecto al total producido.
</t>
    </r>
    <r>
      <rPr>
        <sz val="10"/>
        <rFont val="Soberana Sans"/>
        <family val="2"/>
      </rPr>
      <t xml:space="preserve"> Causa : El incremento del 75.26% , obedece a la alta participación tanto de productores como de compradores de granos y oleaginosas  elegibles, que enfrentan situaciones coyunturales y/o contingencias eventuales que afectan la comercialización de los productos elegibles. Efecto: Se logró compensar a mayor número de productores y/o compradores que enfrentan contingencias en la comercialización de los productos elegibles, beneficiando a 19,073 participantes (personas físicas y morales) en 14 entidades federativas y la Región Lagunera. Otros Motivos:Nota aclaratoria: al mes de mayo se reporto como valor del numerador 1,329,288.12, el valor real a este periodo es de 1,067,418.63</t>
    </r>
  </si>
  <si>
    <r>
      <t xml:space="preserve">Porcentaje del volumen comercializado de productos elegibles con Incentivos a la agricultura por contrato con ajuste e integración sobre base  (por ciclo agrícola y cultivo) con respecto al total producido.  
</t>
    </r>
    <r>
      <rPr>
        <sz val="10"/>
        <rFont val="Soberana Sans"/>
        <family val="2"/>
      </rPr>
      <t xml:space="preserve"> Causa : Se cumplió con la meta planeada en un 79.13% derivado de que se privilegió primero la entrada a productores de hasta 20 ha de riego, y posteriormente a participantes mayores de 20 ha hasta el cierre del aviso a mediados de abril de 2016, por lo que el proceso de dictaminación y pago aún continua.     Efecto: Para efectos de la atención a las solicitudes de inscripción y pago, se establece como criterio para la operación y control el principio de primeras entradas primeras salidas, dando así el derecho a los participantes por orden en la gestión correspondiente, por lo que el avance real se reflejará en el siguiente trimestre. No obstante, se logró beneficiar a 15,012 participantes (personas físicas y morales) en 17 entidades federativas. Otros Motivos:</t>
    </r>
  </si>
  <si>
    <r>
      <t xml:space="preserve">Porcentaje del volumen comercializado de productos elegibles apoyado con incentivos complementarios al ingreso objetivo por ciclo agrícola y producto con respecto al total producido.
</t>
    </r>
    <r>
      <rPr>
        <sz val="10"/>
        <rFont val="Soberana Sans"/>
        <family val="2"/>
      </rPr>
      <t xml:space="preserve"> Causa : El incremento del 32.12%, obedece a la alta participación tanto de productores como de compradores de granos y oleaginosas  elegibles, estableciendo una relación formal que les permitirá obtener el ingreso esperado por ambas partes.    Efecto: Con el incremento reflejado en el indicador, se contribuyó a proporcionar certidumbre en la comercialización y fomentar la integración de los eslabones de la producción y comercialización de las cadenas agroalimentarias de los cultivos elegibles, logrando beneficiar a 13,307 participantes (personas físicas y morales) en 16 entidades federativas. Otros Motivos:</t>
    </r>
  </si>
  <si>
    <r>
      <t xml:space="preserve">Porcentaje del volumen comercializado de productos elegibles con incentivos para administración de riesgos de precios sin agricultura por contrato con respecto al total producido.  
</t>
    </r>
    <r>
      <rPr>
        <sz val="10"/>
        <rFont val="Soberana Sans"/>
        <family val="2"/>
      </rPr>
      <t xml:space="preserve"> Causa : Se cumplió con la meta planeada en un 100%, dictaminándose favorablemente 21,546 solicitudes recibidas. Efecto: Se cumplió con la meta planeada en un 100%, dictaminándose favorablemente 21,546 solicitudes recibidas. Otros Motivos:</t>
    </r>
  </si>
  <si>
    <r>
      <t xml:space="preserve">Porcentaje del volumen comercializado de productos elegibles con incentivos para administración de riesgos de precios con agricultura por contrato con respecto al total producido.  
</t>
    </r>
    <r>
      <rPr>
        <sz val="10"/>
        <rFont val="Soberana Sans"/>
        <family val="2"/>
      </rPr>
      <t xml:space="preserve"> Causa : El incremento del 37.0%, obedece a la alta participación tanto de productores como de compradores de granos y oleaginosas elegibles.  Efecto: Con lo anterior se contribuyó a proteger el ingreso esperado de los productores y/o el costo de compra de productos agropecuarios, fomentando una cultura financiera de administración de riesgos comerciales en el sector. Otros Motivos:</t>
    </r>
  </si>
  <si>
    <r>
      <t xml:space="preserve">Porcentaje de unidades productivas que acceden a certificación o recertificación.
</t>
    </r>
    <r>
      <rPr>
        <sz val="10"/>
        <rFont val="Soberana Sans"/>
        <family val="2"/>
      </rPr>
      <t>Sin Información,Sin Justificación</t>
    </r>
  </si>
  <si>
    <r>
      <t xml:space="preserve">Porcentaje de participantes del sector agroalimentario que reciben capacitación.  
</t>
    </r>
    <r>
      <rPr>
        <sz val="10"/>
        <rFont val="Soberana Sans"/>
        <family val="2"/>
      </rPr>
      <t>Sin Información,Sin Justificación</t>
    </r>
  </si>
  <si>
    <r>
      <t xml:space="preserve">Porcentaje de las empresas participantes del sector agroalimentario y pesquero que logran establecer enlaces comerciales.
</t>
    </r>
    <r>
      <rPr>
        <sz val="10"/>
        <rFont val="Soberana Sans"/>
        <family val="2"/>
      </rPr>
      <t xml:space="preserve"> Causa : En el Programa de Eventos Comerciales Nacionales e Internacionales se tiene considerada de manera genérica la realización de  misiones comerciales,  que se definen y calendarizan conforme se concreta la oportunidad de participación de ASERCA y SAGARPA, de acuerdo con las estrategias establecidas por el C. Secretario y las consejerías agropecuarias, analizando los factores político-comerciales y la trascendencia de cada evento . En este  trimestre, obedeciendo al criterio enunciado, se llevaron a cabo la Misión Comercial de Compradores de Frutas a México (Michoacán y Veracruz) y la Misión Comercial de Compradores de Frescos a Canadá. Efecto: El efecto sigue siendo positivo, derivado de un nuevo incremento de Misiones en este trimestre. Otros Motivos:</t>
    </r>
  </si>
  <si>
    <r>
      <t xml:space="preserve">Porcentaje de beneficiarios que recibieron el pago en el plazo establecido en la normatividad por ciclo y cultivo con respecto al total de productores que solicitaron el incentivo.
</t>
    </r>
    <r>
      <rPr>
        <sz val="10"/>
        <rFont val="Soberana Sans"/>
        <family val="2"/>
      </rPr>
      <t xml:space="preserve"> Causa : Se rebazó la meta planeada en un 25.00% derivado de la alta participación de productores en agricultura por contrato. Efecto: Lo anterior permitió incentivar la comercialización de 24.1 millones de toneladas de granos y oleaginosas, en 30 estados de la Republica Mexicana y la Región Lagunera. Otros Motivos:</t>
    </r>
  </si>
  <si>
    <r>
      <t xml:space="preserve">Porcentaje de las solicitudes dictaminadas favorablemente para acceder a los incentivos a la comercialización con respecto al total recibidas.
</t>
    </r>
    <r>
      <rPr>
        <sz val="10"/>
        <rFont val="Soberana Sans"/>
        <family val="2"/>
      </rPr>
      <t xml:space="preserve"> Causa : Se cumplió con la meta planeada en un 74.21% derivado de que se privilegió primero la entrada a productores de hasta 20 ha de riego, y posteriormente a participantes mayores de 20 ha. El aviso del O.I. 2015/2016 se encuentra activo por lo que el proceso de dictaminación aún continua. Efecto: Con la dictaminación de las 69,945 solicitudes, se logró beneficiar 246,280 participantes (personas físicas y morales) en 30 entidades federativas y la región lagunera. Otros Motivos:</t>
    </r>
  </si>
  <si>
    <r>
      <t xml:space="preserve">Porcentaje del volumen registrado en agricultura por contrato (por ciclo agrícola y producto) con respecto al total producido.
</t>
    </r>
    <r>
      <rPr>
        <sz val="10"/>
        <rFont val="Soberana Sans"/>
        <family val="2"/>
      </rPr>
      <t xml:space="preserve"> Causa : Se logró basicamente el 100% resultando una diferencia a la alza de tan solo el 0.91% del volumen registrado en Agricultura por Contrato, con lo anterior se cumplió con la meta establecida. Efecto: Con la instrumentación de la Agricultura por Contrato, se ha promovido una cultura financiera de administración de riesgos, brindando protección contra las fluctuaciones de los precios de los futuros, así como protegiendo el ingreso esperado de los productores y/o el costo de compra  a los compradores participantes.  Otros Motivos:</t>
    </r>
  </si>
  <si>
    <r>
      <t xml:space="preserve">Porcentaje de las solicitudes dictaminadas favorablemente para acceder a los incentivos para administración de riesgos de precios sin agricultura por contrato con respecto al total de solicitudes recibidas.
</t>
    </r>
    <r>
      <rPr>
        <sz val="10"/>
        <rFont val="Soberana Sans"/>
        <family val="2"/>
      </rPr>
      <t xml:space="preserve"> Causa : Se cumplió con la meta planeada en un 86.77% derivado de que se continuó privilegiando primero la entrada a productores de hasta 20 ha de riego, y posteriormente a participantes mayores de 20 ha., dando preferencia a volúmenes con agricultura por contrato.       Efecto: La meta se presenta al 36.77 vs. el programado del 42.38%.  Es importante señalar que la ventanilla abrió el 31 de agosto  y continúa abierta  por lo que la meta se calcula con un corte al 30 de septiembre reportando las solicitudes recibidas hasta ese momento, sin embargo se siguen recibiendo solicitudes, mismas que se verán reflejadas en el último trimestre. Otros Motivos:</t>
    </r>
  </si>
  <si>
    <r>
      <t xml:space="preserve">Porcentaje de las solicitudes dictaminadas favorablemente para acceder a los incentivos para administración de riesgos de precios con agricultura por contrato con respecto al total de solicitudes  recibidas.
</t>
    </r>
    <r>
      <rPr>
        <sz val="10"/>
        <rFont val="Soberana Sans"/>
        <family val="2"/>
      </rPr>
      <t xml:space="preserve"> Causa : El incremento de la meta, obedece a la alta participación tanto de productores como de compradores de granos y oleaginosas  elegibles.    Efecto: Con lo anterior se contribuyó a proteger el ingreso esperado de los productores y/o el costo de compra de productos agropecuarios, fomentando una cultura financiera de administración de riesgos comerciales en el sector. Otros Motivos:</t>
    </r>
  </si>
  <si>
    <t>S263</t>
  </si>
  <si>
    <t>Programa de Sanidad e Inocuidad Agroalimentaria</t>
  </si>
  <si>
    <t>B00-Servicio Nacional de Sanidad, Inocuidad y Calidad Agroalimentaria</t>
  </si>
  <si>
    <t>Contribuir a promover mayor certidumbre en la actividad agroalimentaria mediante mecanismos de administración de riesgos mediante la conservación y mejora de los estatus sanitarios en los estados, zonas o regiones donde se previenen y combaten plagas y enfermedades que afectan la agricultura, ganadería, acuacultura y pesca</t>
  </si>
  <si>
    <r>
      <t>Porcentaje del territorio nacional conservado libre de la mosca de la fruta</t>
    </r>
    <r>
      <rPr>
        <i/>
        <sz val="10"/>
        <color indexed="30"/>
        <rFont val="Soberana Sans"/>
      </rPr>
      <t xml:space="preserve">
Indicador Seleccionado</t>
    </r>
  </si>
  <si>
    <t>Superficie conservada libre de la mosca de la fruta/territorio nacional</t>
  </si>
  <si>
    <t>El patrimonio fitozoosanitario y la inocuidad agroalimentaria mejoran</t>
  </si>
  <si>
    <r>
      <t>Porcentaje de Estados conservados como libres de Fiebre Porcina Clásica y enfermedad de Newcastle presentación velogénica</t>
    </r>
    <r>
      <rPr>
        <i/>
        <sz val="10"/>
        <color indexed="30"/>
        <rFont val="Soberana Sans"/>
      </rPr>
      <t xml:space="preserve">
</t>
    </r>
  </si>
  <si>
    <t>(Estados conservados como libres de Fiebre Porcina Clásica y enfermedad de Newcastle presentación velogénica en el año t / Estados libres de Fiebre Porcina Clásica y enfermedad de Newcastle presentación velogénica en el  año t-1) *100</t>
  </si>
  <si>
    <r>
      <t>Porcentaje de unidades de producción o procesamiento primario de alimentos de orígen agrícola, pecuario, acuícola y pesquero reconocidas o certificadas por la aplicación de Sistemas de Reducción de Riesgos de Contaminación y Buenas Prácticas que recibieron apoyo del recurso Federal con respecto al total de reconocidas o certificadas.</t>
    </r>
    <r>
      <rPr>
        <i/>
        <sz val="10"/>
        <color indexed="30"/>
        <rFont val="Soberana Sans"/>
      </rPr>
      <t xml:space="preserve">
</t>
    </r>
  </si>
  <si>
    <t>(Número de unidades de producción o procesamiento primario de alimentos de orígen agrícola, pecuario, acuícola y pesquero reconocidas o certificadas por la aplicación de Sistemas de Reducción de Riesgos de Contaminación y Buenas Prácticas que recibieron apoyo del Programa de Sanidad e Inocuidad Agroalimentaria /Número total de unidades de producción o procesamiento primario de alimentos de orígen agrícola, pecuario, acuícola y pesquero reconocidas o certificadas por la aplicación de Sistemas de Reducción de Riesgos de Contaminación y Buenas Prácticas)*100</t>
  </si>
  <si>
    <r>
      <t>Porcentaje de unidades de producción acuícola atendidas con acciones de sanidad</t>
    </r>
    <r>
      <rPr>
        <i/>
        <sz val="10"/>
        <color indexed="30"/>
        <rFont val="Soberana Sans"/>
      </rPr>
      <t xml:space="preserve">
</t>
    </r>
  </si>
  <si>
    <t>(Número de unidades de producción acuícola atendidas con acciones de sanidad / Número de unidades de producción acuícola en operación)*100</t>
  </si>
  <si>
    <r>
      <t xml:space="preserve">Porcentaje de estados o regiones que mejoran su estatus fitozoosanitario y acuícola en plagas y enfermedades </t>
    </r>
    <r>
      <rPr>
        <i/>
        <sz val="10"/>
        <color indexed="30"/>
        <rFont val="Soberana Sans"/>
      </rPr>
      <t xml:space="preserve">
</t>
    </r>
  </si>
  <si>
    <t>(Número de estados o regiones que mejoran su estatus fitozoosanitario en plagas y enfermedades en el año t / Número de estados o regiones que mejorarán su estatus fitozoosanitario en plagas y enfermedades al 2018) * 100</t>
  </si>
  <si>
    <r>
      <t>Porcentaje de carne producida con incentivo en establecimientos Tipo Inspección Federal</t>
    </r>
    <r>
      <rPr>
        <i/>
        <sz val="10"/>
        <color indexed="30"/>
        <rFont val="Soberana Sans"/>
      </rPr>
      <t xml:space="preserve">
</t>
    </r>
  </si>
  <si>
    <t>(Kilogramos de carne producida en establecimientos Tipo Inspección Federal con incentivo/Kilogramos  de carne que se produce en los establecimientos Tipo Inspección Federal)* 100</t>
  </si>
  <si>
    <t>A C2. Inspecciones fitozoosanitarias, acuícolas y pesqueras de embarques que se movilizan dentro del territorio nacional realizadas</t>
  </si>
  <si>
    <r>
      <t>Porcentaje de cargamentos de alto riesgo sanitario que transitan por los Puntos de Verificación e Inspección a los que se les aplica medidas cuarentenarias</t>
    </r>
    <r>
      <rPr>
        <i/>
        <sz val="10"/>
        <color indexed="30"/>
        <rFont val="Soberana Sans"/>
      </rPr>
      <t xml:space="preserve">
</t>
    </r>
  </si>
  <si>
    <t>(Número de cargamentos de alto riesgo sanitario que transitan por los Puntos de Verificación e Inspección a los que se les aplica medidas cuarentenarias / Número de cargamentos de alto riesgo sanitario que transitan por los Puntos de Verificación e Inspección y son detectados ) * 100</t>
  </si>
  <si>
    <r>
      <t>Porcentaje de cargamentos de alto riesgo sanitario retornados</t>
    </r>
    <r>
      <rPr>
        <i/>
        <sz val="10"/>
        <color indexed="30"/>
        <rFont val="Soberana Sans"/>
      </rPr>
      <t xml:space="preserve">
</t>
    </r>
  </si>
  <si>
    <t>(Número de cargamentos de alto riesgo sanitario retornados / Número de cargamentos de alto riesgo sanitario con retorno instruido )*100</t>
  </si>
  <si>
    <r>
      <t>Porcentaje de cargamentos de alto riesgo sanitario destruidos</t>
    </r>
    <r>
      <rPr>
        <i/>
        <sz val="10"/>
        <color indexed="30"/>
        <rFont val="Soberana Sans"/>
      </rPr>
      <t xml:space="preserve">
</t>
    </r>
  </si>
  <si>
    <t>(Número de cargamentos de alto riesgo sanitario destruidos / Número de cargamentos de alto riesgo sanitario con destrucción instruida )*100</t>
  </si>
  <si>
    <t>B C4. Ganado sacrificado en establecimientos Tipo Inspección Federal con incentivo</t>
  </si>
  <si>
    <r>
      <t>Porcentaje de cabezas de ganado apoyadas para ser sacrificadas en establecimientos TIF</t>
    </r>
    <r>
      <rPr>
        <i/>
        <sz val="10"/>
        <color indexed="30"/>
        <rFont val="Soberana Sans"/>
      </rPr>
      <t xml:space="preserve">
</t>
    </r>
  </si>
  <si>
    <t>(Número de cabezas de ganado apoyadas para ser sacrificadas en establecimientos Tipo Inspección Federal / Número total de cabezas que se sacrifican en los establecimientos Tipo Inspección Federal ) * 100</t>
  </si>
  <si>
    <t>C C3.Unidades de producción y procesamiento primario con Sistemas de Reducción de Riesgos de Contaminación y Buenas Prácticas implementadas</t>
  </si>
  <si>
    <r>
      <t>Porcentaje de unidades de producción que alcanzan el  50% de avance en la implementación de los sistemas de reducción de riesgos de contaminación (SRRC) y las buenas prácticas(BP)</t>
    </r>
    <r>
      <rPr>
        <i/>
        <sz val="10"/>
        <color indexed="30"/>
        <rFont val="Soberana Sans"/>
      </rPr>
      <t xml:space="preserve">
</t>
    </r>
  </si>
  <si>
    <t>(Número de unidades de producción que alcanzan el 50% de avance en implementación de SRRC y BP / Número de unidades de producción atendidas para la implementación de SRRC y BP ) *100</t>
  </si>
  <si>
    <r>
      <t>Porcentaje de unidades de producción que alcanzan el  100% de avance en la implementación de los sistemas de reducción de riesgos de contaminación (SRRC) y las buenas prácticas(BP)</t>
    </r>
    <r>
      <rPr>
        <i/>
        <sz val="10"/>
        <color indexed="30"/>
        <rFont val="Soberana Sans"/>
      </rPr>
      <t xml:space="preserve">
</t>
    </r>
  </si>
  <si>
    <t>(Número de unidades de producción que alcanzan el 100% de avance en implementación deSRRC y BP / Número de unidades de producción atendidas para la implementación de SRRC y BP ) *100</t>
  </si>
  <si>
    <t>D C1. Medidas sanitarias, acuícolas y pesqueras implementadas a través de proyectos de sanidad</t>
  </si>
  <si>
    <r>
      <t>Porcentaje de proyectos de sanidad ejecutados conforme al Programa de Trabajo</t>
    </r>
    <r>
      <rPr>
        <i/>
        <sz val="10"/>
        <color indexed="30"/>
        <rFont val="Soberana Sans"/>
      </rPr>
      <t xml:space="preserve">
</t>
    </r>
  </si>
  <si>
    <t>(Número de proyectos  de sanidad ejecutados conforme al programa de trabajo / Número de proyectos de sanidad validados ) * 100</t>
  </si>
  <si>
    <t>A 1 A2. C2 Supervisión a los proyectos de inspección de la movilización nacional fitozoosanitaria</t>
  </si>
  <si>
    <r>
      <t>Porcentaje de proyectos de  inspección de la movilización nacional fitozoosanitaria supervisados</t>
    </r>
    <r>
      <rPr>
        <i/>
        <sz val="10"/>
        <color indexed="30"/>
        <rFont val="Soberana Sans"/>
      </rPr>
      <t xml:space="preserve">
</t>
    </r>
  </si>
  <si>
    <t>(Número de proyectos de inspección de la movilización nacional fitozoosanitaria  supervisados  / Número de proyectos de  inspección de la movilización nacional fitozoosanitaria  validados ) *100</t>
  </si>
  <si>
    <t>A 2 A1. C2 Validación de proyectos de inspección de la movilización nacional fitozoosanitaria</t>
  </si>
  <si>
    <r>
      <t>Porcentaje de proyectos de  inspección de la movilización nacional fitozoosanitaria validados  durante el primer trimestre del ejercicio</t>
    </r>
    <r>
      <rPr>
        <i/>
        <sz val="10"/>
        <color indexed="30"/>
        <rFont val="Soberana Sans"/>
      </rPr>
      <t xml:space="preserve">
</t>
    </r>
  </si>
  <si>
    <t>(Número de proyectos de inspección de la movilización nacional fitozoosanitaria  validados durante el primer trimestre del ejercicio / Número de proyectos de  inspección de la movilización nacional fitozoosanitaria a validar ) *100</t>
  </si>
  <si>
    <t>B 3 A1. C4 Autorización del incentivo a productores para el sacrifico de ganado en establecimientos Tipo Inspección Federal</t>
  </si>
  <si>
    <r>
      <t>Porcentaje de productores  apoyados para el sacrificio de ganado en establecimientos Tipo Inspección Federal</t>
    </r>
    <r>
      <rPr>
        <i/>
        <sz val="10"/>
        <color indexed="30"/>
        <rFont val="Soberana Sans"/>
      </rPr>
      <t xml:space="preserve">
</t>
    </r>
  </si>
  <si>
    <t>(Número de productores apoyados para el sacrificio de ganado en establecimientos  Tipo Inspección Federal / Número de productores que se registran en el Sistema Informático de Gestión) * 100</t>
  </si>
  <si>
    <t>B 4 A2. C4 Supervisión a la operación del proyecto de sacrificio de ganado en establecimientos Tipo Inspección Federal</t>
  </si>
  <si>
    <r>
      <t>Porcentaje de establecimientos Tipo Inspección Federal autorizados como Ventanilla supervisados</t>
    </r>
    <r>
      <rPr>
        <i/>
        <sz val="10"/>
        <color indexed="30"/>
        <rFont val="Soberana Sans"/>
      </rPr>
      <t xml:space="preserve">
</t>
    </r>
  </si>
  <si>
    <t>(Número de Ventanillas Supervisadas / Número de Ventanillas Autorizadas ) *100</t>
  </si>
  <si>
    <t>C 5 A1. C3 Validación de proyectos de inocuidad agroalimentaria, acuícola y pesquera</t>
  </si>
  <si>
    <r>
      <t>Porcentaje de proyectos de inocuidad agroalimentaria validados durante el primer trimestre del ejercicio</t>
    </r>
    <r>
      <rPr>
        <i/>
        <sz val="10"/>
        <color indexed="30"/>
        <rFont val="Soberana Sans"/>
      </rPr>
      <t xml:space="preserve">
</t>
    </r>
  </si>
  <si>
    <t>(Número de proyectos de inocuidad agroalimentaria validados dentro del primer trimestre del ejercicio / Número de proyectos de inocuidad agroalimentaria a validar ) *100</t>
  </si>
  <si>
    <t>C 6 A2. C3 Supervisión a los proyectos de inocuidad agroalimentaria, acuícola y pesquera</t>
  </si>
  <si>
    <r>
      <t>Porcentaje de proyectos de  inocuidad agroalimentaria, acuícola y pesquera supervisados</t>
    </r>
    <r>
      <rPr>
        <i/>
        <sz val="10"/>
        <color indexed="30"/>
        <rFont val="Soberana Sans"/>
      </rPr>
      <t xml:space="preserve">
</t>
    </r>
  </si>
  <si>
    <t>(Número de proyectos de inocuidad agroalimentaria, acuícola y pesquera  supervisados  / Número de proyectos de inocuidad agroalimentaria, acuícola y pesquera validados ) *100</t>
  </si>
  <si>
    <t>D 7 A1. C1 Validación de proyectos de sanidad para prevenir y combatir plagas reglamentadas y enfermedades de importancia económica presentes en el país.</t>
  </si>
  <si>
    <r>
      <t>Porcentaje de proyectos de sanidad validados durante el primer trimestre del ejercicio</t>
    </r>
    <r>
      <rPr>
        <i/>
        <sz val="10"/>
        <color indexed="30"/>
        <rFont val="Soberana Sans"/>
      </rPr>
      <t xml:space="preserve">
</t>
    </r>
  </si>
  <si>
    <t>(Número de proyectos de sanidad validados durante el primer trimestre del ejercicio  / Número de proyectos de sanidad a validar ) *100</t>
  </si>
  <si>
    <t>D 8 A2. C1 Supervisión a los proyectos de sanidad para prevenir y combatir plagas reglamentadas y enfermedades de importancia económica presentes en el país</t>
  </si>
  <si>
    <r>
      <t>Porcentaje de proyectos de sanidad supervisados</t>
    </r>
    <r>
      <rPr>
        <i/>
        <sz val="10"/>
        <color indexed="30"/>
        <rFont val="Soberana Sans"/>
      </rPr>
      <t xml:space="preserve">
</t>
    </r>
  </si>
  <si>
    <t>(Número de proyectos de sanidad supervisados  / Número de proyectos de sanidad validados ) *100</t>
  </si>
  <si>
    <r>
      <t xml:space="preserve">Porcentaje del territorio nacional conservado libre de la mosca de la fruta
</t>
    </r>
    <r>
      <rPr>
        <sz val="10"/>
        <rFont val="Soberana Sans"/>
        <family val="2"/>
      </rPr>
      <t>Sin Información,Sin Justificación</t>
    </r>
  </si>
  <si>
    <r>
      <t xml:space="preserve">Porcentaje de Estados conservados como libres de Fiebre Porcina Clásica y enfermedad de Newcastle presentación velogénica
</t>
    </r>
    <r>
      <rPr>
        <sz val="10"/>
        <rFont val="Soberana Sans"/>
        <family val="2"/>
      </rPr>
      <t>Sin Información,Sin Justificación</t>
    </r>
  </si>
  <si>
    <r>
      <t xml:space="preserve">Porcentaje de unidades de producción o procesamiento primario de alimentos de orígen agrícola, pecuario, acuícola y pesquero reconocidas o certificadas por la aplicación de Sistemas de Reducción de Riesgos de Contaminación y Buenas Prácticas que recibieron apoyo del recurso Federal con respecto al total de reconocidas o certificadas.
</t>
    </r>
    <r>
      <rPr>
        <sz val="10"/>
        <rFont val="Soberana Sans"/>
        <family val="2"/>
      </rPr>
      <t>Sin Información,Sin Justificación</t>
    </r>
  </si>
  <si>
    <r>
      <t xml:space="preserve">Porcentaje de unidades de producción acuícola atendidas con acciones de sanidad
</t>
    </r>
    <r>
      <rPr>
        <sz val="10"/>
        <rFont val="Soberana Sans"/>
        <family val="2"/>
      </rPr>
      <t>Sin Información,Sin Justificación</t>
    </r>
  </si>
  <si>
    <r>
      <t xml:space="preserve">Porcentaje de estados o regiones que mejoran su estatus fitozoosanitario y acuícola en plagas y enfermedades 
</t>
    </r>
    <r>
      <rPr>
        <sz val="10"/>
        <rFont val="Soberana Sans"/>
        <family val="2"/>
      </rPr>
      <t>Sin Información,Sin Justificación</t>
    </r>
  </si>
  <si>
    <r>
      <t xml:space="preserve">Porcentaje de carne producida con incentivo en establecimientos Tipo Inspección Federal
</t>
    </r>
    <r>
      <rPr>
        <sz val="10"/>
        <rFont val="Soberana Sans"/>
        <family val="2"/>
      </rPr>
      <t>Sin Información,Sin Justificación</t>
    </r>
  </si>
  <si>
    <r>
      <t xml:space="preserve">Porcentaje de cargamentos de alto riesgo sanitario que transitan por los Puntos de Verificación e Inspección a los que se les aplica medidas cuarentenarias
</t>
    </r>
    <r>
      <rPr>
        <sz val="10"/>
        <rFont val="Soberana Sans"/>
        <family val="2"/>
      </rPr>
      <t xml:space="preserve"> Causa : El numero de cargamentos con medidas cuarentenarias aplicadas así como los de alto riesgo detectados  fue mayor al estimado en la programación, sin embargo, se cumple con la meta al 100%. Es importante mencionar que la aplicación de medidas cuarentenarias que impidan el ingreso a zonas con mejor estatus a cargamentos de alto riesgo sanitario, depende del flujo comercial que transita  por los Puntos de Verificación e Inspección, así como del cumplimiento de los requisitos para ser movilizados, las circunstancias en que se presentan y el  riesgo que representan, por lo que no es una variable que se pueda determinar previamente. Efecto: El efecto es positivo dado que al cumplirse el 100% de las medidas cuarentenarias instruidas a cargamentos de alto riesgo sanitario detectados, se contribuye a reducir el riesgo de diseminación de plagas y enfermedades así como a mantener los estatus sanitarios. Otros Motivos:</t>
    </r>
  </si>
  <si>
    <r>
      <t xml:space="preserve">Porcentaje de cargamentos de alto riesgo sanitario retornados
</t>
    </r>
    <r>
      <rPr>
        <sz val="10"/>
        <rFont val="Soberana Sans"/>
        <family val="2"/>
      </rPr>
      <t xml:space="preserve"> Causa : La meta se cumple al 100%, sin embargo, el numero de cargamentos con retorno instruido fue mayor al estimado en la programación. Es importante recordar que el número de cargamentos de alto riesgo sanitario que deben ser retornados depende de los flujos comerciales de las mercancías agropecuarias, así como del cumplimiento de los requisitos para ser movilizados, la medida cuarentenaria acorde a las circunstancias en que se presentan y el  riesgo que representan, por lo que no es una variable que se pueda determinar previamente. Efecto: El efecto es positivo ya que al cumplirse el 100% de los retornos instruidos a cargamentos de alto riesgo sanitario detectados, se contribuye a reducir el riesgo de diseminación de plagas y enfermedades así como a mantener los estatus sanitarios alcanzados. Otros Motivos:</t>
    </r>
  </si>
  <si>
    <r>
      <t xml:space="preserve">Porcentaje de cargamentos de alto riesgo sanitario destruidos
</t>
    </r>
    <r>
      <rPr>
        <sz val="10"/>
        <rFont val="Soberana Sans"/>
        <family val="2"/>
      </rPr>
      <t xml:space="preserve"> Causa : La meta se cumple al 100%, sin embargo, el numero de cargamentos con destrucción instruida fue menor al estimado en la programación. Cabe mencionar que el número de cargamentos de alto riesgo sanitario que deben ser destruidos depende de los flujos comerciales, así como del cumplimiento de los requisitos para ser movilizados y por tanto dictaminar  la medida cuarentenaria que garantice su inmovilización hacia las zonas con estatus que se protegen,  acorde a las circunstancias de cada cargamento, por lo que se  estima una cantidad sin que sea una variable que se pueda determinar previamente.  Efecto: El efecto es positivo dado que al cumplirse el 100% de las destrucciones instruidas a cargamentos de alto riesgo sanitario detectados, se contribuye a reducir el riesgo de diseminación de plagas y enfermedades así como a mantener los estatus sanitarios. Otros Motivos:</t>
    </r>
  </si>
  <si>
    <r>
      <t xml:space="preserve">Porcentaje de cabezas de ganado apoyadas para ser sacrificadas en establecimientos TIF
</t>
    </r>
    <r>
      <rPr>
        <sz val="10"/>
        <rFont val="Soberana Sans"/>
        <family val="2"/>
      </rPr>
      <t xml:space="preserve"> Causa : Se supera la meta programada debido a que se conto con una mayor disponibilidad presupuestal para el periodo. Efecto: El efecto es positivo ya que el sacrificio de un número mayor de cabezas se traduce en una mayor producción de carne con inocuidad con apoyo. Otros Motivos:</t>
    </r>
  </si>
  <si>
    <r>
      <t xml:space="preserve">Porcentaje de unidades de producción que alcanzan el  50% de avance en la implementación de los sistemas de reducción de riesgos de contaminación (SRRC) y las buenas prácticas(BP)
</t>
    </r>
    <r>
      <rPr>
        <sz val="10"/>
        <rFont val="Soberana Sans"/>
        <family val="2"/>
      </rPr>
      <t xml:space="preserve"> Causa :  La meta se superó por la incorporación al esquema oficial de SRRC de nuevas unidades de producción mediante la atención el Programa de Inocuidad a consecuencia de la difusión de la Ley de Modernización de los Estados Unidos, que iniciará su aplicación en 2017, para productos agrícolas,  y debido a la auditoría realizada por la Unión Europea para el sector productivo pulpo, para productos acuícolas y pesqueros. Asi mismo, el número de unidades atendidas obedece a la estrategia implementada por la DGIAAP ante la ASF la cual inicio en el presente ejercicio. Efecto: El efecto es positivo  toda vez que se contribuye al acceso de los productos mexicanos a mercados nacionales e internacionales al cumplir con la normatividad en materia de inocuidad. Otros Motivos:</t>
    </r>
  </si>
  <si>
    <r>
      <t xml:space="preserve">Porcentaje de unidades de producción que alcanzan el  100% de avance en la implementación de los sistemas de reducción de riesgos de contaminación (SRRC) y las buenas prácticas(BP)
</t>
    </r>
    <r>
      <rPr>
        <sz val="10"/>
        <rFont val="Soberana Sans"/>
        <family val="2"/>
      </rPr>
      <t xml:space="preserve"> Causa :  La meta se superó por la incorporación al esquema oficial de SRRC de nuevas unidades de producción mediante la atención el Programa de Inocuidad a consecuencia de la difusión de la Ley de Modernización de los Estados Unidos, que iniciará su aplicación en 2017, para productos agrícolas,  y debido a la auditoría realizada por la Unión Europea para el sector productivo pulpo, para productos acuícolas y pesqueros. Así mismo, el número de unidades atendidas obedece a la estrategia implementada por la DGIAAP ante la ASF la cual inicio en el presente ejercicio. Efecto: El efecto es positivo  toda vez que se contribuye al acceso de los productos mexicanos a mercados nacionales e internacionales al cumplir con la normatividad en materia de inocuidad. Otros Motivos:</t>
    </r>
  </si>
  <si>
    <r>
      <t xml:space="preserve">Porcentaje de proyectos de sanidad ejecutados conforme al Programa de Trabajo
</t>
    </r>
    <r>
      <rPr>
        <sz val="10"/>
        <rFont val="Soberana Sans"/>
        <family val="2"/>
      </rPr>
      <t xml:space="preserve"> Causa : Se cumple al 100% con la meta. Efecto: Se cumple al 100% con la meta. Otros Motivos:</t>
    </r>
  </si>
  <si>
    <r>
      <t xml:space="preserve">Porcentaje de proyectos de  inspección de la movilización nacional fitozoosanitaria supervisados
</t>
    </r>
    <r>
      <rPr>
        <sz val="10"/>
        <rFont val="Soberana Sans"/>
        <family val="2"/>
      </rPr>
      <t xml:space="preserve"> Causa : No se programo avance para este periodo. Efecto: Sin efectos ya que no se programo avance para este periodo. Otros Motivos:</t>
    </r>
  </si>
  <si>
    <r>
      <t xml:space="preserve">Porcentaje de proyectos de  inspección de la movilización nacional fitozoosanitaria validados  durante el primer trimestre del ejercicio
</t>
    </r>
    <r>
      <rPr>
        <sz val="10"/>
        <rFont val="Soberana Sans"/>
        <family val="2"/>
      </rPr>
      <t xml:space="preserve"> Causa : La meta presenta incumplimiento debido al atraso en el envío de información por parte de Estados y los Organismos Auxiliares, para la validación de los proyectos. Al cierre del periodo se cuentan con el 100% de proyectos de inspección validados que son 73, se supera el número de proyectos programados debido a la decisión de algunos estados de dividir algunos proyectos d en materia pecuaria o vegetal y/o designación de estatal y/o federal; o bien, la inclusión de nuevos Proyectos que no estaban contemplados en Anexos Técnicos. Efecto: Sin efectos cuantificables ya que al cierre del periodo se cuenta con el 100% de proyectos validados. Otros Motivos:</t>
    </r>
  </si>
  <si>
    <r>
      <t xml:space="preserve">Porcentaje de productores  apoyados para el sacrificio de ganado en establecimientos Tipo Inspección Federal
</t>
    </r>
    <r>
      <rPr>
        <sz val="10"/>
        <rFont val="Soberana Sans"/>
        <family val="2"/>
      </rPr>
      <t xml:space="preserve"> Causa : La meta programada se supera durante este periodo debido a que se contó con la totalidad de los recursos autorizados para el presente ejercicio. Efecto: El efecto es positivo ya que se logró el interés de parte de los productores al recibir el incentivo para sacrificar su ganado en Establecimientos Tipo Inspección Federal, contribuyendo a la oferta de carne con inocuidad. Otros Motivos:</t>
    </r>
  </si>
  <si>
    <r>
      <t xml:space="preserve">Porcentaje de establecimientos Tipo Inspección Federal autorizados como Ventanilla supervisados
</t>
    </r>
    <r>
      <rPr>
        <sz val="10"/>
        <rFont val="Soberana Sans"/>
        <family val="2"/>
      </rPr>
      <t xml:space="preserve"> Causa : No se programo avance para este periodo. Efecto: Sin efectos ya que no se programo avance para este periodo. Otros Motivos:</t>
    </r>
  </si>
  <si>
    <r>
      <t xml:space="preserve">Porcentaje de proyectos de inocuidad agroalimentaria validados durante el primer trimestre del ejercicio
</t>
    </r>
    <r>
      <rPr>
        <sz val="10"/>
        <rFont val="Soberana Sans"/>
        <family val="2"/>
      </rPr>
      <t xml:space="preserve"> Causa : Se cumple con la meta Efecto: Se cumple con la meta Otros Motivos:</t>
    </r>
  </si>
  <si>
    <r>
      <t xml:space="preserve">Porcentaje de proyectos de  inocuidad agroalimentaria, acuícola y pesquera supervisados
</t>
    </r>
    <r>
      <rPr>
        <sz val="10"/>
        <rFont val="Soberana Sans"/>
        <family val="2"/>
      </rPr>
      <t xml:space="preserve"> Causa : No se programo avance para este periodo. Efecto: Sin efectos ya que no se programo avance para este periodo. Otros Motivos:</t>
    </r>
  </si>
  <si>
    <r>
      <t xml:space="preserve">Porcentaje de proyectos de sanidad validados durante el primer trimestre del ejercicio
</t>
    </r>
    <r>
      <rPr>
        <sz val="10"/>
        <rFont val="Soberana Sans"/>
        <family val="2"/>
      </rPr>
      <t xml:space="preserve"> Causa : Se cumple la meta. Efecto: Se cumple la meta. Otros Motivos:</t>
    </r>
  </si>
  <si>
    <r>
      <t xml:space="preserve">Porcentaje de proyectos de sanidad supervisados
</t>
    </r>
    <r>
      <rPr>
        <sz val="10"/>
        <rFont val="Soberana Sans"/>
        <family val="2"/>
      </rPr>
      <t xml:space="preserve"> Causa : No se programó avance para este periodo. Efecto: Sin efectos ya que no se programo avance para este periodo. Otros Motivos:</t>
    </r>
  </si>
  <si>
    <t>S266</t>
  </si>
  <si>
    <t>Programa de Apoyos a Pequeños Productores</t>
  </si>
  <si>
    <t>112-Coordinación General de Enlace Sectorial</t>
  </si>
  <si>
    <t>Las unidades económicas rurales formadas por pequeños productores rurales incrementan su productividad.</t>
  </si>
  <si>
    <r>
      <t>Porcentaje de Pequeños Productores del Sector Rural apoyados por el programa que aumentan su producción agroalimentaria</t>
    </r>
    <r>
      <rPr>
        <i/>
        <sz val="10"/>
        <color indexed="30"/>
        <rFont val="Soberana Sans"/>
      </rPr>
      <t xml:space="preserve">
</t>
    </r>
  </si>
  <si>
    <t>(Número de Pequeños Productores apoyados por el programa que aumentan su producción agroalimentaria / Total de  pequeños productores apoyados)*100</t>
  </si>
  <si>
    <t>A C1. Jóvenes rurales apoyados para arraigarse a sus comunidades de origen</t>
  </si>
  <si>
    <r>
      <t>C1. Porcentaje de jóvenes rurales apoyados para arraigo.</t>
    </r>
    <r>
      <rPr>
        <i/>
        <sz val="10"/>
        <color indexed="30"/>
        <rFont val="Soberana Sans"/>
      </rPr>
      <t xml:space="preserve">
</t>
    </r>
  </si>
  <si>
    <t>(Número total de jóvenes rurales apoyados para arraigo /Número total de jóvenes rurales  programados para arraigo )*100</t>
  </si>
  <si>
    <t>B C2. Pequeños productores de las Unidades Económicas Rurales apoyados con servicios de extensión, innovación y capacitación para incrementar la productividad rural</t>
  </si>
  <si>
    <r>
      <t>C2. Porcentaje de pequeños productores apoyados con servicios de extensión, innovación y capacitación.</t>
    </r>
    <r>
      <rPr>
        <i/>
        <sz val="10"/>
        <color indexed="30"/>
        <rFont val="Soberana Sans"/>
      </rPr>
      <t xml:space="preserve">
</t>
    </r>
  </si>
  <si>
    <t>(Número total de pequeños productores apoyados  con servicios de extensión, innovación y capacitación/Número total de pequeños productores solicitantes con dictamen positivo)*100</t>
  </si>
  <si>
    <t>C C3. Grupos de mujeres y hombres que habitan en núcleos agrarios apoyados con proyectos productivos.</t>
  </si>
  <si>
    <r>
      <t>C3. Porcentaje de grupos de mujeres y hombres en núcleos agrarios apoyados con proyectos productivos</t>
    </r>
    <r>
      <rPr>
        <i/>
        <sz val="10"/>
        <color indexed="30"/>
        <rFont val="Soberana Sans"/>
      </rPr>
      <t xml:space="preserve">
</t>
    </r>
  </si>
  <si>
    <t>(Número total de grupos de mujeres y hombres en núcleos agrarios apoyados con proyectos productivos/Número total de grupos de mujeres y hombres en núcleos agrarios registrados en el SICAPP con proyectos técnicamente validados)*100</t>
  </si>
  <si>
    <t>D C5. Los pequeños productores de café apoyados con incentivos económicos integrales para aumentar su productividad.</t>
  </si>
  <si>
    <r>
      <t>C5. Porcentaje de pequeños productores de café apoyados.</t>
    </r>
    <r>
      <rPr>
        <i/>
        <sz val="10"/>
        <color indexed="30"/>
        <rFont val="Soberana Sans"/>
      </rPr>
      <t xml:space="preserve">
</t>
    </r>
  </si>
  <si>
    <t>(Número total de pequeños productores de café apoyados para aumentar su productividad/ Número total de pequeños productores de café registrados en el padrón nacional cafetalero)*100</t>
  </si>
  <si>
    <t>E C6. Los pequeños productores de maíz y frijol apoyados con incentivos económicos integrales para aumentar su productividad.</t>
  </si>
  <si>
    <r>
      <t>C6. Porcentaje de Pequeños productores de maíz y frijol apoyados con incentivos para la producción</t>
    </r>
    <r>
      <rPr>
        <i/>
        <sz val="10"/>
        <color indexed="30"/>
        <rFont val="Soberana Sans"/>
      </rPr>
      <t xml:space="preserve">
</t>
    </r>
  </si>
  <si>
    <t>[((Número de pequeños productores apoyados con incentivos para la producción) / (Total de pequeños productores solicitantes) *100]</t>
  </si>
  <si>
    <t>F C4. Grupos de mujeres que habitan en núcleos agrarios apoyados con proyectos productivos.</t>
  </si>
  <si>
    <r>
      <t>C4. Porcentaje de grupos de mujeres en núcleos agrarios apoyados con proyectos productivos</t>
    </r>
    <r>
      <rPr>
        <i/>
        <sz val="10"/>
        <color indexed="30"/>
        <rFont val="Soberana Sans"/>
      </rPr>
      <t xml:space="preserve">
</t>
    </r>
  </si>
  <si>
    <t>(Número total de grupos de mujeres en núcleos agrarios apoyados con proyectos productivos/Número total de grupos de mujeres en núcleos agrarios registrados en el SICAPP con proyectos técnicamente validados)*100</t>
  </si>
  <si>
    <t>A 1 A1.C1 Dictaminación de solicitudes</t>
  </si>
  <si>
    <r>
      <t>A1.C1 Porcentaje de solicitudes autorizadas</t>
    </r>
    <r>
      <rPr>
        <i/>
        <sz val="10"/>
        <color indexed="30"/>
        <rFont val="Soberana Sans"/>
      </rPr>
      <t xml:space="preserve">
</t>
    </r>
  </si>
  <si>
    <t>(Número total de solicitudes autorizadas /Número total de solicitudes que cumplen con la normatividad establecida en las reglas de operación)*100</t>
  </si>
  <si>
    <t>A 2 A2.C1 Publicación del catálogo estatal de cursos, seminarios, talleres y asistencia técnica</t>
  </si>
  <si>
    <r>
      <t>A2.C1 Porcentaje de catálogos estatales de cursos, seminarios, talleres, asistencia técnica  estatales publicados en el primer semestre</t>
    </r>
    <r>
      <rPr>
        <i/>
        <sz val="10"/>
        <color indexed="30"/>
        <rFont val="Soberana Sans"/>
      </rPr>
      <t xml:space="preserve">
</t>
    </r>
  </si>
  <si>
    <t>(Número total de catálogos estatales de cursos, seminarios, talleres, asistencia técnica  publicados en el primer semestre/Número total de catálogos a publicar)*100</t>
  </si>
  <si>
    <t>A 3 A3.C1 Convocatorias estatales publicadas en el primer semestre</t>
  </si>
  <si>
    <r>
      <t>A3.C1 Porcentaje de convocatorias estales publicadas durante el primer semestre</t>
    </r>
    <r>
      <rPr>
        <i/>
        <sz val="10"/>
        <color indexed="30"/>
        <rFont val="Soberana Sans"/>
      </rPr>
      <t xml:space="preserve">
</t>
    </r>
  </si>
  <si>
    <t>(Número total de convocatorias estatales publicadas en el primer semestre /Número total de convocatorias estatales programadas)*100</t>
  </si>
  <si>
    <t>B 4 A1.C2 Autorización de solicitudes</t>
  </si>
  <si>
    <r>
      <t>A1.C2 Porcentaje de solicitudes Autorizadas</t>
    </r>
    <r>
      <rPr>
        <i/>
        <sz val="10"/>
        <color indexed="30"/>
        <rFont val="Soberana Sans"/>
      </rPr>
      <t xml:space="preserve">
</t>
    </r>
  </si>
  <si>
    <t>(Número total de solicitudes autorizadas/Número total de solicitudes recibidas)*100.</t>
  </si>
  <si>
    <t>B 5 A2.C2 Extensionistas seleccionados en tiempo y forma en las entidades federativas</t>
  </si>
  <si>
    <r>
      <t xml:space="preserve">A2.C2 Porcentaje de extensionistas seleccionados para su contratación, al mes de abril de 2016 </t>
    </r>
    <r>
      <rPr>
        <i/>
        <sz val="10"/>
        <color indexed="30"/>
        <rFont val="Soberana Sans"/>
      </rPr>
      <t xml:space="preserve">
</t>
    </r>
  </si>
  <si>
    <t>(Número de extensionistas seleccionados para su contratación al mes de abril de 2016 / Número total de extensionistas  seleccionados durante el ejercicio 2016)*100</t>
  </si>
  <si>
    <t>C 6 A1.C3 Dictaminación técnica de proyectos productivos procedentes</t>
  </si>
  <si>
    <r>
      <t>A1.C3. Porcentaje de proyectos productivos procedentes dictaminados técnicamente validados</t>
    </r>
    <r>
      <rPr>
        <i/>
        <sz val="10"/>
        <color indexed="30"/>
        <rFont val="Soberana Sans"/>
      </rPr>
      <t xml:space="preserve">
</t>
    </r>
  </si>
  <si>
    <t>(Número total de proyectos productivos procedentes dictaminados técnicamente validados/Número total de proyectos productivos procedentes registrados en el SICAPP)*100</t>
  </si>
  <si>
    <t>C 7 A2.C3 Inducción informativa a integrantes de los grupos autorizados sobre el Componente.</t>
  </si>
  <si>
    <r>
      <t>A2.C3 Porcentaje de mujeres y hombres de grupos con proyectos productivos autorizados que asisten a la inducción informativa sobre el componente</t>
    </r>
    <r>
      <rPr>
        <i/>
        <sz val="10"/>
        <color indexed="30"/>
        <rFont val="Soberana Sans"/>
      </rPr>
      <t xml:space="preserve">
</t>
    </r>
  </si>
  <si>
    <t>(Número de mujeres y hombres de grupos con proyectos productivos autorizados que asisten a la inducción informativa/ Número de mujeres y hombres de grupos con proyectos productivos autorizados)*100</t>
  </si>
  <si>
    <t>D 8 A1.C5 Dictaminación de solicitudes</t>
  </si>
  <si>
    <r>
      <t>A1. C5 Porcentaje de solicitudes dictaminadas del PIAC</t>
    </r>
    <r>
      <rPr>
        <i/>
        <sz val="10"/>
        <color indexed="30"/>
        <rFont val="Soberana Sans"/>
      </rPr>
      <t xml:space="preserve">
</t>
    </r>
  </si>
  <si>
    <t>(Total de solicitudes dictaminadas del PIAC en el plazo establecido en las Reglas de Operación/Total de solicitudes recibidas de PIAC)*100</t>
  </si>
  <si>
    <t>E 9 A1.C6 Dictaminación de solicitudes</t>
  </si>
  <si>
    <r>
      <t>A1.C6 Porcentaje de solicitudes dictaminadas para la obtención de incentivos para la producción</t>
    </r>
    <r>
      <rPr>
        <i/>
        <sz val="10"/>
        <color indexed="30"/>
        <rFont val="Soberana Sans"/>
      </rPr>
      <t xml:space="preserve">
</t>
    </r>
  </si>
  <si>
    <t>(Número de solicitudes dictaminadas para la obtención de incentivos para la producción / (Total de solicitudes recibidas )*100</t>
  </si>
  <si>
    <t>F 10 A1.C4 Dictaminación técnica de proyectos productivos procedentes</t>
  </si>
  <si>
    <r>
      <t>A1.C4 Porcentaje de proyectos productivos procedentes dictaminados técnicamente validados</t>
    </r>
    <r>
      <rPr>
        <i/>
        <sz val="10"/>
        <color indexed="30"/>
        <rFont val="Soberana Sans"/>
      </rPr>
      <t xml:space="preserve">
</t>
    </r>
  </si>
  <si>
    <t>F 11 A2.C4 Inducción informativa a integrantes de los grupos autorizados sobre el Componente.</t>
  </si>
  <si>
    <r>
      <t>A2.C4 Porcentaje de mujeres de grupos con proyectos productivos autorizados que asisten a la inducción informativa sobre el componente</t>
    </r>
    <r>
      <rPr>
        <i/>
        <sz val="10"/>
        <color indexed="30"/>
        <rFont val="Soberana Sans"/>
      </rPr>
      <t xml:space="preserve">
</t>
    </r>
  </si>
  <si>
    <t>(Número de mujeres de grupos con proyectos productivos autorizados que asisten a la inducción informativa/ Número de mujeres  de grupos con proyectos productivos autorizados)*100</t>
  </si>
  <si>
    <r>
      <t xml:space="preserve">Porcentaje de Pequeños Productores del Sector Rural apoyados por el programa que aumentan su producción agroalimentaria
</t>
    </r>
    <r>
      <rPr>
        <sz val="10"/>
        <rFont val="Soberana Sans"/>
        <family val="2"/>
      </rPr>
      <t>Sin Información,Sin Justificación</t>
    </r>
  </si>
  <si>
    <r>
      <t xml:space="preserve">C1. Porcentaje de jóvenes rurales apoyados para arraigo.
</t>
    </r>
    <r>
      <rPr>
        <sz val="10"/>
        <rFont val="Soberana Sans"/>
        <family val="2"/>
      </rPr>
      <t xml:space="preserve"> Causa : La razón por la cual el Componente presenta un retraso en la operación, particularmente en la recepción de solicitudes, obedece a que está en proceso de autorización la implementación de un Proyecto Estratégico que establece nuevas acciones y metas. Efecto: Se afectan las acciones y metas de tal manera que se da un retraso operativo en la ejecución del Componente en las Entidades Federativas. Otros Motivos:</t>
    </r>
  </si>
  <si>
    <r>
      <t xml:space="preserve">C2. Porcentaje de pequeños productores apoyados con servicios de extensión, innovación y capacitación.
</t>
    </r>
    <r>
      <rPr>
        <sz val="10"/>
        <rFont val="Soberana Sans"/>
        <family val="2"/>
      </rPr>
      <t xml:space="preserve"> Causa : La meta al primer semestre es del 10% tal como se encuentra registrada para el periodo enero-mayo, sin embargo hubo un error de registro en el renglón de la metas para el primer semestre.    El Componente fue implementado con oportunidad por las entidades federativas. Efecto: Se están atendiendo 17, 604 beneficiarios adicionales a los que se habían programado al inicio del ejercicio. Otros Motivos:</t>
    </r>
  </si>
  <si>
    <r>
      <t xml:space="preserve">C3. Porcentaje de grupos de mujeres y hombres en núcleos agrarios apoyados con proyectos productivos
</t>
    </r>
    <r>
      <rPr>
        <sz val="10"/>
        <rFont val="Soberana Sans"/>
        <family val="2"/>
      </rPr>
      <t xml:space="preserve"> Causa : Una mayor eficiencia en el ejercicio de  los recursos correspondiente al gasto sustantivo del componente permitió autorizar una mayor cantidad de proyectos productivos, respecto a los que se tenían programados. Efecto: Al segundo semestre una meta alcanzada mayor con respecto a la programada, contribuye a un logro más efectivo del indicador del componente, al apoyar a un mayor número de proyectos productivos. Otros Motivos:</t>
    </r>
  </si>
  <si>
    <r>
      <t xml:space="preserve">C5. Porcentaje de pequeños productores de café apoyados.
</t>
    </r>
    <r>
      <rPr>
        <sz val="10"/>
        <rFont val="Soberana Sans"/>
        <family val="2"/>
      </rPr>
      <t xml:space="preserve"> Causa : El dictamen y pago van de acuerdo a los tiempos establecidos en Reglas de Operación. Efecto: El total de pequeños productores de café apoyados al primer semestre se incremento un 3%. Ello representa 2,267 pequeños productores apoyados más a lo programado. Otros Motivos:</t>
    </r>
  </si>
  <si>
    <r>
      <t xml:space="preserve">C6. Porcentaje de Pequeños productores de maíz y frijol apoyados con incentivos para la producción
</t>
    </r>
    <r>
      <rPr>
        <sz val="10"/>
        <rFont val="Soberana Sans"/>
        <family val="2"/>
      </rPr>
      <t xml:space="preserve"> Causa : La UR autorizo una ampliación de ventanillas en las 23 Delegaciones, para la recepción de solicitudes PIMAF 2016, con la finalidad de atender un mayor numero de productores elegibles con base a R.O. para la obtención de los incentivos. Para el segundo semestre se verá reflejado un aumento en el número de pequeños productores apoyados con incentivos para la producción  Para este semestre se reporta un avance de la meta de un 78.19%  Efecto: Al atender un mayor número de productores con dictamen positivo al segundo semestre la meta se incrementa generando insuficiencia presupuestal, por lo que se solicitara una ampliación de presupuesto.     Otros Motivos:</t>
    </r>
  </si>
  <si>
    <r>
      <t xml:space="preserve">C4. Porcentaje de grupos de mujeres en núcleos agrarios apoyados con proyectos productivos
</t>
    </r>
    <r>
      <rPr>
        <sz val="10"/>
        <rFont val="Soberana Sans"/>
        <family val="2"/>
      </rPr>
      <t xml:space="preserve"> Causa : Una mayor eficiencia en el ejercicio de  los recursos correspondiente al gasto sustantivo del componente permitió autorizar una mayor cantidad de proyectos productivos, respecto a los que se tenían programados. Efecto: Al segundo semestre una meta alcanzada mayor en 10.29 puntos porcentuales con respecto a la programada, contribuye a un logro más efectivo del indicador del componente, al apoyar a un mayor número de proyectos productivos. Otros Motivos:</t>
    </r>
  </si>
  <si>
    <r>
      <t xml:space="preserve">A1.C1 Porcentaje de solicitudes autorizadas
</t>
    </r>
    <r>
      <rPr>
        <sz val="10"/>
        <rFont val="Soberana Sans"/>
        <family val="2"/>
      </rPr>
      <t xml:space="preserve"> Causa : La razón por la cual el Componente presenta un retraso en la operación, particularmente en la recepción de solicitudes, obedece a que está en proceso de autorización la implementación de un Proyecto Estratégico que establece nuevas acciones y metas. Efecto: Se afectan las metas y se da un retraso operativo en la ejecución del Componente en las Entidades Federativas Otros Motivos:</t>
    </r>
  </si>
  <si>
    <r>
      <t xml:space="preserve">A2.C1 Porcentaje de catálogos estatales de cursos, seminarios, talleres, asistencia técnica  estatales publicados en el primer semestre
</t>
    </r>
    <r>
      <rPr>
        <sz val="10"/>
        <rFont val="Soberana Sans"/>
        <family val="2"/>
      </rPr>
      <t>Sin Información,Sin Justificación</t>
    </r>
  </si>
  <si>
    <r>
      <t xml:space="preserve">A3.C1 Porcentaje de convocatorias estales publicadas durante el primer semestre
</t>
    </r>
    <r>
      <rPr>
        <sz val="10"/>
        <rFont val="Soberana Sans"/>
        <family val="2"/>
      </rPr>
      <t>Sin Información,Sin Justificación</t>
    </r>
  </si>
  <si>
    <r>
      <t xml:space="preserve">A1.C2 Porcentaje de solicitudes Autorizadas
</t>
    </r>
    <r>
      <rPr>
        <sz val="10"/>
        <rFont val="Soberana Sans"/>
        <family val="2"/>
      </rPr>
      <t xml:space="preserve"> Causa : La meta en el primer semestre corresponde al 13.83%  Efecto: Al primer semestre se están atendiendo 180 adicionales a las programadas, en consecuencia se tiene mayor atención de beneficiarios. Otros Motivos:</t>
    </r>
  </si>
  <si>
    <r>
      <t xml:space="preserve">A2.C2 Porcentaje de extensionistas seleccionados para su contratación, al mes de abril de 2016 
</t>
    </r>
    <r>
      <rPr>
        <sz val="10"/>
        <rFont val="Soberana Sans"/>
        <family val="2"/>
      </rPr>
      <t xml:space="preserve"> Causa :  Demora en la selección de extensionistas para su contratación, lo que provocó una disminución en la meta alcanzada en 2.46 puntos porcentuales. Efecto: Se demora la  contratación de los servicios de extensionismo  Otros Motivos:</t>
    </r>
  </si>
  <si>
    <r>
      <t xml:space="preserve">A1.C3. Porcentaje de proyectos productivos procedentes dictaminados técnicamente validados
</t>
    </r>
    <r>
      <rPr>
        <sz val="10"/>
        <rFont val="Soberana Sans"/>
        <family val="2"/>
      </rPr>
      <t xml:space="preserve"> Causa : Derivado del recorte presupuestal al componente, se redujo la cantidad  de dictaminadores contratados en comparación con los del ejercicio fiscal anterior; lo cual impidió contar con una mayor cantidad de proyectos productivos procedentes dictaminados técnicamente validados, respecto a los que se tenían programados. Efecto: Una variación menor en 8.56 puntos porcentuales como la registrada en el trimestre, respecto a la meta programada,  no afecta la consecución de los objetivos y metas del indicador a nivel componente, en virtud de que la cantidad de proyectos productivos técnicamente validados rebasa el número de proyectos productivos que con base en la disponibilidad presupuestal se pueden autorizar. Otros Motivos:</t>
    </r>
  </si>
  <si>
    <r>
      <t xml:space="preserve">A2.C3 Porcentaje de mujeres y hombres de grupos con proyectos productivos autorizados que asisten a la inducción informativa sobre el componente
</t>
    </r>
    <r>
      <rPr>
        <sz val="10"/>
        <rFont val="Soberana Sans"/>
        <family val="2"/>
      </rPr>
      <t xml:space="preserve"> Causa : Una mayor cantidad de proyectos productivos autorizados, permitió que un mayor número de mujeres y hombres de grupos con proyectos productivos autorizados asistieran a la inducción informativa sobre el componente, respecto al que se tenía programado. Efecto: Una variación mayor de 23.05 puntos porcentuales como la registrada en el trimestre, respecto a la meta programada, permite eficiente el proceso de entrega de incentivos para la implementación de proyectos productivos en un periodo mas corto de tiempo, lo cual contribuye a una mayor probabilidad de sobrevivencia de los mismos. Otros Motivos:</t>
    </r>
  </si>
  <si>
    <r>
      <t xml:space="preserve">A1. C5 Porcentaje de solicitudes dictaminadas del PIAC
</t>
    </r>
    <r>
      <rPr>
        <sz val="10"/>
        <rFont val="Soberana Sans"/>
        <family val="2"/>
      </rPr>
      <t xml:space="preserve"> Causa : El Plan Integral de Atención al Café PIAC tiene como prioridad el apoyo a organizaciones de pequeños productores.      La explicación de que la meta alcanzada sea del 5.88 se debe a que se está tomando como referencia la solicitud de la persona moral (más de 370), en lugar de los agremiados de estas personas morales (aproximadamente 100,000). Si se tomara el segundo dato para el cálculo de este indicador el resultado aumentaría significativamente. Sin embargo cabe mencionar que para fines de auditoría solo se encuentran en SURI las solicitudes de personas morales. Efecto: Aún y cuando el total de solicitudes dictaminadas positivas al primer semestre fue menor al programado, no hay un efecto negativo dado que se esta apoyando a un mayor número de organizaciones de pequeños productores. Otros Motivos:</t>
    </r>
  </si>
  <si>
    <r>
      <t xml:space="preserve">A1.C6 Porcentaje de solicitudes dictaminadas para la obtención de incentivos para la producción
</t>
    </r>
    <r>
      <rPr>
        <sz val="10"/>
        <rFont val="Soberana Sans"/>
        <family val="2"/>
      </rPr>
      <t xml:space="preserve"> Causa : La UR autorizó una ampliación de ventanillas en las 23 Delegaciones para la recepción de solicitudes PIMAF 2016, con la finalidad de atender un mayor numero de productores elegibles con base a Reglas de Operación para la obtención de los incentivos.   Los valores reportados difieren de los programado, esto se debe al factor de la demanda por parte de los productores que es un factor no controlable al momento de la programación.    Efecto: Si bien el número de solicitudes recibidas es menor al programado, el porcentaje de las solicitudes dictaminadas positivas es mayor al programado, ello origina una presión de gasto e insuficiencia presupuestal, por lo que se solicitará una ampliación de presupuesto. Otros Motivos:</t>
    </r>
  </si>
  <si>
    <r>
      <t xml:space="preserve">A1.C4 Porcentaje de proyectos productivos procedentes dictaminados técnicamente validados
</t>
    </r>
    <r>
      <rPr>
        <sz val="10"/>
        <rFont val="Soberana Sans"/>
        <family val="2"/>
      </rPr>
      <t xml:space="preserve"> Causa : Derivado del recorte presupuestal al componente, se redujo la cantidad  de dictaminadores contratados en comparación con los del ejercicio fiscal anterior; lo cual impidió contar con una mayor cantidad de proyectos productivos procedentes dictaminados técnicamente validados, respecto a los que se tenían programados. Efecto: Una variación menor de 0.12 puntos porcentuales como la registrada en el trimestre, respecto a la meta programada,  no afecta la consecución de los objetivos y metas del indicador a nivel componente, en virtud de que la cantidad de proyectos productivos técnicamente validados rebasa el número de proyectos productivos que con base en la disponibilidad presupuestal se pueden autorizar. Otros Motivos:</t>
    </r>
  </si>
  <si>
    <r>
      <t xml:space="preserve">A2.C4 Porcentaje de mujeres de grupos con proyectos productivos autorizados que asisten a la inducción informativa sobre el componente
</t>
    </r>
    <r>
      <rPr>
        <sz val="10"/>
        <rFont val="Soberana Sans"/>
        <family val="2"/>
      </rPr>
      <t xml:space="preserve"> Causa : Una mayor cantidad de proyectos productivos autorizados, permitió que un mayor número de mujeres de grupos con proyectos productivos autorizados asistieran a la inducción informativa sobre el componente, respecto al que se tenía programado. Efecto: Una variación de 30.89 puntos porcentuales como la registrada en el trimestre, respecto a la meta programada, permite acortar el plazo de entrega de incentivos para la implementación de proyectos productivos, lo cual contribuye a una mayor probabilidad de sobrevivencia de los mismos. Otros Motivos:</t>
    </r>
  </si>
  <si>
    <t>U002</t>
  </si>
  <si>
    <t>Programa de Acciones Complementarias para Mejorar las Sanidades</t>
  </si>
  <si>
    <t>Contribuir a promover mayor certidumbre en la actividad agroalimentaria mediante mecanismos de administración de riesgos. mediante la conservación y mejora de la condición de sanidad agroalimentaria en el territorio nacional</t>
  </si>
  <si>
    <t>Estados o regiones que mejoran la condición de sanidad agroalimentaria y usuarios que poseen capacidad técnica para controlar la africanización de las abejas</t>
  </si>
  <si>
    <r>
      <t>Porcentaje de estados o regiones que mejoran su estatus fitozoosanitario y acuícola en plagas y enfermedades reglamentadas y de interés económico</t>
    </r>
    <r>
      <rPr>
        <i/>
        <sz val="10"/>
        <color indexed="30"/>
        <rFont val="Soberana Sans"/>
      </rPr>
      <t xml:space="preserve">
</t>
    </r>
  </si>
  <si>
    <t>(Número de estados o regiones que mejoran su estatus sanitario en el año t / Número de estados o regiones que mejorarán su estatus sanitario al 2018) * 100</t>
  </si>
  <si>
    <r>
      <t>Porcentaje de productores y técnicos apícolas que mejoraron capacidades respecto al total de productores y técnicos apícolas</t>
    </r>
    <r>
      <rPr>
        <i/>
        <sz val="10"/>
        <color indexed="30"/>
        <rFont val="Soberana Sans"/>
      </rPr>
      <t xml:space="preserve">
</t>
    </r>
  </si>
  <si>
    <t>(Número de productores y técnicos apícolas que mejoraron sus capacidades técnicas en el año t/ Total de productores y técnicos apícolas en el año t) *100</t>
  </si>
  <si>
    <t>A C.5 Movilización de mercancías agropecuarias, acuícolas y pesqueras en territorio nacional controlada con la aplicación de medidas cuarentenarias</t>
  </si>
  <si>
    <r>
      <t>Porcentaje de cargamentos de alto riesgo sanitario que transitan por los Puntos de Verificación e Inspección con aplicación de medidas cuarentenarias</t>
    </r>
    <r>
      <rPr>
        <i/>
        <sz val="10"/>
        <color indexed="30"/>
        <rFont val="Soberana Sans"/>
      </rPr>
      <t xml:space="preserve">
</t>
    </r>
  </si>
  <si>
    <t>(Número de cargamentos de alto riesgo sanitario a los que se les aplican medidas cuarentenarias en el año t / Número de cargamentos de alto riesgo sanitario detectados en el año t ) x 100</t>
  </si>
  <si>
    <t>B C.3 Sistema de prevención, vigilancia y control de la mosca del Mediterráneo ejecutado</t>
  </si>
  <si>
    <r>
      <t>Porcentaje de brotes y detecciones de mosca del Mediterráneo atendidos</t>
    </r>
    <r>
      <rPr>
        <i/>
        <sz val="10"/>
        <color indexed="30"/>
        <rFont val="Soberana Sans"/>
      </rPr>
      <t xml:space="preserve">
</t>
    </r>
  </si>
  <si>
    <t>(Número de brotes y detecciones de mosca del Mediterráneo atendidos en el año t / Número de brotes y detecciones de mosca del Mediterráneo presentados en el año t) * 100</t>
  </si>
  <si>
    <t>C C.4 Sistema de prevención, vigilancia y control de enfermedades exóticas y emergentes ejecutado</t>
  </si>
  <si>
    <r>
      <t>Porcentaje de análisis de enfermedades exóticas emergentes y reemergentes realizados</t>
    </r>
    <r>
      <rPr>
        <i/>
        <sz val="10"/>
        <color indexed="30"/>
        <rFont val="Soberana Sans"/>
      </rPr>
      <t xml:space="preserve">
</t>
    </r>
  </si>
  <si>
    <t>(Número de análisis de enfermedades exóticas, emergentes y reemergentes realizados en el año t / Número de análisis de enfermedades exóticas, emergentes y reemergentes solicitados en el año t) * 100</t>
  </si>
  <si>
    <t>D C.2 Certificados de Calidad Genética entregados a productores en material biológico apícola</t>
  </si>
  <si>
    <r>
      <t>Porcentaje de certificados entregados a productores en el año t en relación con los certificados entregados en el año base</t>
    </r>
    <r>
      <rPr>
        <i/>
        <sz val="10"/>
        <color indexed="30"/>
        <rFont val="Soberana Sans"/>
      </rPr>
      <t xml:space="preserve">
</t>
    </r>
  </si>
  <si>
    <t>(Número de certificados entregados en el año t / Número de certificados entregados en t0) *100</t>
  </si>
  <si>
    <t>E C.1 Capacitación impartida a productores apícolas y técnicos</t>
  </si>
  <si>
    <r>
      <t>Porcentaje de asistentes que aprobaron la evaluación de la capacitación con 70 o más de calificación respecto al total de asistentes a la capacitación</t>
    </r>
    <r>
      <rPr>
        <i/>
        <sz val="10"/>
        <color indexed="30"/>
        <rFont val="Soberana Sans"/>
      </rPr>
      <t xml:space="preserve">
</t>
    </r>
  </si>
  <si>
    <t>(Número de asistentes que aprobaron la capacitación con 70 o más de calificación en el año t / Número de asistentes a las capacitaciones en el año t) *100</t>
  </si>
  <si>
    <t>A 1 A5.1Instrucción de medidas cuarentenarias de retorno o destrucción a embarques agropecuarios que se movilizan dentro del territorio nacional</t>
  </si>
  <si>
    <t>(Número de cargamentos de alto riesgo sanitario retornados en el año t/ Número de cargamentos de alto riesgo sanitario con retorno instruído en el año t)*100</t>
  </si>
  <si>
    <t>B 2 A3.1 Revisión de trampas de Mosca del Mediterráneo</t>
  </si>
  <si>
    <r>
      <t>Porcentaje de trampas de mosca del Mediterráneo revisadas</t>
    </r>
    <r>
      <rPr>
        <i/>
        <sz val="10"/>
        <color indexed="30"/>
        <rFont val="Soberana Sans"/>
      </rPr>
      <t xml:space="preserve">
</t>
    </r>
  </si>
  <si>
    <t>(Número de trampas de mosca del Mediterráneo revisadas en el año t / Número de trampas de mosca del Mediterráneo programadas a revisar en el año t) * 100</t>
  </si>
  <si>
    <t>C 3 A4.1 Realización de pruebas de laboratorio para el diagóstico de enfermedades exóticas, emergentes o re-emergentes</t>
  </si>
  <si>
    <r>
      <t>Porcentaje de muestras analizadas derivadas de la vigilancia epidemiológica</t>
    </r>
    <r>
      <rPr>
        <i/>
        <sz val="10"/>
        <color indexed="30"/>
        <rFont val="Soberana Sans"/>
      </rPr>
      <t xml:space="preserve">
</t>
    </r>
  </si>
  <si>
    <t>(Número de muestras analizadas en el año t / Número de muestras solicitadas en el año t)* 100</t>
  </si>
  <si>
    <t>D 4 A1.1 Recepción de solicitudes de capacitación</t>
  </si>
  <si>
    <r>
      <t>Porcentaje de capacitaciones impartidas con relación a las programadas</t>
    </r>
    <r>
      <rPr>
        <i/>
        <sz val="10"/>
        <color indexed="30"/>
        <rFont val="Soberana Sans"/>
      </rPr>
      <t xml:space="preserve">
</t>
    </r>
  </si>
  <si>
    <t>(Capacitaciones impartidas en el año t/ Capacitaciones programadas en el año t) * 100</t>
  </si>
  <si>
    <t>E 5 A2.1 Supervisión a las unidades de producción para su certificación</t>
  </si>
  <si>
    <r>
      <t>Porcentaje de unidades de producción atendidas con relación a las solicitantes de certificación</t>
    </r>
    <r>
      <rPr>
        <i/>
        <sz val="10"/>
        <color indexed="30"/>
        <rFont val="Soberana Sans"/>
      </rPr>
      <t xml:space="preserve">
</t>
    </r>
  </si>
  <si>
    <t>(Unidades de producción atendidas en el año t/ Unidades de producción solicitantes de certificación en el año t) * 100</t>
  </si>
  <si>
    <r>
      <t xml:space="preserve">Porcentaje de estados o regiones que mejoran su estatus fitozoosanitario y acuícola en plagas y enfermedades reglamentadas y de interés económico
</t>
    </r>
    <r>
      <rPr>
        <sz val="10"/>
        <rFont val="Soberana Sans"/>
        <family val="2"/>
      </rPr>
      <t>Sin Información,Sin Justificación</t>
    </r>
  </si>
  <si>
    <r>
      <t xml:space="preserve">Porcentaje de productores y técnicos apícolas que mejoraron capacidades respecto al total de productores y técnicos apícolas
</t>
    </r>
    <r>
      <rPr>
        <sz val="10"/>
        <rFont val="Soberana Sans"/>
        <family val="2"/>
      </rPr>
      <t>Sin Información,Sin Justificación</t>
    </r>
  </si>
  <si>
    <r>
      <t xml:space="preserve">Porcentaje de cargamentos de alto riesgo sanitario que transitan por los Puntos de Verificación e Inspección con aplicación de medidas cuarentenarias
</t>
    </r>
    <r>
      <rPr>
        <sz val="10"/>
        <rFont val="Soberana Sans"/>
        <family val="2"/>
      </rPr>
      <t xml:space="preserve"> Causa : El numero de cargamentos con medidas cuarentenarias aplicadas así como los de alto riesgo detectados  fue mayor al estimado en la programación, sin embargo, se cumple con la meta al 100%. Es importante mencionar que la aplicación de medidas cuarentenarias que impidan el ingreso a zonas con mejor estatus a cargamentos de alto riesgo sanitario, depende del flujo comercial que transita  por los Puntos de Verificación e Inspección, así como del cumplimiento de los requisitos para ser movilizados, las circunstancias en que se presentan y el  riesgo que representan, por lo que no es una variable que se pueda determinar previamente. Efecto: El efecto es positivo dado que al cumplirse el 100% de las medidas cuarentenarias instruidas a cargamentos de alto riesgo sanitario detectados, se contribuye a reducir el riesgo de diseminación de plagas y enfermedades así como a mantener los estatus sanitarios. Otros Motivos:</t>
    </r>
  </si>
  <si>
    <r>
      <t xml:space="preserve">Porcentaje de brotes y detecciones de mosca del Mediterráneo atendidos
</t>
    </r>
    <r>
      <rPr>
        <sz val="10"/>
        <rFont val="Soberana Sans"/>
        <family val="2"/>
      </rPr>
      <t xml:space="preserve"> Causa : El número de brotes y detecciones durante el periodo fue mayor al estimado al momento de la programación debido a los múltiples factores que condicionan la dispersión de la plaga de los frentes de infestación en Guatemala, hacia Chiapas, México, que no  permiten determinar de forma previa las entradas que se vayan a dar en el año. Sin embargo, se atendieron el 100% de los brotes y detecciones presentados. Efecto: El efecto es positivo toda vez que se atienden todos los brotes y detecciones, sin embargo esto requiere mayores recursos materiales, humanos y financieros eventuales, para atender la totalidad de las entradas de la plaga, de acuerdo al protocolo de atención de entradas transitorias en área libre, para su erradicación. Otros Motivos:</t>
    </r>
  </si>
  <si>
    <r>
      <t xml:space="preserve">Porcentaje de análisis de enfermedades exóticas emergentes y reemergentes realizados
</t>
    </r>
    <r>
      <rPr>
        <sz val="10"/>
        <rFont val="Soberana Sans"/>
        <family val="2"/>
      </rPr>
      <t xml:space="preserve"> Causa : Se cumple con la meta al 100%, sin embargo, los valores de numerador y denominador sobrepasan lo programado debido a que durante el 2016 se mantiene la vigilancia epidemiológica de la Influenza Aviar AH7N3  en todo el país en granjas comerciales, rastros y predios de traspatio,   aumentando el número de análisis al período por investigaciones de seguimiento a partir de aislamientos de la enfermedad. Asimismo, el aumento de la vigilancia de fiebre porcina clásica también ha contribuido en el incremento de análisis.  Efecto: El efecto es positivo toda vez que el incremento en el número de muestras colectadas para su diagnóstico en la Red de laboratorios de la CPA-SENASICA contribuye al diagnóstico oportuna de las enfermedades exóticas, emergentes y reemergentes de los animales. Otros Motivos:</t>
    </r>
  </si>
  <si>
    <r>
      <t xml:space="preserve">Porcentaje de certificados entregados a productores en el año t en relación con los certificados entregados en el año base
</t>
    </r>
    <r>
      <rPr>
        <sz val="10"/>
        <rFont val="Soberana Sans"/>
        <family val="2"/>
      </rPr>
      <t xml:space="preserve"> Causa : No se alcanzó la meta del indicador debido a que los recortes de personal de la Secretaría dejaron sin coordinador del programa a varias Delegaciones. De igual forma no se ha asignado recurso para la operación del Programa y por consiguiente éste no se ha radicado a las Delegaciones de la SAGARPA. Cabe señalar que solo algunas de éstas Delegaciones han otorgado apoyo para el cumplimiento de algunas actividades, ante la solicitud de los productores. Efecto: Se espera un efecto negativo, ya que no se contará con suficiente material biológico para su distribución a nivel nacional y a partir del cual se obtienen abejas comerciales con características genéticas deseables como mansedumbre, productividad y resistencia a enfermedades que pondría en riesgo la producción y exportación de la miel así como el inventario apícola. Lo anterior debido a que cuando el recurso sea radicado se reprogramarán las acciones pero difícilmente se atenderá el total de la demanda de certificaciones. Otros Motivos:</t>
    </r>
  </si>
  <si>
    <r>
      <t xml:space="preserve">Porcentaje de asistentes que aprobaron la evaluación de la capacitación con 70 o más de calificación respecto al total de asistentes a la capacitación
</t>
    </r>
    <r>
      <rPr>
        <sz val="10"/>
        <rFont val="Soberana Sans"/>
        <family val="2"/>
      </rPr>
      <t xml:space="preserve"> Causa : La meta se logró debido al interés de los productores en los temas selectos de apicultura, así como la correcta impartición de los talleres que estimulan a que el productor implemente el manejo integral de la colmena así como las  Buenas Prácticas de Producción de miel. Efecto: Se espera un efecto positivo debido  a que los productores que pudieron ser capacitados tendrán diferentes herramientas teórico-practicas, que faciliten el óptimo desarrollo y  comercialización de sus productos. Otros Motivos:</t>
    </r>
  </si>
  <si>
    <r>
      <t xml:space="preserve">Porcentaje de cargamentos de alto riesgo sanitario retornados
</t>
    </r>
    <r>
      <rPr>
        <sz val="10"/>
        <rFont val="Soberana Sans"/>
        <family val="2"/>
      </rPr>
      <t xml:space="preserve"> Causa : Los valores del numerador y denominador son mayores a los estimados al momento de la programación, debido a que el número de cargamentos de alto riesgo sanitario que deben ser retornados depende del flujo comercial de las mercancías agropecuarias, así como del cumplimiento de los requisitos para ser movilizados, la medida cuarentenaria acorde a las circunstancias en que se presentan y el  riesgo que representan, por lo que no es una variable que se pueda determinar previame Efecto: Al cumplirse el 100% de los retornos instruidos a cargamentos de alto riesgo sanitario detectados, se contribuye a reducir el riego de diseminación de plagas y enfermedades, así como a mantener los estatus sanitarios alcanzados, por lo cual el efecto es positivo. Otros Motivos:</t>
    </r>
  </si>
  <si>
    <r>
      <t xml:space="preserve">Porcentaje de cargamentos de alto riesgo sanitario destruidos
</t>
    </r>
    <r>
      <rPr>
        <sz val="10"/>
        <rFont val="Soberana Sans"/>
        <family val="2"/>
      </rPr>
      <t xml:space="preserve"> Causa : Los valores de numerador y denominador son menores a los estimados al momento de la programación, es importante recordar que el número de cargamentos de alto riesgo sanitario depende del flujo comercial que transita  por los Puntos de Verificación e Inspección, la instrucción de destrucción depende del cumplimiento de los requisitos para ser movilizados, la dictaminación de la medida cuarentenaria está en función del riesgo que representen por lo tanto son variables que no se pueden determinar previamente. Sin embargo, se cumple el 100% de la meta programada. Efecto: Al cumplirse el 100% de las destrucciones instruidas a cargamentos de alto riesgo sanitario detectados, se contribuye a reducir el riesgo de diseminación de plagas y enfermedades así como a mantener los estatus sanitarios, por lo anterior, el efecto de la variación en el número de cargamentos es positivo. Otros Motivos:</t>
    </r>
  </si>
  <si>
    <r>
      <t xml:space="preserve">Porcentaje de trampas de mosca del Mediterráneo revisadas
</t>
    </r>
    <r>
      <rPr>
        <sz val="10"/>
        <rFont val="Soberana Sans"/>
        <family val="2"/>
      </rPr>
      <t xml:space="preserve"> Causa : La meta esta por arriba de lo programado debido a que la red de trampeo de mosca del Mediterráneo operada por el Comité Estatal de Sanidad Vegetal de Chiapas, compuesta por 332 trampas, fue transferida al Programa Moscamed cuando ya se  había realizado la programación de las metas del trampeo normal para el 2016. Además, ante la presencia de entradas de la plaga, el trampeo normal con función de trampeo de delimitación, fue revisada semanalmente, en vez de revisiones catorcenales. Efecto: El efecto es positivo ya que se tiene mayor área de vigilancia y mayor número de trampas por kilómetro cuadrado, para la detección oportuna de la plaga y, en consecuencia, aplicar los planes de emergencia en tiempo y forma, para la erradicación de la plaga y mantener el área libre.  Otros Motivos:</t>
    </r>
  </si>
  <si>
    <r>
      <t xml:space="preserve">Porcentaje de muestras analizadas derivadas de la vigilancia epidemiológica
</t>
    </r>
    <r>
      <rPr>
        <sz val="10"/>
        <rFont val="Soberana Sans"/>
        <family val="2"/>
      </rPr>
      <t xml:space="preserve"> Causa : Los valores del numerador y denominador son mayores a lo estimado al momento de la programación,  por la vigilancia epidemiológica de Influenza Aviar H7N3 en todo el país en granjas comerciales, rastros y predios de traspatio, aumentando el número de muestras al período por investigaciones de seguimiento a partir de aislamientos de la enfermedad. También por el aumento en la vigilancia de fiebre porcina clásica. Sin embargo, se cumple con el 100% de la meta al analizar la totalidad de las muestras solicitadas para la vigilancia epidemiológica zoosanitaria. Efecto: El efecto es positivo ya que al aumentar el  el número de muestras colectadas para su diagnóstico en la Red de laboratorios de la CPA-SENASICA., se contribuye al diagnóstico oportuno de enfermedades exóticas, emergentes o re- emergentes de los animales. Otros Motivos:</t>
    </r>
  </si>
  <si>
    <r>
      <t xml:space="preserve">Porcentaje de capacitaciones impartidas con relación a las programadas
</t>
    </r>
    <r>
      <rPr>
        <sz val="10"/>
        <rFont val="Soberana Sans"/>
        <family val="2"/>
      </rPr>
      <t xml:space="preserve"> Causa : No se alcanzó la meta del indicador debido a que los recortes de personal de la Secretaría dejaron sin coordinador del programa a varias Delegaciones. De igual forma no se ha asignado recurso para la operación del Programa y por consiguiente éste no se ha radicado a las Delegaciones de la SAGARPA. Cabe señalar que solo algunas de éstas Delegaciones han otorgado apoyo para el cumplimiento de algunas actividades, ante la solicitud de los productores. Efecto: Se espera un efecto negativo, ya que no se contará con apicultores, técnicos y brigadistas capacitados en el control de enjambres, enfermedades de las abejas y buenas practicas pecuarias que ponen en riesgo el inventario apícola, la producción, exportación y calidad de la miel. Lo anterior debido a que cuando el recurso sea radicado se reprogramarán las capacitaciones pero difícilmente se logren las actividades programadas. Otros Motivos:</t>
    </r>
  </si>
  <si>
    <r>
      <t xml:space="preserve">Porcentaje de unidades de producción atendidas con relación a las solicitantes de certificación
</t>
    </r>
    <r>
      <rPr>
        <sz val="10"/>
        <rFont val="Soberana Sans"/>
        <family val="2"/>
      </rPr>
      <t xml:space="preserve"> Causa : No se alcanzó la meta del indicador debido a que los recortes de personal de la Secretaría dejaron sin coordinador del programa a varias Delegaciones. De igual forma no se ha asignado recurso para la operación del Programa y por consiguiente éste no se ha radicado a las Delegaciones de la SAGARPA. Cabe señalar que solo algunas de éstas Delegaciones han otorgado apoyo para el cumplimiento de algunas actividades, ante la solicitud de los productores. Efecto: Se espera un efecto negativo, ya que no se contará con suficiente material biológico para su distribución a nivel nacional y a partir del cual se obtienen abejas comerciales con características genéticas deseables como mansedumbre, productividad y resistencia a enfermedades que pondría en riesgo la producción y exportación de la miel así como el inventario apícola. Lo anterior debido a que cuando el recurso sea radicado se reprogramarán las acciones pero difícilmente se atenderá el total de la demanda de certificaciones. Otros Motivos:</t>
    </r>
  </si>
  <si>
    <t>U004</t>
  </si>
  <si>
    <t>Sistema Nacional de Investigación Agrícola</t>
  </si>
  <si>
    <t>311-Dirección General de Productividad y Desarrollo Tecnológico</t>
  </si>
  <si>
    <t>Contribuir a impulsar la productividad en el sector agroalimentario mediante inversión en capital físico, humano y tecnológico que garantice la seguridad alimentaria mediante tecnologías y/o conocimientos para atender las demandas estratégicas de los productores del sector agropecuario, acuícola y pesquero</t>
  </si>
  <si>
    <r>
      <t>Porcentaje de variación en la inversión que el Fondo Sectorial de Investigación en Materias Agrícola, Pecuaria, Acuícola, Agrobiotecnología y Recursos Fitogenéticos destinada a proyectos de investigación o tecnología que requiere el Sector Agroalimentario y pesquero.</t>
    </r>
    <r>
      <rPr>
        <i/>
        <sz val="10"/>
        <color indexed="30"/>
        <rFont val="Soberana Sans"/>
      </rPr>
      <t xml:space="preserve">
</t>
    </r>
  </si>
  <si>
    <t>[(Inversión en proyectos de investigación aprobados por el Fondo Sectorial de Investigación en Materias Agrícola, Pecuaria, Acuícola, Agrobiotecnología y Recursos Fitogenéticos en el año t / Inversión en proyectos de investigación aprobados por el Fondo Sectorial de Investigación en Materias Agrícola, Pecuaria, Acuícola, Agrobiotecnología y Recursos Fitogenéticos en t-1) *100</t>
  </si>
  <si>
    <t>Productores del Sector agropecuario, acuícola y pesquero cuentan con tecnologías y/o conocimientos generados para atender temas estratágicos demandados.</t>
  </si>
  <si>
    <r>
      <t>Porcentaje de tecnologías y/o conocimientos generados que atendieron las demandas del Sector.</t>
    </r>
    <r>
      <rPr>
        <i/>
        <sz val="10"/>
        <color indexed="30"/>
        <rFont val="Soberana Sans"/>
      </rPr>
      <t xml:space="preserve">
</t>
    </r>
  </si>
  <si>
    <t>(Número de tecnologías y/o conocimientos generados en proyectos que concluyen/Números de tecnologías y/o conocimientos  que fueron demandados)*100</t>
  </si>
  <si>
    <t>A Apoyos para el desarrollo de proyectos de investigación que atienden temas estratégicos  otorgados.</t>
  </si>
  <si>
    <r>
      <t>Porcentaje de apoyos otorgados a Proyectos de investigación mediante Convenio de Asignación de Recursos</t>
    </r>
    <r>
      <rPr>
        <i/>
        <sz val="10"/>
        <color indexed="30"/>
        <rFont val="Soberana Sans"/>
      </rPr>
      <t xml:space="preserve">
</t>
    </r>
  </si>
  <si>
    <t>(Número de apoyos otorgados a Proyectos de investigación con Convenio de Asignación de Recursos formalizado/Número de  proyectos de investigación aprobados para su financiamiento)*100</t>
  </si>
  <si>
    <t>B Eventos organizados para la difusión de tecnologías y/o conocimientos.</t>
  </si>
  <si>
    <r>
      <t>Porcentaje de eventos realizados para la difusión de tecnologías y/o conocimientos.</t>
    </r>
    <r>
      <rPr>
        <i/>
        <sz val="10"/>
        <color indexed="30"/>
        <rFont val="Soberana Sans"/>
      </rPr>
      <t xml:space="preserve">
</t>
    </r>
  </si>
  <si>
    <t>(Número de eventos realizados para difusión de tecnologías y/o conocimientos /  Número de eventos programados para difusión de tecnologías y/o conocimientos)*100</t>
  </si>
  <si>
    <t>A 1 Recepción de informes financieros de proyectos de investigación</t>
  </si>
  <si>
    <r>
      <t>Porcentaje de informes financieros recibidos</t>
    </r>
    <r>
      <rPr>
        <i/>
        <sz val="10"/>
        <color indexed="30"/>
        <rFont val="Soberana Sans"/>
      </rPr>
      <t xml:space="preserve">
</t>
    </r>
  </si>
  <si>
    <t>(Número de informes financieros recibidos / Número total de informes financieros con compromiso de entrega ) *100</t>
  </si>
  <si>
    <t>B 2 Publicación de convocatorias para la atención de temas estratégicos.</t>
  </si>
  <si>
    <r>
      <t>Porcentaje de temas estratégicos que fueron convocados para su atención.</t>
    </r>
    <r>
      <rPr>
        <i/>
        <sz val="10"/>
        <color indexed="30"/>
        <rFont val="Soberana Sans"/>
      </rPr>
      <t xml:space="preserve">
</t>
    </r>
  </si>
  <si>
    <t>(Número de temas estratégicos con convocatoria públicada/Número de temas estratégicos programados para ser atendidos) *100</t>
  </si>
  <si>
    <t>B 3 Priorización de demandas en temas estratégicos.</t>
  </si>
  <si>
    <r>
      <t>Porcentaje de temas estratégicos que alcanzaron consenso para emitir su convocatoria.</t>
    </r>
    <r>
      <rPr>
        <i/>
        <sz val="10"/>
        <color indexed="30"/>
        <rFont val="Soberana Sans"/>
      </rPr>
      <t xml:space="preserve">
</t>
    </r>
  </si>
  <si>
    <t>(Número de temas estratégicos que alcanzan consenso para emitir su convocatoria/Número de temas estratégicos que fueron propuestos para ser atendidas) *100</t>
  </si>
  <si>
    <r>
      <t xml:space="preserve">Porcentaje de variación en la inversión que el Fondo Sectorial de Investigación en Materias Agrícola, Pecuaria, Acuícola, Agrobiotecnología y Recursos Fitogenéticos destinada a proyectos de investigación o tecnología que requiere el Sector Agroalimentario y pesquero.
</t>
    </r>
    <r>
      <rPr>
        <sz val="10"/>
        <rFont val="Soberana Sans"/>
        <family val="2"/>
      </rPr>
      <t>Sin Información,Sin Justificación</t>
    </r>
  </si>
  <si>
    <r>
      <t xml:space="preserve">Porcentaje de tecnologías y/o conocimientos generados que atendieron las demandas del Sector.
</t>
    </r>
    <r>
      <rPr>
        <sz val="10"/>
        <rFont val="Soberana Sans"/>
        <family val="2"/>
      </rPr>
      <t>Sin Información,Sin Justificación</t>
    </r>
  </si>
  <si>
    <r>
      <t xml:space="preserve">Porcentaje de apoyos otorgados a Proyectos de investigación mediante Convenio de Asignación de Recursos
</t>
    </r>
    <r>
      <rPr>
        <sz val="10"/>
        <rFont val="Soberana Sans"/>
        <family val="2"/>
      </rPr>
      <t>Sin Información,Sin Justificación</t>
    </r>
  </si>
  <si>
    <r>
      <t xml:space="preserve">Porcentaje de eventos realizados para la difusión de tecnologías y/o conocimientos.
</t>
    </r>
    <r>
      <rPr>
        <sz val="10"/>
        <rFont val="Soberana Sans"/>
        <family val="2"/>
      </rPr>
      <t>Sin Información,Sin Justificación</t>
    </r>
  </si>
  <si>
    <r>
      <t xml:space="preserve">Porcentaje de informes financieros recibidos
</t>
    </r>
    <r>
      <rPr>
        <sz val="10"/>
        <rFont val="Soberana Sans"/>
        <family val="2"/>
      </rPr>
      <t xml:space="preserve"> Causa : Se encuentra pendiente la entrega de 2 Informes Financieros: 1 Proyecto es por cambio de Responsable Administrativo (Trigo)  y el otro Proyecto es por situación del Retraso del Sujeto de Apoyo (Edulcorantes) Efecto: Los informes financieros pendientes serán recibidos por la Secretaría Administrativa y se verán reflejados en el siguiente trimestre derivado del cambio de responsable en el proyecto de trigo; así como, de la reprogramación de actividades en la última etapa del proyecto de edulcorantes. Otros Motivos:</t>
    </r>
  </si>
  <si>
    <r>
      <t xml:space="preserve">Porcentaje de temas estratégicos que fueron convocados para su atención.
</t>
    </r>
    <r>
      <rPr>
        <sz val="10"/>
        <rFont val="Soberana Sans"/>
        <family val="2"/>
      </rPr>
      <t xml:space="preserve"> Causa : Derivado del análisis detallado de las necesidades del Sector, se identificaron los temas demandados para su publicación en la Convocatoria 2016-01, la que incluye 1 tema estratégico y 7 temas fundamentales.  Lo anterior, es resultado de una mayor vinculación entre la SAGARPA-SNITT con los sectores productivos, lo que se refleja en una mayor identificación de demandas en temas de investigación, innovación y desarrollo tecnológico. Efecto: El contar con una mayor cantidad de demandas estratégicas identificadas permitirá brindar una atención más puntual para temas del Sector: Agrícola, Pecuario, Acuícola; así como, para temas transversales. Otros Motivos:</t>
    </r>
  </si>
  <si>
    <r>
      <t xml:space="preserve">Porcentaje de temas estratégicos que alcanzaron consenso para emitir su convocatoria.
</t>
    </r>
    <r>
      <rPr>
        <sz val="10"/>
        <rFont val="Soberana Sans"/>
        <family val="2"/>
      </rPr>
      <t>Sin Información,Sin Justificación</t>
    </r>
  </si>
  <si>
    <t>U009</t>
  </si>
  <si>
    <t>Fomento de la Ganadería y Normalización de la Calidad de los Productos Pecuarios</t>
  </si>
  <si>
    <t>Contribuir a impulsar la productividad en el sector agroalimentario mediante inversión en capital físico, humano y tecnológico que garantice la seguridad alimentaria mediante el incremento de la innovación y tecnología aplicadas por los productores en el sector pecuario.</t>
  </si>
  <si>
    <r>
      <t>Productividad laboral en el subsector pecuario.</t>
    </r>
    <r>
      <rPr>
        <i/>
        <sz val="10"/>
        <color indexed="30"/>
        <rFont val="Soberana Sans"/>
      </rPr>
      <t xml:space="preserve">
</t>
    </r>
  </si>
  <si>
    <t>(Índice del PIB ganadero año t / Índice del empleo ganadero remunerado en el año t) * 100</t>
  </si>
  <si>
    <t>Productores pecuarios incrementan la producción de alimentos de origen animal para consumo humano.</t>
  </si>
  <si>
    <r>
      <t>Tasa de variación de la producción de los principales productos de origen animal.</t>
    </r>
    <r>
      <rPr>
        <i/>
        <sz val="10"/>
        <color indexed="30"/>
        <rFont val="Soberana Sans"/>
      </rPr>
      <t xml:space="preserve">
</t>
    </r>
  </si>
  <si>
    <t>(Sumatoria del volumen anual de producción de los principales productos de origen animal en el año tn/sumatoria del volumen anual de producción de los principales productos de origen animal en el año tn-1)*100-100</t>
  </si>
  <si>
    <t>A Incentivos económicos, entregados a las unidades económicas pecuarias para el Fomento de la Ganadería y Normalización de la calidad de los Productos Pecuarios.</t>
  </si>
  <si>
    <r>
      <t>Porcentaje de proyectos apoyados para el  Programa de Fomento de la Ganadería y Normalización de la Calidad de los Productos Pecuarios.</t>
    </r>
    <r>
      <rPr>
        <i/>
        <sz val="10"/>
        <color indexed="30"/>
        <rFont val="Soberana Sans"/>
      </rPr>
      <t xml:space="preserve">
</t>
    </r>
  </si>
  <si>
    <t>(Número de Proyectos apoyados para el Programa de Fomento de la Ganadería y Normalización de la Calidad de los Productos Pecuarios / Número de proyectos dictaminados positivos)*100</t>
  </si>
  <si>
    <t>A 1 Dictamen positivo de Fomento de la Ganadería y Normalización de la Calidad de los Productos Pecuarios.</t>
  </si>
  <si>
    <r>
      <t>Porcentaje de solicitudes de Fomento de la Ganadería y Normalización de la Calidad de los Productos Pecuarios dictaminadas.</t>
    </r>
    <r>
      <rPr>
        <i/>
        <sz val="10"/>
        <color indexed="30"/>
        <rFont val="Soberana Sans"/>
      </rPr>
      <t xml:space="preserve">
</t>
    </r>
  </si>
  <si>
    <t>(Número de solicitudes de Fomento de la Ganadería y Normalización de la Calidad de los Productos Pecuarios dictaminadas positivas/número total de solicitudes recibidas para el componente de Fomento de la Ganadería y Normalización de la Calidad de los Productos Pecuarios)*100</t>
  </si>
  <si>
    <r>
      <t xml:space="preserve">Productividad laboral en el subsector pecuario.
</t>
    </r>
    <r>
      <rPr>
        <sz val="10"/>
        <rFont val="Soberana Sans"/>
        <family val="2"/>
      </rPr>
      <t>Sin Información,Sin Justificación</t>
    </r>
  </si>
  <si>
    <r>
      <t xml:space="preserve">Tasa de variación de la producción de los principales productos de origen animal.
</t>
    </r>
    <r>
      <rPr>
        <sz val="10"/>
        <rFont val="Soberana Sans"/>
        <family val="2"/>
      </rPr>
      <t>Sin Información,Sin Justificación</t>
    </r>
  </si>
  <si>
    <r>
      <t xml:space="preserve">Porcentaje de proyectos apoyados para el  Programa de Fomento de la Ganadería y Normalización de la Calidad de los Productos Pecuarios.
</t>
    </r>
    <r>
      <rPr>
        <sz val="10"/>
        <rFont val="Soberana Sans"/>
        <family val="2"/>
      </rPr>
      <t>Sin Información,Sin Justificación</t>
    </r>
  </si>
  <si>
    <r>
      <t xml:space="preserve">Porcentaje de solicitudes de Fomento de la Ganadería y Normalización de la Calidad de los Productos Pecuarios dictaminadas.
</t>
    </r>
    <r>
      <rPr>
        <sz val="10"/>
        <rFont val="Soberana Sans"/>
        <family val="2"/>
      </rPr>
      <t>Sin Información,Sin Justificación</t>
    </r>
  </si>
  <si>
    <t>U013</t>
  </si>
  <si>
    <t>Vinculación Productiva</t>
  </si>
  <si>
    <t>Contribuir a impulsar la productividad en el sector agroalimentario mediante inversión en capital físico, humano y tecnológico que garantice la seguridad alimentaria mediante la integración productiva, comercialización y desarrollo tecnológico del sector pesquero y acuícola.</t>
  </si>
  <si>
    <r>
      <t>Tasa de variación de la producción nacional pesquera y acuícola</t>
    </r>
    <r>
      <rPr>
        <i/>
        <sz val="10"/>
        <color indexed="30"/>
        <rFont val="Soberana Sans"/>
      </rPr>
      <t xml:space="preserve">
</t>
    </r>
  </si>
  <si>
    <t>(((Producción nacional pesquera y acuícola en el año t2/ Producción nacional pesquera y acuícola en el año t0)-1)*1/2)*100</t>
  </si>
  <si>
    <t>Productores acuícolas y pesqueros aplican esquemas de organización, producción y comercialización, así como la implementación de modelos tecnológicos de producción acuícola innovadores.</t>
  </si>
  <si>
    <r>
      <t>Porcentaje de modelos de desarrollo tecnológico aplicados</t>
    </r>
    <r>
      <rPr>
        <i/>
        <sz val="10"/>
        <color indexed="30"/>
        <rFont val="Soberana Sans"/>
      </rPr>
      <t xml:space="preserve">
</t>
    </r>
  </si>
  <si>
    <t>(Número de modelos de desarrollo tecnológico aplicados / Número de modelos de desarrollo tecnológico con viabilidad probada mediante convenio  x 100</t>
  </si>
  <si>
    <r>
      <t>Tasa de variación del número de sistemas producto organizados y articulados</t>
    </r>
    <r>
      <rPr>
        <i/>
        <sz val="10"/>
        <color indexed="30"/>
        <rFont val="Soberana Sans"/>
      </rPr>
      <t xml:space="preserve">
</t>
    </r>
  </si>
  <si>
    <t>((Número de sistemas producto organizados y articulados en el año t/ total de sistemas producto organizados y articulados en el año t0)-1) X 100</t>
  </si>
  <si>
    <t>A Apoyos a productores para el desarrollo de modelos tecnológicos viables generados</t>
  </si>
  <si>
    <r>
      <t>Porcentaje de modelos de desarrollo tecnológico con viabilidad probada mediante convenio</t>
    </r>
    <r>
      <rPr>
        <i/>
        <sz val="10"/>
        <color indexed="30"/>
        <rFont val="Soberana Sans"/>
      </rPr>
      <t xml:space="preserve">
</t>
    </r>
  </si>
  <si>
    <t>(Número de modelos de desarrollo tecnológico con viabilidad probada mediante convenio/ Número de modelos tecnológicos programados) x 100</t>
  </si>
  <si>
    <t>B Apoyos de capacitación y servicios especializados otorgados</t>
  </si>
  <si>
    <r>
      <t>Porcentaje de apoyos otorgados a los comités sistema producto.</t>
    </r>
    <r>
      <rPr>
        <i/>
        <sz val="10"/>
        <color indexed="30"/>
        <rFont val="Soberana Sans"/>
      </rPr>
      <t xml:space="preserve">
</t>
    </r>
  </si>
  <si>
    <t>(Número de apoyos otorgados a los comités sistema producto / Número de apoyos solicitados por los comités sistema producto ) x 100</t>
  </si>
  <si>
    <t>A 1 Validación de terminos de referencia de los modelos tecnológicos.</t>
  </si>
  <si>
    <r>
      <t>Porcentaje de modelos tecnológicos con terminos de referencia valiados</t>
    </r>
    <r>
      <rPr>
        <i/>
        <sz val="10"/>
        <color indexed="30"/>
        <rFont val="Soberana Sans"/>
      </rPr>
      <t xml:space="preserve">
</t>
    </r>
  </si>
  <si>
    <t>(Número de modelos tecnológicos con términos de referencia validados / Numero de modelos técnológicos con terminos de referencia programados) X 100</t>
  </si>
  <si>
    <t>A 2 Celebración de convenios para el desarrollo de modelos tecnológicos</t>
  </si>
  <si>
    <r>
      <t>Porcentaje de convenios celebrados para el desarrollo de modelos tecnológicos</t>
    </r>
    <r>
      <rPr>
        <i/>
        <sz val="10"/>
        <color indexed="30"/>
        <rFont val="Soberana Sans"/>
      </rPr>
      <t xml:space="preserve">
</t>
    </r>
  </si>
  <si>
    <t>(Número de convenios celebrados/Número de convenios programados a celebrarse) x 100</t>
  </si>
  <si>
    <t>B 3 Celebración de convenios con organizaciones pesqueras y acuícolas</t>
  </si>
  <si>
    <r>
      <t xml:space="preserve">Porcentaje de convenios celebrados con organizaciones pesqueras y acuícolas </t>
    </r>
    <r>
      <rPr>
        <i/>
        <sz val="10"/>
        <color indexed="30"/>
        <rFont val="Soberana Sans"/>
      </rPr>
      <t xml:space="preserve">
</t>
    </r>
  </si>
  <si>
    <t>(Número de convenios celebrados / Total de convenios  programados) x 100)</t>
  </si>
  <si>
    <t>B 4 Dictaminación de programas de trabajo fundamentados en los planes estratégicos.</t>
  </si>
  <si>
    <r>
      <t xml:space="preserve">Porcentaje de programas de trabajo que se dictaminan en fecha programada.  </t>
    </r>
    <r>
      <rPr>
        <i/>
        <sz val="10"/>
        <color indexed="30"/>
        <rFont val="Soberana Sans"/>
      </rPr>
      <t xml:space="preserve">
</t>
    </r>
  </si>
  <si>
    <t>(Número de programas de trabajo dictaminados/ Número total de programas de trabajo programados a dictaminar de acuerdo con el calendario de actividades) x 100</t>
  </si>
  <si>
    <t>B 5 Contratación de prestadores de servicios especializados para desarrollar acciones de consultoría y capacitación.</t>
  </si>
  <si>
    <r>
      <t>Tasa de variación del número de prestadores de servicios contratados.</t>
    </r>
    <r>
      <rPr>
        <i/>
        <sz val="10"/>
        <color indexed="30"/>
        <rFont val="Soberana Sans"/>
      </rPr>
      <t xml:space="preserve">
</t>
    </r>
  </si>
  <si>
    <t>[Número de prestadores de servicios contratados en el año t/ Número de prestadores de servicios contratados en el año t0)-1] x 100</t>
  </si>
  <si>
    <r>
      <t xml:space="preserve">Tasa de variación de la producción nacional pesquera y acuícola
</t>
    </r>
    <r>
      <rPr>
        <sz val="10"/>
        <rFont val="Soberana Sans"/>
        <family val="2"/>
      </rPr>
      <t>Sin Información,Sin Justificación</t>
    </r>
  </si>
  <si>
    <r>
      <t xml:space="preserve">Porcentaje de modelos de desarrollo tecnológico aplicados
</t>
    </r>
    <r>
      <rPr>
        <sz val="10"/>
        <rFont val="Soberana Sans"/>
        <family val="2"/>
      </rPr>
      <t>Sin Información,Sin Justificación</t>
    </r>
  </si>
  <si>
    <r>
      <t xml:space="preserve">Tasa de variación del número de sistemas producto organizados y articulados
</t>
    </r>
    <r>
      <rPr>
        <sz val="10"/>
        <rFont val="Soberana Sans"/>
        <family val="2"/>
      </rPr>
      <t>Sin Información,Sin Justificación</t>
    </r>
  </si>
  <si>
    <r>
      <t xml:space="preserve">Porcentaje de modelos de desarrollo tecnológico con viabilidad probada mediante convenio
</t>
    </r>
    <r>
      <rPr>
        <sz val="10"/>
        <rFont val="Soberana Sans"/>
        <family val="2"/>
      </rPr>
      <t>Sin Información,Sin Justificación</t>
    </r>
  </si>
  <si>
    <r>
      <t xml:space="preserve">Porcentaje de apoyos otorgados a los comités sistema producto.
</t>
    </r>
    <r>
      <rPr>
        <sz val="10"/>
        <rFont val="Soberana Sans"/>
        <family val="2"/>
      </rPr>
      <t xml:space="preserve"> Causa : Solicitudes de proyectos en proceso de dictamen. Efecto: No se tienen los convenios de proyectos a apoyar para este ciclo hasta finalizar proceso de dictamen.  Retraso en la entrega de apoyos a los comités sistema producto Otros Motivos:</t>
    </r>
  </si>
  <si>
    <r>
      <t xml:space="preserve">Porcentaje de modelos tecnológicos con terminos de referencia valiados
</t>
    </r>
    <r>
      <rPr>
        <sz val="10"/>
        <rFont val="Soberana Sans"/>
        <family val="2"/>
      </rPr>
      <t xml:space="preserve"> Causa : Se recibieron un mayor numero de solicitudes de las cuales se validaron sus términos de referencia, lo que demuestra el interés de los solicitantes para desarrollar sistemas de escalamiento tecnológico en acuacultura. Efecto: Al contar con términos de referencia validados existe una mayor posibilidad  de  celebrar el convenio correspondiente, una vez que el solicitante cumpla con el resto de los requisitos. Otros Motivos:</t>
    </r>
  </si>
  <si>
    <r>
      <t xml:space="preserve">Porcentaje de convenios celebrados para el desarrollo de modelos tecnológicos
</t>
    </r>
    <r>
      <rPr>
        <sz val="10"/>
        <rFont val="Soberana Sans"/>
        <family val="2"/>
      </rPr>
      <t xml:space="preserve"> Causa : Debido a la disposición presupuestal para el ejercicio de los recursos, se han celebrado solo 3 convenios de los 8 que se tenían programados originalmente, se espera que en el mes de octubre se celebren el resto de los convenios programados.  Efecto: Habrá un retraso en el desarrollo de las actividades a realizar por parte del beneficiario al no tener en tiempo su convenio suscrito y el recurso disponible. Otros Motivos:</t>
    </r>
  </si>
  <si>
    <r>
      <t xml:space="preserve">Porcentaje de convenios celebrados con organizaciones pesqueras y acuícolas 
</t>
    </r>
    <r>
      <rPr>
        <sz val="10"/>
        <rFont val="Soberana Sans"/>
        <family val="2"/>
      </rPr>
      <t>Sin Información,Sin Justificación</t>
    </r>
  </si>
  <si>
    <r>
      <t xml:space="preserve">Porcentaje de programas de trabajo que se dictaminan en fecha programada.  
</t>
    </r>
    <r>
      <rPr>
        <sz val="10"/>
        <rFont val="Soberana Sans"/>
        <family val="2"/>
      </rPr>
      <t>Sin Información,Sin Justificación</t>
    </r>
  </si>
  <si>
    <r>
      <t xml:space="preserve">Tasa de variación del número de prestadores de servicios contratados.
</t>
    </r>
    <r>
      <rPr>
        <sz val="10"/>
        <rFont val="Soberana Sans"/>
        <family val="2"/>
      </rPr>
      <t>Sin Información,Sin Justificación</t>
    </r>
  </si>
  <si>
    <t>U017</t>
  </si>
  <si>
    <t>Sistema Nacional de Información para el Desarrollo Rural Sustentable</t>
  </si>
  <si>
    <t>G00-Servicio de Información Agroalimentaria y Pesquera</t>
  </si>
  <si>
    <t>Contribuir a impulsar la productividad en el sector agroalimentario mediante inversión en capital físico, humano y tecnológico que garantice la seguridad alimentaria mediante inversión en capital físico, humano y tecnológico que garantice la seguridad alimentaria mediante el establecimiento de un sistema de recolección, procesamiento, análisis y difusión de información estadística y geoespacial; confiable, oportuna y relevante, para los agentes económicos y tomadores de decisiones del sector agroalimentario y agroindustrial de México</t>
  </si>
  <si>
    <r>
      <t>Participación de la producción nacional en la oferta total de los principales granos y oleaginosas (maíz, trigo, frijol, arroz, sorgo y soya)</t>
    </r>
    <r>
      <rPr>
        <i/>
        <sz val="10"/>
        <color indexed="30"/>
        <rFont val="Soberana Sans"/>
      </rPr>
      <t xml:space="preserve">
Indicador Seleccionado</t>
    </r>
  </si>
  <si>
    <t>El cálculo se hace sumando la producción anual, en toneladas, de estos productos y dividiendo ésta entre la suma de la producción nacional y de las importaciones de estos productos (oferta total)</t>
  </si>
  <si>
    <r>
      <t>Índice de equilibrio óptimo del mercado nacional de azúcar</t>
    </r>
    <r>
      <rPr>
        <i/>
        <sz val="10"/>
        <color indexed="30"/>
        <rFont val="Soberana Sans"/>
      </rPr>
      <t xml:space="preserve">
</t>
    </r>
  </si>
  <si>
    <t>((inventario final observado en [t]) / (2 Meses de consumo nacional aparente promedio [t] + 2 meses de exportaciones IMMEX promedio en [t]))* 100</t>
  </si>
  <si>
    <t>Los agentes económicos del sector agroalimentario y agroindustrial toman decisiones con el uso de información estadística y geoespacial oficial</t>
  </si>
  <si>
    <r>
      <t>P.1 Porcentaje de confiabilidad y oportunidad del avance mensual agropecuario</t>
    </r>
    <r>
      <rPr>
        <i/>
        <sz val="10"/>
        <color indexed="30"/>
        <rFont val="Soberana Sans"/>
      </rPr>
      <t xml:space="preserve">
</t>
    </r>
  </si>
  <si>
    <t>(índice de oportunidad de los reportes agrícolas /2) + (índice de confiabilidad de estimación de la producción /2)</t>
  </si>
  <si>
    <t>Índice</t>
  </si>
  <si>
    <r>
      <t>P.2 Porcentaje de usuarios que consideran útil la información del Sistema Integral para el Desarrollo Sustentable de la caña de azúcar.</t>
    </r>
    <r>
      <rPr>
        <i/>
        <sz val="10"/>
        <color indexed="30"/>
        <rFont val="Soberana Sans"/>
      </rPr>
      <t xml:space="preserve">
</t>
    </r>
  </si>
  <si>
    <t>(Número de usuarios de la información que la consideran útil) / (Número total de los usuarios de la información que emiten opinión) * 100</t>
  </si>
  <si>
    <t>Estratégico-Calidad-Anual</t>
  </si>
  <si>
    <t>A C1. Base de datos disponible con información agropecuaria y cobertura nacional.</t>
  </si>
  <si>
    <r>
      <t>C1. Porcentaje de CADER que contribuyen con el 80% del valor total de la producción agropecuaria nacional en el año anterior que recopilan información agropecuaria conforme a los lineamientos del SIAP</t>
    </r>
    <r>
      <rPr>
        <i/>
        <sz val="10"/>
        <color indexed="30"/>
        <rFont val="Soberana Sans"/>
      </rPr>
      <t xml:space="preserve">
</t>
    </r>
  </si>
  <si>
    <t>(Número de CADER que contribuyen con el 80% del valor total de la producción nacional en el año anterior con información recopilada / Número total de CADER que contribuyen con el 80% del valor total de la producción nacional en el año actual) * 100</t>
  </si>
  <si>
    <t>B C2. Solicitudes de tratamiento y/o distribución de imágenes satelitales realizadas por gestores, atendidas</t>
  </si>
  <si>
    <r>
      <t xml:space="preserve">C2. Porcentaje de solicitudes atendidas que cumplen con las características solicitadas  </t>
    </r>
    <r>
      <rPr>
        <i/>
        <sz val="10"/>
        <color indexed="30"/>
        <rFont val="Soberana Sans"/>
      </rPr>
      <t xml:space="preserve">
</t>
    </r>
  </si>
  <si>
    <t>(Núm. de solicitudes atendidas que cumplen con las características solicitadas/núm. de solicitudes recibidas)*100</t>
  </si>
  <si>
    <t>Gestión-Calidad-Anual</t>
  </si>
  <si>
    <t>C C3. Balanzas disponibilidad-consumo para los 12 productos estratégicos con el fin de conocer la oferta, demanda y necesidades de importación, elaboradas</t>
  </si>
  <si>
    <r>
      <t>C3. Porcentaje de balanzas de disponibilidad-consumo elaboradas</t>
    </r>
    <r>
      <rPr>
        <i/>
        <sz val="10"/>
        <color indexed="30"/>
        <rFont val="Soberana Sans"/>
      </rPr>
      <t xml:space="preserve">
</t>
    </r>
  </si>
  <si>
    <t>(Número de balanzas disponibilidad-consumo elaboradas/ número de balanzas planeadas)*100</t>
  </si>
  <si>
    <t>D C4. Publicaciones realizadas para divulgar información estadística y geográfica del sector agroalimentario, pesquero y agroindustrial azucarero</t>
  </si>
  <si>
    <r>
      <t>C4.1 Porcentaje de publicaciones elaboradas</t>
    </r>
    <r>
      <rPr>
        <i/>
        <sz val="10"/>
        <color indexed="30"/>
        <rFont val="Soberana Sans"/>
      </rPr>
      <t xml:space="preserve">
</t>
    </r>
  </si>
  <si>
    <t>(Número de publicaciones elaboradas/número de publicaciones programadas)*100</t>
  </si>
  <si>
    <r>
      <t>C4.2 Porcentaje de Publicaciones difundidas de la agroindustria azucarera</t>
    </r>
    <r>
      <rPr>
        <i/>
        <sz val="10"/>
        <color indexed="30"/>
        <rFont val="Soberana Sans"/>
      </rPr>
      <t xml:space="preserve">
</t>
    </r>
  </si>
  <si>
    <t>(número de publicaciones difundidas de la agroindustria azucarera) / (número de publicaciones programadas en el año base) * 100</t>
  </si>
  <si>
    <t>E C5. Sistema Integral de la agroindustria de la caña de azúcar actualizado y a disposición de los productores y actores de la agroindustria de la caña de azúcar</t>
  </si>
  <si>
    <r>
      <t>C5. Tasa de variación de visitas realizadas por los actores de la agroindustria de la caña de azúcar, al portal del Comité Nacional para el Desarrollo Sustentable de la Caña de Azúcar</t>
    </r>
    <r>
      <rPr>
        <i/>
        <sz val="10"/>
        <color indexed="30"/>
        <rFont val="Soberana Sans"/>
      </rPr>
      <t xml:space="preserve">
</t>
    </r>
  </si>
  <si>
    <t>((Número de visitas realizadas por los productores y actores del Sector Cañero, al portal del Comité Nacional para el Desarrollo Sustentable de la Caña de Azúcar en el año t )/ (Número de visitas realizadas por los productores y actores del Sector Cañero, al portal del Comité Nacional para el Desarrollo Sustentable de la Caña de Azúcar en el año tb ) -1 )*100</t>
  </si>
  <si>
    <t>A 1 A2.C1 Procesamiento de información agropecuaria con cobertura nacional.</t>
  </si>
  <si>
    <r>
      <t>A2.C1 Procesamiento de los reportes mensuales de información agropecuaria.</t>
    </r>
    <r>
      <rPr>
        <i/>
        <sz val="10"/>
        <color indexed="30"/>
        <rFont val="Soberana Sans"/>
      </rPr>
      <t xml:space="preserve">
</t>
    </r>
  </si>
  <si>
    <t>Número de informes integrados, analizados y validados/ número total de informes integrados, analizados y validados, programados</t>
  </si>
  <si>
    <t>A 2 A1.C1 Padrones de interés nacional actualizados</t>
  </si>
  <si>
    <r>
      <t>A1.C1  Porcentaje de padrones de interés nacional actualizados</t>
    </r>
    <r>
      <rPr>
        <i/>
        <sz val="10"/>
        <color indexed="30"/>
        <rFont val="Soberana Sans"/>
      </rPr>
      <t xml:space="preserve">
</t>
    </r>
  </si>
  <si>
    <t>(padrones actualizados /padrones programados )*100</t>
  </si>
  <si>
    <t>B 3 A1.C2 Ortorrectificación de imágenes</t>
  </si>
  <si>
    <r>
      <t>A1.C2 Porcentaje de imágenes ortorrectificadas</t>
    </r>
    <r>
      <rPr>
        <i/>
        <sz val="10"/>
        <color indexed="30"/>
        <rFont val="Soberana Sans"/>
      </rPr>
      <t xml:space="preserve">
</t>
    </r>
  </si>
  <si>
    <t>(Número de imágenes ortorrectificadas/número de imágenes solicitadas)*100</t>
  </si>
  <si>
    <t>C 4 A1.C3 Elaboración de reportes de avance de variables de estadística básica agropecuaria</t>
  </si>
  <si>
    <r>
      <t>A1.C3  Número de reportes con estadística básica (producción, precios rurales, importaciones y exportaciones)</t>
    </r>
    <r>
      <rPr>
        <i/>
        <sz val="10"/>
        <color indexed="30"/>
        <rFont val="Soberana Sans"/>
      </rPr>
      <t xml:space="preserve">
</t>
    </r>
  </si>
  <si>
    <t>(Número de reportes elaborados/ número de reportes planeados)*100</t>
  </si>
  <si>
    <t>C 5 A2.C3 Actualización de Reportes</t>
  </si>
  <si>
    <r>
      <t>A2.C3 Porcentaje de actualización de reportes</t>
    </r>
    <r>
      <rPr>
        <i/>
        <sz val="10"/>
        <color indexed="30"/>
        <rFont val="Soberana Sans"/>
      </rPr>
      <t xml:space="preserve">
</t>
    </r>
  </si>
  <si>
    <t>(Número de reportes actualizados en el portal/Número total de reportes)*100</t>
  </si>
  <si>
    <t>D 6 A1.C4 Elaboración de publicaciones impresas</t>
  </si>
  <si>
    <r>
      <t>A1.C4 Porcentaje de publicaciones diseñadas, editadas y encuadernadas</t>
    </r>
    <r>
      <rPr>
        <i/>
        <sz val="10"/>
        <color indexed="30"/>
        <rFont val="Soberana Sans"/>
      </rPr>
      <t xml:space="preserve">
</t>
    </r>
  </si>
  <si>
    <t>(Número de publicaciones impresas elaboradas/número de publicaciones impresas programadas)*100</t>
  </si>
  <si>
    <t>D 7 A2.C4 Elaboración de publicaciones electrónicas</t>
  </si>
  <si>
    <r>
      <t>A2.C4 Porcentaje de publicaciones diseñadas, editadas y actualizadas</t>
    </r>
    <r>
      <rPr>
        <i/>
        <sz val="10"/>
        <color indexed="30"/>
        <rFont val="Soberana Sans"/>
      </rPr>
      <t xml:space="preserve">
</t>
    </r>
  </si>
  <si>
    <t>(Número de publicaciones electrónicas elaboradas/número de publicaciones digitales programadas)*100</t>
  </si>
  <si>
    <t>E 8 A1.C5 Integración de información del sector cañero económica-productiva (Integración de corridas de campo, fábrica y reportes de comercio exterior)</t>
  </si>
  <si>
    <r>
      <t>A1.C5 Porcentaje de información económica-productiva integrada</t>
    </r>
    <r>
      <rPr>
        <i/>
        <sz val="10"/>
        <color indexed="30"/>
        <rFont val="Soberana Sans"/>
      </rPr>
      <t xml:space="preserve">
</t>
    </r>
  </si>
  <si>
    <t>(Número de reportes integrados) / (Número de reportes requeridos en el año base) * 100</t>
  </si>
  <si>
    <t>E 9 A2.C5 Actualización de bases de datos del sistema Integral para el Desarrollo Sustentable de la Caña de Azúcar</t>
  </si>
  <si>
    <r>
      <t>A2.C5 Porcentaje de base de datos actualizadas dentro del sistema Integral para el Desarrollo Sustentable de la Caña de Azúcar</t>
    </r>
    <r>
      <rPr>
        <i/>
        <sz val="10"/>
        <color indexed="30"/>
        <rFont val="Soberana Sans"/>
      </rPr>
      <t xml:space="preserve">
</t>
    </r>
  </si>
  <si>
    <t>(número de Bases de datos que componen al sistema Integral para el Desarrollo Sustentable de la Caña de Azúcar actualizadas) / (total de Bases de Datos que componen al Sistema Integral para el Desarrollo Sustentable de la Caña de Azúcar)*100</t>
  </si>
  <si>
    <r>
      <t xml:space="preserve">Participación de la producción nacional en la oferta total de los principales granos y oleaginosas (maíz, trigo, frijol, arroz, sorgo y soya)
</t>
    </r>
    <r>
      <rPr>
        <sz val="10"/>
        <rFont val="Soberana Sans"/>
        <family val="2"/>
      </rPr>
      <t>Sin Información,Sin Justificación</t>
    </r>
  </si>
  <si>
    <r>
      <t xml:space="preserve">Índice de equilibrio óptimo del mercado nacional de azúcar
</t>
    </r>
    <r>
      <rPr>
        <sz val="10"/>
        <rFont val="Soberana Sans"/>
        <family val="2"/>
      </rPr>
      <t>Sin Información,Sin Justificación</t>
    </r>
  </si>
  <si>
    <r>
      <t xml:space="preserve">P.1 Porcentaje de confiabilidad y oportunidad del avance mensual agropecuario
</t>
    </r>
    <r>
      <rPr>
        <sz val="10"/>
        <rFont val="Soberana Sans"/>
        <family val="2"/>
      </rPr>
      <t>Sin Información,Sin Justificación</t>
    </r>
  </si>
  <si>
    <r>
      <t xml:space="preserve">P.2 Porcentaje de usuarios que consideran útil la información del Sistema Integral para el Desarrollo Sustentable de la caña de azúcar.
</t>
    </r>
    <r>
      <rPr>
        <sz val="10"/>
        <rFont val="Soberana Sans"/>
        <family val="2"/>
      </rPr>
      <t>Sin Información,Sin Justificación</t>
    </r>
  </si>
  <si>
    <r>
      <t xml:space="preserve">C1. Porcentaje de CADER que contribuyen con el 80% del valor total de la producción agropecuaria nacional en el año anterior que recopilan información agropecuaria conforme a los lineamientos del SIAP
</t>
    </r>
    <r>
      <rPr>
        <sz val="10"/>
        <rFont val="Soberana Sans"/>
        <family val="2"/>
      </rPr>
      <t>Sin Información,Sin Justificación</t>
    </r>
  </si>
  <si>
    <r>
      <t xml:space="preserve">C2. Porcentaje de solicitudes atendidas que cumplen con las características solicitadas  
</t>
    </r>
    <r>
      <rPr>
        <sz val="10"/>
        <rFont val="Soberana Sans"/>
        <family val="2"/>
      </rPr>
      <t>Sin Información,Sin Justificación</t>
    </r>
  </si>
  <si>
    <r>
      <t xml:space="preserve">C3. Porcentaje de balanzas de disponibilidad-consumo elaboradas
</t>
    </r>
    <r>
      <rPr>
        <sz val="10"/>
        <rFont val="Soberana Sans"/>
        <family val="2"/>
      </rPr>
      <t>Sin Información,Sin Justificación</t>
    </r>
  </si>
  <si>
    <r>
      <t xml:space="preserve">C4.1 Porcentaje de publicaciones elaboradas
</t>
    </r>
    <r>
      <rPr>
        <sz val="10"/>
        <rFont val="Soberana Sans"/>
        <family val="2"/>
      </rPr>
      <t>Sin Información,Sin Justificación</t>
    </r>
  </si>
  <si>
    <r>
      <t xml:space="preserve">C4.2 Porcentaje de Publicaciones difundidas de la agroindustria azucarera
</t>
    </r>
    <r>
      <rPr>
        <sz val="10"/>
        <rFont val="Soberana Sans"/>
        <family val="2"/>
      </rPr>
      <t>Sin Información,Sin Justificación</t>
    </r>
  </si>
  <si>
    <r>
      <t xml:space="preserve">C5. Tasa de variación de visitas realizadas por los actores de la agroindustria de la caña de azúcar, al portal del Comité Nacional para el Desarrollo Sustentable de la Caña de Azúcar
</t>
    </r>
    <r>
      <rPr>
        <sz val="10"/>
        <rFont val="Soberana Sans"/>
        <family val="2"/>
      </rPr>
      <t xml:space="preserve"> Causa : Al ser una tasa de variación acumulada durante todo el año, el valor obtenido ha resultado mayor al estimado, esto ha sido el resultado de la oportunidad, la calidad  y del alto contenido que presenta la página web del CONADESUCA. Efecto: Al tener una mayor consulta en los contenidos de la página podemos pensar que los actores tomarán mejores decisiones con oportunidad, lo cual va a favorecer los niveles de metas de esta componente, el propósito y el FIN respectivos al CONADESUCA. Otros Motivos:</t>
    </r>
  </si>
  <si>
    <r>
      <t xml:space="preserve">A2.C1 Procesamiento de los reportes mensuales de información agropecuaria.
</t>
    </r>
    <r>
      <rPr>
        <sz val="10"/>
        <rFont val="Soberana Sans"/>
        <family val="2"/>
      </rPr>
      <t xml:space="preserve"> Causa : No fue posible cumplir con la meta planeada debido a una recalendarización de 13 informes, los cuales se recalendarizaron para el siguiente trimestre. Efecto: Menor número de informes procesados al periodo reportado, sin embargo dada la recalendarización de los mismos estos serán procesados en el cuarto trimestre del año. Otros Motivos:Hubo un error en la captura del método de cálculo, el correcto es: (Número de informes integrados, analizados y validados/ número total de informes integrados, analizados y validados, programados)*100, sin embargo dado que ya no es posible modificar este error de captura la meta se reporta de la manera correcta.</t>
    </r>
  </si>
  <si>
    <r>
      <t xml:space="preserve">A1.C1  Porcentaje de padrones de interés nacional actualizados
</t>
    </r>
    <r>
      <rPr>
        <sz val="10"/>
        <rFont val="Soberana Sans"/>
        <family val="2"/>
      </rPr>
      <t>Sin Información,Sin Justificación</t>
    </r>
  </si>
  <si>
    <r>
      <t xml:space="preserve">A1.C2 Porcentaje de imágenes ortorrectificadas
</t>
    </r>
    <r>
      <rPr>
        <sz val="10"/>
        <rFont val="Soberana Sans"/>
        <family val="2"/>
      </rPr>
      <t>Sin Información,Sin Justificación</t>
    </r>
  </si>
  <si>
    <r>
      <t xml:space="preserve">A1.C3  Número de reportes con estadística básica (producción, precios rurales, importaciones y exportaciones)
</t>
    </r>
    <r>
      <rPr>
        <sz val="10"/>
        <rFont val="Soberana Sans"/>
        <family val="2"/>
      </rPr>
      <t>Sin Información,Sin Justificación</t>
    </r>
  </si>
  <si>
    <r>
      <t xml:space="preserve">A2.C3 Porcentaje de actualización de reportes
</t>
    </r>
    <r>
      <rPr>
        <sz val="10"/>
        <rFont val="Soberana Sans"/>
        <family val="2"/>
      </rPr>
      <t>Sin Información,Sin Justificación</t>
    </r>
  </si>
  <si>
    <r>
      <t xml:space="preserve">A1.C4 Porcentaje de publicaciones diseñadas, editadas y encuadernadas
</t>
    </r>
    <r>
      <rPr>
        <sz val="10"/>
        <rFont val="Soberana Sans"/>
        <family val="2"/>
      </rPr>
      <t>Sin Información,Sin Justificación</t>
    </r>
  </si>
  <si>
    <r>
      <t xml:space="preserve">A2.C4 Porcentaje de publicaciones diseñadas, editadas y actualizadas
</t>
    </r>
    <r>
      <rPr>
        <sz val="10"/>
        <rFont val="Soberana Sans"/>
        <family val="2"/>
      </rPr>
      <t>Sin Información,Sin Justificación</t>
    </r>
  </si>
  <si>
    <r>
      <t xml:space="preserve">A1.C5 Porcentaje de información económica-productiva integrada
</t>
    </r>
    <r>
      <rPr>
        <sz val="10"/>
        <rFont val="Soberana Sans"/>
        <family val="2"/>
      </rPr>
      <t xml:space="preserve"> Causa : Los seis puntos porcentuales faltantes (5.96%) para lograr la meta establecida se debió principalmente a que en la zafra 2015/2016, 12 ingenios de los 50 que operaron durante el ciclo, no enviaron la información de la corrida de campo. Efecto: Al final del año se espera que los 12 ingenios se pongan al corriente en la entrega de información de la corrida de campo,  por lo que, no se esperan efectos adversos para alcanzar las metas propuestas de ACTIVIDAD, COMPONENTE y no se ve ninguna afectación para el PROPÓSITO y FIN.  Otros Motivos:</t>
    </r>
  </si>
  <si>
    <r>
      <t xml:space="preserve">A2.C5 Porcentaje de base de datos actualizadas dentro del sistema Integral para el Desarrollo Sustentable de la Caña de Azúcar
</t>
    </r>
    <r>
      <rPr>
        <sz val="10"/>
        <rFont val="Soberana Sans"/>
        <family val="2"/>
      </rPr>
      <t xml:space="preserve"> Causa : El 1% faltante a la meta comprometida fue debido a que durante el tercer trimestre del año reportaron información en el SIIIBA 46 de 48 ingenios comprometidos a reportar en el sistema, faltando las fábricas La Joya y La Gloria. Para estos ingenios, se obtuvo la información de la Cámara Nacional de las Industrias Azucarera y Alcoholera. Efecto: A pesar de que no se cuenta con la totalidad de la información dentro del SIIBA, no se esperan efectos negativos en las metas de la Actividad, los Componentes, Propósito y Fin, debido a que  se obtuvo la información faltante de otra fuente, para complementar la variable "inventarios finales" del Balance Azucarero. Otros Motivos: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</si>
</sst>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4">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sz val="14"/>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5">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8" fillId="33" borderId="0" xfId="0" applyFont="1" applyFill="1" applyAlignment="1">
      <alignment horizontal="center" vertical="center" wrapText="1"/>
    </xf>
    <xf numFmtId="0" fontId="21" fillId="0" borderId="0" xfId="0" applyFont="1" applyFill="1" applyAlignment="1">
      <alignment vertical="center"/>
    </xf>
    <xf numFmtId="0" fontId="32" fillId="34" borderId="0" xfId="0" applyFont="1" applyFill="1" applyAlignment="1">
      <alignment horizontal="center" vertical="center" wrapText="1"/>
    </xf>
    <xf numFmtId="0" fontId="20" fillId="0" borderId="0" xfId="0" applyFont="1" applyAlignment="1">
      <alignment horizontal="center" vertical="center" wrapText="1"/>
    </xf>
    <xf numFmtId="0" fontId="31" fillId="0" borderId="0" xfId="0" applyFont="1" applyAlignment="1">
      <alignment horizontal="justify" vertical="top" wrapText="1"/>
    </xf>
    <xf numFmtId="0" fontId="29" fillId="33" borderId="0" xfId="0" applyFont="1" applyFill="1" applyAlignment="1">
      <alignment horizontal="center" vertical="center" wrapText="1"/>
    </xf>
    <xf numFmtId="0" fontId="22"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Border="1" applyAlignment="1">
      <alignment horizontal="center" vertical="top" wrapText="1"/>
    </xf>
    <xf numFmtId="0" fontId="30"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3"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xf numFmtId="3" fontId="19" fillId="0" borderId="43" xfId="0" applyNumberFormat="1" applyFont="1" applyBorder="1" applyAlignment="1">
      <alignment horizontal="righ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1:AD89"/>
  <sheetViews>
    <sheetView tabSelected="1" view="pageBreakPreview" zoomScale="80" zoomScaleNormal="80" zoomScaleSheetLayoutView="80" workbookViewId="0">
      <selection activeCell="B2" sqref="B2"/>
    </sheetView>
  </sheetViews>
  <sheetFormatPr baseColWidth="10" defaultColWidth="5.7109375" defaultRowHeight="12.75"/>
  <cols>
    <col min="1" max="1" width="4" style="1" customWidth="1"/>
    <col min="2" max="16384" width="5.7109375" style="1"/>
  </cols>
  <sheetData>
    <row r="1" spans="2:30" s="2" customFormat="1" ht="48" customHeight="1">
      <c r="B1" s="3" t="s">
        <v>0</v>
      </c>
      <c r="C1" s="3"/>
      <c r="D1" s="3"/>
      <c r="E1" s="3"/>
      <c r="F1" s="3"/>
      <c r="G1" s="3"/>
      <c r="H1" s="3"/>
      <c r="I1" s="3"/>
      <c r="J1" s="3"/>
      <c r="K1" s="3"/>
      <c r="L1" s="3"/>
      <c r="M1" s="3"/>
      <c r="N1" s="3"/>
      <c r="O1" s="3"/>
      <c r="P1" s="3"/>
      <c r="Q1" s="4"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2: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2: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2: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2: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2: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c r="D67" s="7"/>
      <c r="E67" s="7"/>
      <c r="F67" s="7"/>
      <c r="G67" s="7"/>
      <c r="H67" s="7"/>
      <c r="I67" s="7"/>
      <c r="J67" s="7"/>
      <c r="K67" s="7"/>
      <c r="L67" s="7"/>
      <c r="M67" s="7"/>
      <c r="N67" s="7"/>
      <c r="O67" s="7"/>
      <c r="P67" s="7"/>
      <c r="Q67" s="7"/>
      <c r="R67" s="7"/>
      <c r="S67" s="7"/>
      <c r="T67" s="7"/>
      <c r="U67" s="7"/>
      <c r="V67" s="7"/>
      <c r="W67" s="7"/>
      <c r="X67" s="7"/>
      <c r="Y67" s="7"/>
      <c r="Z67" s="7"/>
      <c r="AA67" s="7"/>
      <c r="AB67" s="7"/>
    </row>
    <row r="68" spans="4:28" ht="13.5" customHeight="1">
      <c r="D68" s="7"/>
      <c r="E68" s="7"/>
      <c r="F68" s="7"/>
      <c r="G68" s="7"/>
      <c r="H68" s="7"/>
      <c r="I68" s="7"/>
      <c r="J68" s="7"/>
      <c r="K68" s="7"/>
      <c r="L68" s="7"/>
      <c r="M68" s="7"/>
      <c r="N68" s="7"/>
      <c r="O68" s="7"/>
      <c r="P68" s="7"/>
      <c r="Q68" s="7"/>
      <c r="R68" s="7"/>
      <c r="S68" s="7"/>
      <c r="T68" s="7"/>
      <c r="U68" s="7"/>
      <c r="V68" s="7"/>
      <c r="W68" s="7"/>
      <c r="X68" s="7"/>
      <c r="Y68" s="7"/>
      <c r="Z68" s="7"/>
      <c r="AA68" s="7"/>
      <c r="AB68" s="7"/>
    </row>
    <row r="69" spans="4:28" ht="13.5" customHeight="1">
      <c r="D69" s="7"/>
      <c r="E69" s="7"/>
      <c r="F69" s="7"/>
      <c r="G69" s="7"/>
      <c r="H69" s="7"/>
      <c r="I69" s="7"/>
      <c r="J69" s="7"/>
      <c r="K69" s="7"/>
      <c r="L69" s="7"/>
      <c r="M69" s="7"/>
      <c r="N69" s="7"/>
      <c r="O69" s="7"/>
      <c r="P69" s="7"/>
      <c r="Q69" s="7"/>
      <c r="R69" s="7"/>
      <c r="S69" s="7"/>
      <c r="T69" s="7"/>
      <c r="U69" s="7"/>
      <c r="V69" s="7"/>
      <c r="W69" s="7"/>
      <c r="X69" s="7"/>
      <c r="Y69" s="7"/>
      <c r="Z69" s="7"/>
      <c r="AA69" s="7"/>
      <c r="AB69" s="7"/>
    </row>
    <row r="70" spans="4:28" ht="13.5" customHeight="1">
      <c r="D70" s="7"/>
      <c r="E70" s="7"/>
      <c r="F70" s="7"/>
      <c r="G70" s="7"/>
      <c r="H70" s="7"/>
      <c r="I70" s="7"/>
      <c r="J70" s="7"/>
      <c r="K70" s="7"/>
      <c r="L70" s="7"/>
      <c r="M70" s="7"/>
      <c r="N70" s="7"/>
      <c r="O70" s="7"/>
      <c r="P70" s="7"/>
      <c r="Q70" s="7"/>
      <c r="R70" s="7"/>
      <c r="S70" s="7"/>
      <c r="T70" s="7"/>
      <c r="U70" s="7"/>
      <c r="V70" s="7"/>
      <c r="W70" s="7"/>
      <c r="X70" s="7"/>
      <c r="Y70" s="7"/>
      <c r="Z70" s="7"/>
      <c r="AA70" s="7"/>
      <c r="AB70" s="7"/>
    </row>
    <row r="71" spans="4:28" ht="13.5" customHeight="1">
      <c r="D71" s="7"/>
      <c r="E71" s="7"/>
      <c r="F71" s="7"/>
      <c r="G71" s="7"/>
      <c r="H71" s="7"/>
      <c r="I71" s="7"/>
      <c r="J71" s="7"/>
      <c r="K71" s="7"/>
      <c r="L71" s="7"/>
      <c r="M71" s="7"/>
      <c r="N71" s="7"/>
      <c r="O71" s="7"/>
      <c r="P71" s="7"/>
      <c r="Q71" s="7"/>
      <c r="R71" s="7"/>
      <c r="S71" s="7"/>
      <c r="T71" s="7"/>
      <c r="U71" s="7"/>
      <c r="V71" s="7"/>
      <c r="W71" s="7"/>
      <c r="X71" s="7"/>
      <c r="Y71" s="7"/>
      <c r="Z71" s="7"/>
      <c r="AA71" s="7"/>
      <c r="AB71" s="7"/>
    </row>
    <row r="72" spans="4:28" ht="13.5" customHeight="1">
      <c r="D72" s="7"/>
      <c r="E72" s="7"/>
      <c r="F72" s="7"/>
      <c r="G72" s="7"/>
      <c r="H72" s="7"/>
      <c r="I72" s="7"/>
      <c r="J72" s="7"/>
      <c r="K72" s="7"/>
      <c r="L72" s="7"/>
      <c r="M72" s="7"/>
      <c r="N72" s="7"/>
      <c r="O72" s="7"/>
      <c r="P72" s="7"/>
      <c r="Q72" s="7"/>
      <c r="R72" s="7"/>
      <c r="S72" s="7"/>
      <c r="T72" s="7"/>
      <c r="U72" s="7"/>
      <c r="V72" s="7"/>
      <c r="W72" s="7"/>
      <c r="X72" s="7"/>
      <c r="Y72" s="7"/>
      <c r="Z72" s="7"/>
      <c r="AA72" s="7"/>
      <c r="AB72" s="7"/>
    </row>
    <row r="73" spans="4:28" ht="13.5" customHeight="1">
      <c r="D73" s="7"/>
      <c r="E73" s="7"/>
      <c r="F73" s="7"/>
      <c r="G73" s="7"/>
      <c r="H73" s="7"/>
      <c r="I73" s="7"/>
      <c r="J73" s="7"/>
      <c r="K73" s="7"/>
      <c r="L73" s="7"/>
      <c r="M73" s="7"/>
      <c r="N73" s="7"/>
      <c r="O73" s="7"/>
      <c r="P73" s="7"/>
      <c r="Q73" s="7"/>
      <c r="R73" s="7"/>
      <c r="S73" s="7"/>
      <c r="T73" s="7"/>
      <c r="U73" s="7"/>
      <c r="V73" s="7"/>
      <c r="W73" s="7"/>
      <c r="X73" s="7"/>
      <c r="Y73" s="7"/>
      <c r="Z73" s="7"/>
      <c r="AA73" s="7"/>
      <c r="AB73" s="7"/>
    </row>
    <row r="74" spans="4:28" ht="13.5" customHeight="1">
      <c r="D74" s="7"/>
      <c r="E74" s="7"/>
      <c r="F74" s="7"/>
      <c r="G74" s="7"/>
      <c r="H74" s="7"/>
      <c r="I74" s="7"/>
      <c r="J74" s="7"/>
      <c r="K74" s="7"/>
      <c r="L74" s="7"/>
      <c r="M74" s="7"/>
      <c r="N74" s="7"/>
      <c r="O74" s="7"/>
      <c r="P74" s="7"/>
      <c r="Q74" s="7"/>
      <c r="R74" s="7"/>
      <c r="S74" s="7"/>
      <c r="T74" s="7"/>
      <c r="U74" s="7"/>
      <c r="V74" s="7"/>
      <c r="W74" s="7"/>
      <c r="X74" s="7"/>
      <c r="Y74" s="7"/>
      <c r="Z74" s="7"/>
      <c r="AA74" s="7"/>
      <c r="AB74" s="7"/>
    </row>
    <row r="75" spans="4:28" ht="13.5" customHeight="1">
      <c r="D75" s="7"/>
      <c r="E75" s="7"/>
      <c r="F75" s="7"/>
      <c r="G75" s="7"/>
      <c r="H75" s="7"/>
      <c r="I75" s="7"/>
      <c r="J75" s="7"/>
      <c r="K75" s="7"/>
      <c r="L75" s="7"/>
      <c r="M75" s="7"/>
      <c r="N75" s="7"/>
      <c r="O75" s="7"/>
      <c r="P75" s="7"/>
      <c r="Q75" s="7"/>
      <c r="R75" s="7"/>
      <c r="S75" s="7"/>
      <c r="T75" s="7"/>
      <c r="U75" s="7"/>
      <c r="V75" s="7"/>
      <c r="W75" s="7"/>
      <c r="X75" s="7"/>
      <c r="Y75" s="7"/>
      <c r="Z75" s="7"/>
      <c r="AA75" s="7"/>
      <c r="AB75" s="7"/>
    </row>
    <row r="76" spans="4:28" ht="13.5" customHeight="1">
      <c r="D76" s="7"/>
      <c r="E76" s="7"/>
      <c r="F76" s="7"/>
      <c r="G76" s="7"/>
      <c r="H76" s="7"/>
      <c r="I76" s="7"/>
      <c r="J76" s="7"/>
      <c r="K76" s="7"/>
      <c r="L76" s="7"/>
      <c r="M76" s="7"/>
      <c r="N76" s="7"/>
      <c r="O76" s="7"/>
      <c r="P76" s="7"/>
      <c r="Q76" s="7"/>
      <c r="R76" s="7"/>
      <c r="S76" s="7"/>
      <c r="T76" s="7"/>
      <c r="U76" s="7"/>
      <c r="V76" s="7"/>
      <c r="W76" s="7"/>
      <c r="X76" s="7"/>
      <c r="Y76" s="7"/>
      <c r="Z76" s="7"/>
      <c r="AA76" s="7"/>
      <c r="AB76" s="7"/>
    </row>
    <row r="77" spans="4:28" ht="13.5" customHeight="1">
      <c r="D77" s="7"/>
      <c r="E77" s="7"/>
      <c r="F77" s="7"/>
      <c r="G77" s="7"/>
      <c r="H77" s="7"/>
      <c r="I77" s="7"/>
      <c r="J77" s="7"/>
      <c r="K77" s="7"/>
      <c r="L77" s="7"/>
      <c r="M77" s="7"/>
      <c r="N77" s="7"/>
      <c r="O77" s="7"/>
      <c r="P77" s="7"/>
      <c r="Q77" s="7"/>
      <c r="R77" s="7"/>
      <c r="S77" s="7"/>
      <c r="T77" s="7"/>
      <c r="U77" s="7"/>
      <c r="V77" s="7"/>
      <c r="W77" s="7"/>
      <c r="X77" s="7"/>
      <c r="Y77" s="7"/>
      <c r="Z77" s="7"/>
      <c r="AA77" s="7"/>
      <c r="AB77" s="7"/>
    </row>
    <row r="78" spans="4:28" ht="13.5" customHeight="1">
      <c r="D78" s="7"/>
      <c r="E78" s="7"/>
      <c r="F78" s="7"/>
      <c r="G78" s="7"/>
      <c r="H78" s="7"/>
      <c r="I78" s="7"/>
      <c r="J78" s="7"/>
      <c r="K78" s="7"/>
      <c r="L78" s="7"/>
      <c r="M78" s="7"/>
      <c r="N78" s="7"/>
      <c r="O78" s="7"/>
      <c r="P78" s="7"/>
      <c r="Q78" s="7"/>
      <c r="R78" s="7"/>
      <c r="S78" s="7"/>
      <c r="T78" s="7"/>
      <c r="U78" s="7"/>
      <c r="V78" s="7"/>
      <c r="W78" s="7"/>
      <c r="X78" s="7"/>
      <c r="Y78" s="7"/>
      <c r="Z78" s="7"/>
      <c r="AA78" s="7"/>
      <c r="AB78" s="7"/>
    </row>
    <row r="79" spans="4:28" ht="13.5" customHeight="1">
      <c r="D79" s="7"/>
      <c r="E79" s="7"/>
      <c r="F79" s="7"/>
      <c r="G79" s="7"/>
      <c r="H79" s="7"/>
      <c r="I79" s="7"/>
      <c r="J79" s="7"/>
      <c r="K79" s="7"/>
      <c r="L79" s="7"/>
      <c r="M79" s="7"/>
      <c r="N79" s="7"/>
      <c r="O79" s="7"/>
      <c r="P79" s="7"/>
      <c r="Q79" s="7"/>
      <c r="R79" s="7"/>
      <c r="S79" s="7"/>
      <c r="T79" s="7"/>
      <c r="U79" s="7"/>
      <c r="V79" s="7"/>
      <c r="W79" s="7"/>
      <c r="X79" s="7"/>
      <c r="Y79" s="7"/>
      <c r="Z79" s="7"/>
      <c r="AA79" s="7"/>
      <c r="AB79" s="7"/>
    </row>
    <row r="80" spans="4:28" ht="13.5" customHeight="1">
      <c r="D80" s="7"/>
      <c r="E80" s="7"/>
      <c r="F80" s="7"/>
      <c r="G80" s="7"/>
      <c r="H80" s="7"/>
      <c r="I80" s="7"/>
      <c r="J80" s="7"/>
      <c r="K80" s="7"/>
      <c r="L80" s="7"/>
      <c r="M80" s="7"/>
      <c r="N80" s="7"/>
      <c r="O80" s="7"/>
      <c r="P80" s="7"/>
      <c r="Q80" s="7"/>
      <c r="R80" s="7"/>
      <c r="S80" s="7"/>
      <c r="T80" s="7"/>
      <c r="U80" s="7"/>
      <c r="V80" s="7"/>
      <c r="W80" s="7"/>
      <c r="X80" s="7"/>
      <c r="Y80" s="7"/>
      <c r="Z80" s="7"/>
      <c r="AA80" s="7"/>
      <c r="AB80" s="7"/>
    </row>
    <row r="81" spans="4:28" ht="13.5" customHeight="1">
      <c r="D81" s="7"/>
      <c r="E81" s="7"/>
      <c r="F81" s="7"/>
      <c r="G81" s="7"/>
      <c r="H81" s="7"/>
      <c r="I81" s="7"/>
      <c r="J81" s="7"/>
      <c r="K81" s="7"/>
      <c r="L81" s="7"/>
      <c r="M81" s="7"/>
      <c r="N81" s="7"/>
      <c r="O81" s="7"/>
      <c r="P81" s="7"/>
      <c r="Q81" s="7"/>
      <c r="R81" s="7"/>
      <c r="S81" s="7"/>
      <c r="T81" s="7"/>
      <c r="U81" s="7"/>
      <c r="V81" s="7"/>
      <c r="W81" s="7"/>
      <c r="X81" s="7"/>
      <c r="Y81" s="7"/>
      <c r="Z81" s="7"/>
      <c r="AA81" s="7"/>
      <c r="AB81" s="7"/>
    </row>
    <row r="82" spans="4:28" ht="13.5" customHeight="1">
      <c r="D82" s="7"/>
      <c r="E82" s="7"/>
      <c r="F82" s="7"/>
      <c r="G82" s="7"/>
      <c r="H82" s="7"/>
      <c r="I82" s="7"/>
      <c r="J82" s="7"/>
      <c r="K82" s="7"/>
      <c r="L82" s="7"/>
      <c r="M82" s="7"/>
      <c r="N82" s="7"/>
      <c r="O82" s="7"/>
      <c r="P82" s="7"/>
      <c r="Q82" s="7"/>
      <c r="R82" s="7"/>
      <c r="S82" s="7"/>
      <c r="T82" s="7"/>
      <c r="U82" s="7"/>
      <c r="V82" s="7"/>
      <c r="W82" s="7"/>
      <c r="X82" s="7"/>
      <c r="Y82" s="7"/>
      <c r="Z82" s="7"/>
      <c r="AA82" s="7"/>
      <c r="AB82" s="7"/>
    </row>
    <row r="83" spans="4:28" ht="13.5" customHeight="1">
      <c r="D83" s="7"/>
      <c r="E83" s="7"/>
      <c r="F83" s="7"/>
      <c r="G83" s="7"/>
      <c r="H83" s="7"/>
      <c r="I83" s="7"/>
      <c r="J83" s="7"/>
      <c r="K83" s="7"/>
      <c r="L83" s="7"/>
      <c r="M83" s="7"/>
      <c r="N83" s="7"/>
      <c r="O83" s="7"/>
      <c r="P83" s="7"/>
      <c r="Q83" s="7"/>
      <c r="R83" s="7"/>
      <c r="S83" s="7"/>
      <c r="T83" s="7"/>
      <c r="U83" s="7"/>
      <c r="V83" s="7"/>
      <c r="W83" s="7"/>
      <c r="X83" s="7"/>
      <c r="Y83" s="7"/>
      <c r="Z83" s="7"/>
      <c r="AA83" s="7"/>
      <c r="AB83" s="7"/>
    </row>
    <row r="84" spans="4:28" ht="13.5" customHeight="1">
      <c r="D84" s="7"/>
      <c r="E84" s="7"/>
      <c r="F84" s="7"/>
      <c r="G84" s="7"/>
      <c r="H84" s="7"/>
      <c r="I84" s="7"/>
      <c r="J84" s="7"/>
      <c r="K84" s="7"/>
      <c r="L84" s="7"/>
      <c r="M84" s="7"/>
      <c r="N84" s="7"/>
      <c r="O84" s="7"/>
      <c r="P84" s="7"/>
      <c r="Q84" s="7"/>
      <c r="R84" s="7"/>
      <c r="S84" s="7"/>
      <c r="T84" s="7"/>
      <c r="U84" s="7"/>
      <c r="V84" s="7"/>
      <c r="W84" s="7"/>
      <c r="X84" s="7"/>
      <c r="Y84" s="7"/>
      <c r="Z84" s="7"/>
      <c r="AA84" s="7"/>
      <c r="AB84" s="7"/>
    </row>
    <row r="85" spans="4:28" ht="13.5" customHeight="1"/>
    <row r="86" spans="4:28" ht="13.5" customHeight="1"/>
    <row r="87" spans="4:28" ht="13.5" customHeight="1"/>
    <row r="88" spans="4:28" ht="13.5" customHeight="1"/>
    <row r="89" spans="4:28" ht="13.5" customHeight="1"/>
  </sheetData>
  <mergeCells count="4">
    <mergeCell ref="B1:P1"/>
    <mergeCell ref="B11:AD34"/>
    <mergeCell ref="D49:AB49"/>
    <mergeCell ref="D50:AB84"/>
  </mergeCells>
  <printOptions horizontalCentered="1"/>
  <pageMargins left="0.78740157480314965" right="0.78740157480314965" top="0.98425196850393704" bottom="0.98425196850393704" header="0" footer="0.39370078740157483"/>
  <pageSetup scale="73" fitToHeight="10" orientation="landscape" r:id="rId1"/>
  <headerFooter>
    <oddFooter>&amp;R&amp;P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7"/>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472</v>
      </c>
      <c r="D4" s="19" t="s">
        <v>473</v>
      </c>
      <c r="E4" s="19"/>
      <c r="F4" s="19"/>
      <c r="G4" s="19"/>
      <c r="H4" s="19"/>
      <c r="I4" s="20"/>
      <c r="J4" s="21" t="s">
        <v>10</v>
      </c>
      <c r="K4" s="22" t="s">
        <v>11</v>
      </c>
      <c r="L4" s="23" t="s">
        <v>12</v>
      </c>
      <c r="M4" s="23"/>
      <c r="N4" s="23"/>
      <c r="O4" s="23"/>
      <c r="P4" s="21" t="s">
        <v>13</v>
      </c>
      <c r="Q4" s="23" t="s">
        <v>474</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266</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475</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30" si="0">IF(ISERR(T11/S11*100),"N/A",T11/S11*100)</f>
        <v>N/A</v>
      </c>
    </row>
    <row r="12" spans="1:34" ht="75" customHeight="1" thickBot="1">
      <c r="A12" s="60"/>
      <c r="B12" s="66" t="s">
        <v>46</v>
      </c>
      <c r="C12" s="67" t="s">
        <v>46</v>
      </c>
      <c r="D12" s="67"/>
      <c r="E12" s="67"/>
      <c r="F12" s="67"/>
      <c r="G12" s="67"/>
      <c r="H12" s="67"/>
      <c r="I12" s="67" t="s">
        <v>476</v>
      </c>
      <c r="J12" s="67"/>
      <c r="K12" s="67"/>
      <c r="L12" s="67" t="s">
        <v>477</v>
      </c>
      <c r="M12" s="67"/>
      <c r="N12" s="67"/>
      <c r="O12" s="67"/>
      <c r="P12" s="68" t="s">
        <v>327</v>
      </c>
      <c r="Q12" s="68" t="s">
        <v>44</v>
      </c>
      <c r="R12" s="68">
        <v>106.25</v>
      </c>
      <c r="S12" s="68" t="s">
        <v>45</v>
      </c>
      <c r="T12" s="68" t="s">
        <v>45</v>
      </c>
      <c r="U12" s="69" t="str">
        <f t="shared" si="0"/>
        <v>N/A</v>
      </c>
    </row>
    <row r="13" spans="1:34" ht="75" customHeight="1" thickTop="1" thickBot="1">
      <c r="A13" s="60"/>
      <c r="B13" s="61" t="s">
        <v>50</v>
      </c>
      <c r="C13" s="62" t="s">
        <v>478</v>
      </c>
      <c r="D13" s="62"/>
      <c r="E13" s="62"/>
      <c r="F13" s="62"/>
      <c r="G13" s="62"/>
      <c r="H13" s="62"/>
      <c r="I13" s="62" t="s">
        <v>479</v>
      </c>
      <c r="J13" s="62"/>
      <c r="K13" s="62"/>
      <c r="L13" s="62" t="s">
        <v>480</v>
      </c>
      <c r="M13" s="62"/>
      <c r="N13" s="62"/>
      <c r="O13" s="62"/>
      <c r="P13" s="63" t="s">
        <v>49</v>
      </c>
      <c r="Q13" s="63" t="s">
        <v>44</v>
      </c>
      <c r="R13" s="63">
        <v>0.1</v>
      </c>
      <c r="S13" s="63" t="s">
        <v>45</v>
      </c>
      <c r="T13" s="63" t="s">
        <v>45</v>
      </c>
      <c r="U13" s="65" t="str">
        <f t="shared" si="0"/>
        <v>N/A</v>
      </c>
    </row>
    <row r="14" spans="1:34" ht="75" customHeight="1" thickTop="1">
      <c r="A14" s="60"/>
      <c r="B14" s="61" t="s">
        <v>55</v>
      </c>
      <c r="C14" s="62" t="s">
        <v>481</v>
      </c>
      <c r="D14" s="62"/>
      <c r="E14" s="62"/>
      <c r="F14" s="62"/>
      <c r="G14" s="62"/>
      <c r="H14" s="62"/>
      <c r="I14" s="62" t="s">
        <v>482</v>
      </c>
      <c r="J14" s="62"/>
      <c r="K14" s="62"/>
      <c r="L14" s="62" t="s">
        <v>483</v>
      </c>
      <c r="M14" s="62"/>
      <c r="N14" s="62"/>
      <c r="O14" s="62"/>
      <c r="P14" s="63" t="s">
        <v>49</v>
      </c>
      <c r="Q14" s="63" t="s">
        <v>104</v>
      </c>
      <c r="R14" s="63">
        <v>100</v>
      </c>
      <c r="S14" s="63">
        <v>33.33</v>
      </c>
      <c r="T14" s="63">
        <v>64.17</v>
      </c>
      <c r="U14" s="65">
        <f t="shared" si="0"/>
        <v>192.52925292529255</v>
      </c>
    </row>
    <row r="15" spans="1:34" ht="75" customHeight="1">
      <c r="A15" s="60"/>
      <c r="B15" s="66" t="s">
        <v>46</v>
      </c>
      <c r="C15" s="67" t="s">
        <v>484</v>
      </c>
      <c r="D15" s="67"/>
      <c r="E15" s="67"/>
      <c r="F15" s="67"/>
      <c r="G15" s="67"/>
      <c r="H15" s="67"/>
      <c r="I15" s="67" t="s">
        <v>485</v>
      </c>
      <c r="J15" s="67"/>
      <c r="K15" s="67"/>
      <c r="L15" s="67" t="s">
        <v>486</v>
      </c>
      <c r="M15" s="67"/>
      <c r="N15" s="67"/>
      <c r="O15" s="67"/>
      <c r="P15" s="68" t="s">
        <v>49</v>
      </c>
      <c r="Q15" s="68" t="s">
        <v>44</v>
      </c>
      <c r="R15" s="68">
        <v>8.9</v>
      </c>
      <c r="S15" s="68" t="s">
        <v>45</v>
      </c>
      <c r="T15" s="68" t="s">
        <v>45</v>
      </c>
      <c r="U15" s="69" t="str">
        <f t="shared" si="0"/>
        <v>N/A</v>
      </c>
    </row>
    <row r="16" spans="1:34" ht="75" customHeight="1">
      <c r="A16" s="60"/>
      <c r="B16" s="66" t="s">
        <v>46</v>
      </c>
      <c r="C16" s="67" t="s">
        <v>487</v>
      </c>
      <c r="D16" s="67"/>
      <c r="E16" s="67"/>
      <c r="F16" s="67"/>
      <c r="G16" s="67"/>
      <c r="H16" s="67"/>
      <c r="I16" s="67" t="s">
        <v>488</v>
      </c>
      <c r="J16" s="67"/>
      <c r="K16" s="67"/>
      <c r="L16" s="67" t="s">
        <v>489</v>
      </c>
      <c r="M16" s="67"/>
      <c r="N16" s="67"/>
      <c r="O16" s="67"/>
      <c r="P16" s="68" t="s">
        <v>49</v>
      </c>
      <c r="Q16" s="68" t="s">
        <v>104</v>
      </c>
      <c r="R16" s="68">
        <v>13.92</v>
      </c>
      <c r="S16" s="68">
        <v>3.16</v>
      </c>
      <c r="T16" s="68">
        <v>1.4</v>
      </c>
      <c r="U16" s="69">
        <f t="shared" si="0"/>
        <v>44.303797468354425</v>
      </c>
    </row>
    <row r="17" spans="1:22" ht="75" customHeight="1">
      <c r="A17" s="60"/>
      <c r="B17" s="66" t="s">
        <v>46</v>
      </c>
      <c r="C17" s="67" t="s">
        <v>490</v>
      </c>
      <c r="D17" s="67"/>
      <c r="E17" s="67"/>
      <c r="F17" s="67"/>
      <c r="G17" s="67"/>
      <c r="H17" s="67"/>
      <c r="I17" s="67" t="s">
        <v>491</v>
      </c>
      <c r="J17" s="67"/>
      <c r="K17" s="67"/>
      <c r="L17" s="67" t="s">
        <v>492</v>
      </c>
      <c r="M17" s="67"/>
      <c r="N17" s="67"/>
      <c r="O17" s="67"/>
      <c r="P17" s="68" t="s">
        <v>49</v>
      </c>
      <c r="Q17" s="68" t="s">
        <v>44</v>
      </c>
      <c r="R17" s="68">
        <v>18</v>
      </c>
      <c r="S17" s="68" t="s">
        <v>45</v>
      </c>
      <c r="T17" s="68" t="s">
        <v>45</v>
      </c>
      <c r="U17" s="69" t="str">
        <f t="shared" si="0"/>
        <v>N/A</v>
      </c>
    </row>
    <row r="18" spans="1:22" ht="75" customHeight="1">
      <c r="A18" s="60"/>
      <c r="B18" s="66" t="s">
        <v>46</v>
      </c>
      <c r="C18" s="67" t="s">
        <v>493</v>
      </c>
      <c r="D18" s="67"/>
      <c r="E18" s="67"/>
      <c r="F18" s="67"/>
      <c r="G18" s="67"/>
      <c r="H18" s="67"/>
      <c r="I18" s="67" t="s">
        <v>494</v>
      </c>
      <c r="J18" s="67"/>
      <c r="K18" s="67"/>
      <c r="L18" s="67" t="s">
        <v>495</v>
      </c>
      <c r="M18" s="67"/>
      <c r="N18" s="67"/>
      <c r="O18" s="67"/>
      <c r="P18" s="68" t="s">
        <v>49</v>
      </c>
      <c r="Q18" s="68" t="s">
        <v>59</v>
      </c>
      <c r="R18" s="68">
        <v>100</v>
      </c>
      <c r="S18" s="68">
        <v>81</v>
      </c>
      <c r="T18" s="68">
        <v>96.94</v>
      </c>
      <c r="U18" s="69">
        <f t="shared" si="0"/>
        <v>119.67901234567901</v>
      </c>
    </row>
    <row r="19" spans="1:22" ht="75" customHeight="1">
      <c r="A19" s="60"/>
      <c r="B19" s="66" t="s">
        <v>46</v>
      </c>
      <c r="C19" s="67" t="s">
        <v>46</v>
      </c>
      <c r="D19" s="67"/>
      <c r="E19" s="67"/>
      <c r="F19" s="67"/>
      <c r="G19" s="67"/>
      <c r="H19" s="67"/>
      <c r="I19" s="67" t="s">
        <v>496</v>
      </c>
      <c r="J19" s="67"/>
      <c r="K19" s="67"/>
      <c r="L19" s="67" t="s">
        <v>497</v>
      </c>
      <c r="M19" s="67"/>
      <c r="N19" s="67"/>
      <c r="O19" s="67"/>
      <c r="P19" s="68" t="s">
        <v>49</v>
      </c>
      <c r="Q19" s="68" t="s">
        <v>498</v>
      </c>
      <c r="R19" s="68">
        <v>94.98</v>
      </c>
      <c r="S19" s="68">
        <v>58.12</v>
      </c>
      <c r="T19" s="68">
        <v>17.46</v>
      </c>
      <c r="U19" s="69">
        <f t="shared" si="0"/>
        <v>30.041293874741914</v>
      </c>
    </row>
    <row r="20" spans="1:22" ht="75" customHeight="1">
      <c r="A20" s="60"/>
      <c r="B20" s="66" t="s">
        <v>46</v>
      </c>
      <c r="C20" s="67" t="s">
        <v>499</v>
      </c>
      <c r="D20" s="67"/>
      <c r="E20" s="67"/>
      <c r="F20" s="67"/>
      <c r="G20" s="67"/>
      <c r="H20" s="67"/>
      <c r="I20" s="67" t="s">
        <v>500</v>
      </c>
      <c r="J20" s="67"/>
      <c r="K20" s="67"/>
      <c r="L20" s="67" t="s">
        <v>501</v>
      </c>
      <c r="M20" s="67"/>
      <c r="N20" s="67"/>
      <c r="O20" s="67"/>
      <c r="P20" s="68" t="s">
        <v>196</v>
      </c>
      <c r="Q20" s="68" t="s">
        <v>44</v>
      </c>
      <c r="R20" s="68">
        <v>84.3</v>
      </c>
      <c r="S20" s="68" t="s">
        <v>45</v>
      </c>
      <c r="T20" s="68" t="s">
        <v>45</v>
      </c>
      <c r="U20" s="69" t="str">
        <f t="shared" si="0"/>
        <v>N/A</v>
      </c>
    </row>
    <row r="21" spans="1:22" ht="75" customHeight="1" thickBot="1">
      <c r="A21" s="60"/>
      <c r="B21" s="66" t="s">
        <v>46</v>
      </c>
      <c r="C21" s="67" t="s">
        <v>502</v>
      </c>
      <c r="D21" s="67"/>
      <c r="E21" s="67"/>
      <c r="F21" s="67"/>
      <c r="G21" s="67"/>
      <c r="H21" s="67"/>
      <c r="I21" s="67" t="s">
        <v>503</v>
      </c>
      <c r="J21" s="67"/>
      <c r="K21" s="67"/>
      <c r="L21" s="67" t="s">
        <v>504</v>
      </c>
      <c r="M21" s="67"/>
      <c r="N21" s="67"/>
      <c r="O21" s="67"/>
      <c r="P21" s="68" t="s">
        <v>49</v>
      </c>
      <c r="Q21" s="68" t="s">
        <v>44</v>
      </c>
      <c r="R21" s="68">
        <v>84.28</v>
      </c>
      <c r="S21" s="68" t="s">
        <v>45</v>
      </c>
      <c r="T21" s="68" t="s">
        <v>45</v>
      </c>
      <c r="U21" s="69" t="str">
        <f t="shared" si="0"/>
        <v>N/A</v>
      </c>
    </row>
    <row r="22" spans="1:22" ht="75" customHeight="1" thickTop="1">
      <c r="A22" s="60"/>
      <c r="B22" s="61" t="s">
        <v>60</v>
      </c>
      <c r="C22" s="62" t="s">
        <v>505</v>
      </c>
      <c r="D22" s="62"/>
      <c r="E22" s="62"/>
      <c r="F22" s="62"/>
      <c r="G22" s="62"/>
      <c r="H22" s="62"/>
      <c r="I22" s="62" t="s">
        <v>506</v>
      </c>
      <c r="J22" s="62"/>
      <c r="K22" s="62"/>
      <c r="L22" s="62" t="s">
        <v>507</v>
      </c>
      <c r="M22" s="62"/>
      <c r="N22" s="62"/>
      <c r="O22" s="62"/>
      <c r="P22" s="63" t="s">
        <v>49</v>
      </c>
      <c r="Q22" s="63" t="s">
        <v>159</v>
      </c>
      <c r="R22" s="63">
        <v>89.29</v>
      </c>
      <c r="S22" s="63">
        <v>17.86</v>
      </c>
      <c r="T22" s="63">
        <v>32.86</v>
      </c>
      <c r="U22" s="65">
        <f t="shared" si="0"/>
        <v>183.98656215005599</v>
      </c>
    </row>
    <row r="23" spans="1:22" ht="75" customHeight="1">
      <c r="A23" s="60"/>
      <c r="B23" s="66" t="s">
        <v>46</v>
      </c>
      <c r="C23" s="67" t="s">
        <v>508</v>
      </c>
      <c r="D23" s="67"/>
      <c r="E23" s="67"/>
      <c r="F23" s="67"/>
      <c r="G23" s="67"/>
      <c r="H23" s="67"/>
      <c r="I23" s="67" t="s">
        <v>509</v>
      </c>
      <c r="J23" s="67"/>
      <c r="K23" s="67"/>
      <c r="L23" s="67" t="s">
        <v>510</v>
      </c>
      <c r="M23" s="67"/>
      <c r="N23" s="67"/>
      <c r="O23" s="67"/>
      <c r="P23" s="68" t="s">
        <v>49</v>
      </c>
      <c r="Q23" s="68" t="s">
        <v>64</v>
      </c>
      <c r="R23" s="68">
        <v>13.86</v>
      </c>
      <c r="S23" s="68">
        <v>77.67</v>
      </c>
      <c r="T23" s="68">
        <v>13.86</v>
      </c>
      <c r="U23" s="69">
        <f t="shared" si="0"/>
        <v>17.844727694090381</v>
      </c>
    </row>
    <row r="24" spans="1:22" ht="75" customHeight="1">
      <c r="A24" s="60"/>
      <c r="B24" s="66" t="s">
        <v>46</v>
      </c>
      <c r="C24" s="67" t="s">
        <v>511</v>
      </c>
      <c r="D24" s="67"/>
      <c r="E24" s="67"/>
      <c r="F24" s="67"/>
      <c r="G24" s="67"/>
      <c r="H24" s="67"/>
      <c r="I24" s="67" t="s">
        <v>512</v>
      </c>
      <c r="J24" s="67"/>
      <c r="K24" s="67"/>
      <c r="L24" s="67" t="s">
        <v>513</v>
      </c>
      <c r="M24" s="67"/>
      <c r="N24" s="67"/>
      <c r="O24" s="67"/>
      <c r="P24" s="68" t="s">
        <v>49</v>
      </c>
      <c r="Q24" s="68" t="s">
        <v>64</v>
      </c>
      <c r="R24" s="68">
        <v>87.88</v>
      </c>
      <c r="S24" s="68">
        <v>28.13</v>
      </c>
      <c r="T24" s="68">
        <v>0</v>
      </c>
      <c r="U24" s="69">
        <f t="shared" si="0"/>
        <v>0</v>
      </c>
    </row>
    <row r="25" spans="1:22" ht="75" customHeight="1">
      <c r="A25" s="60"/>
      <c r="B25" s="66" t="s">
        <v>46</v>
      </c>
      <c r="C25" s="67" t="s">
        <v>514</v>
      </c>
      <c r="D25" s="67"/>
      <c r="E25" s="67"/>
      <c r="F25" s="67"/>
      <c r="G25" s="67"/>
      <c r="H25" s="67"/>
      <c r="I25" s="67" t="s">
        <v>515</v>
      </c>
      <c r="J25" s="67"/>
      <c r="K25" s="67"/>
      <c r="L25" s="67" t="s">
        <v>516</v>
      </c>
      <c r="M25" s="67"/>
      <c r="N25" s="67"/>
      <c r="O25" s="67"/>
      <c r="P25" s="68" t="s">
        <v>49</v>
      </c>
      <c r="Q25" s="68" t="s">
        <v>64</v>
      </c>
      <c r="R25" s="68">
        <v>83.78</v>
      </c>
      <c r="S25" s="68">
        <v>80</v>
      </c>
      <c r="T25" s="68">
        <v>19.440000000000001</v>
      </c>
      <c r="U25" s="69">
        <f t="shared" si="0"/>
        <v>24.3</v>
      </c>
    </row>
    <row r="26" spans="1:22" ht="75" customHeight="1">
      <c r="A26" s="60"/>
      <c r="B26" s="66" t="s">
        <v>46</v>
      </c>
      <c r="C26" s="67" t="s">
        <v>517</v>
      </c>
      <c r="D26" s="67"/>
      <c r="E26" s="67"/>
      <c r="F26" s="67"/>
      <c r="G26" s="67"/>
      <c r="H26" s="67"/>
      <c r="I26" s="67" t="s">
        <v>518</v>
      </c>
      <c r="J26" s="67"/>
      <c r="K26" s="67"/>
      <c r="L26" s="67" t="s">
        <v>519</v>
      </c>
      <c r="M26" s="67"/>
      <c r="N26" s="67"/>
      <c r="O26" s="67"/>
      <c r="P26" s="68" t="s">
        <v>49</v>
      </c>
      <c r="Q26" s="68" t="s">
        <v>111</v>
      </c>
      <c r="R26" s="68">
        <v>100</v>
      </c>
      <c r="S26" s="68" t="s">
        <v>45</v>
      </c>
      <c r="T26" s="68" t="s">
        <v>45</v>
      </c>
      <c r="U26" s="69" t="str">
        <f t="shared" si="0"/>
        <v>N/A</v>
      </c>
    </row>
    <row r="27" spans="1:22" ht="75" customHeight="1">
      <c r="A27" s="60"/>
      <c r="B27" s="66" t="s">
        <v>46</v>
      </c>
      <c r="C27" s="67" t="s">
        <v>520</v>
      </c>
      <c r="D27" s="67"/>
      <c r="E27" s="67"/>
      <c r="F27" s="67"/>
      <c r="G27" s="67"/>
      <c r="H27" s="67"/>
      <c r="I27" s="67" t="s">
        <v>521</v>
      </c>
      <c r="J27" s="67"/>
      <c r="K27" s="67"/>
      <c r="L27" s="67" t="s">
        <v>522</v>
      </c>
      <c r="M27" s="67"/>
      <c r="N27" s="67"/>
      <c r="O27" s="67"/>
      <c r="P27" s="68" t="s">
        <v>49</v>
      </c>
      <c r="Q27" s="68" t="s">
        <v>159</v>
      </c>
      <c r="R27" s="68">
        <v>14.84</v>
      </c>
      <c r="S27" s="68">
        <v>2.5299999999999998</v>
      </c>
      <c r="T27" s="68">
        <v>1.4</v>
      </c>
      <c r="U27" s="69">
        <f t="shared" si="0"/>
        <v>55.335968379446641</v>
      </c>
    </row>
    <row r="28" spans="1:22" ht="75" customHeight="1">
      <c r="A28" s="60"/>
      <c r="B28" s="66" t="s">
        <v>46</v>
      </c>
      <c r="C28" s="67" t="s">
        <v>523</v>
      </c>
      <c r="D28" s="67"/>
      <c r="E28" s="67"/>
      <c r="F28" s="67"/>
      <c r="G28" s="67"/>
      <c r="H28" s="67"/>
      <c r="I28" s="67" t="s">
        <v>524</v>
      </c>
      <c r="J28" s="67"/>
      <c r="K28" s="67"/>
      <c r="L28" s="67" t="s">
        <v>525</v>
      </c>
      <c r="M28" s="67"/>
      <c r="N28" s="67"/>
      <c r="O28" s="67"/>
      <c r="P28" s="68" t="s">
        <v>49</v>
      </c>
      <c r="Q28" s="68" t="s">
        <v>159</v>
      </c>
      <c r="R28" s="68">
        <v>89.47</v>
      </c>
      <c r="S28" s="68">
        <v>47.37</v>
      </c>
      <c r="T28" s="68">
        <v>64.599999999999994</v>
      </c>
      <c r="U28" s="69">
        <f t="shared" si="0"/>
        <v>136.37323200337767</v>
      </c>
    </row>
    <row r="29" spans="1:22" ht="75" customHeight="1">
      <c r="A29" s="60"/>
      <c r="B29" s="66" t="s">
        <v>46</v>
      </c>
      <c r="C29" s="67" t="s">
        <v>526</v>
      </c>
      <c r="D29" s="67"/>
      <c r="E29" s="67"/>
      <c r="F29" s="67"/>
      <c r="G29" s="67"/>
      <c r="H29" s="67"/>
      <c r="I29" s="67" t="s">
        <v>527</v>
      </c>
      <c r="J29" s="67"/>
      <c r="K29" s="67"/>
      <c r="L29" s="67" t="s">
        <v>528</v>
      </c>
      <c r="M29" s="67"/>
      <c r="N29" s="67"/>
      <c r="O29" s="67"/>
      <c r="P29" s="68" t="s">
        <v>49</v>
      </c>
      <c r="Q29" s="68" t="s">
        <v>64</v>
      </c>
      <c r="R29" s="68">
        <v>100</v>
      </c>
      <c r="S29" s="68">
        <v>100</v>
      </c>
      <c r="T29" s="68">
        <v>99.93</v>
      </c>
      <c r="U29" s="69">
        <f t="shared" si="0"/>
        <v>99.93</v>
      </c>
    </row>
    <row r="30" spans="1:22" ht="75" customHeight="1" thickBot="1">
      <c r="A30" s="60"/>
      <c r="B30" s="66" t="s">
        <v>46</v>
      </c>
      <c r="C30" s="67" t="s">
        <v>529</v>
      </c>
      <c r="D30" s="67"/>
      <c r="E30" s="67"/>
      <c r="F30" s="67"/>
      <c r="G30" s="67"/>
      <c r="H30" s="67"/>
      <c r="I30" s="67" t="s">
        <v>530</v>
      </c>
      <c r="J30" s="67"/>
      <c r="K30" s="67"/>
      <c r="L30" s="67" t="s">
        <v>531</v>
      </c>
      <c r="M30" s="67"/>
      <c r="N30" s="67"/>
      <c r="O30" s="67"/>
      <c r="P30" s="68" t="s">
        <v>49</v>
      </c>
      <c r="Q30" s="68" t="s">
        <v>111</v>
      </c>
      <c r="R30" s="68">
        <v>91.67</v>
      </c>
      <c r="S30" s="68" t="s">
        <v>45</v>
      </c>
      <c r="T30" s="68" t="s">
        <v>45</v>
      </c>
      <c r="U30" s="69" t="str">
        <f t="shared" si="0"/>
        <v>N/A</v>
      </c>
    </row>
    <row r="31" spans="1:22" ht="22.5" customHeight="1" thickTop="1" thickBot="1">
      <c r="B31" s="13" t="s">
        <v>65</v>
      </c>
      <c r="C31" s="14"/>
      <c r="D31" s="14"/>
      <c r="E31" s="14"/>
      <c r="F31" s="14"/>
      <c r="G31" s="14"/>
      <c r="H31" s="15"/>
      <c r="I31" s="15"/>
      <c r="J31" s="15"/>
      <c r="K31" s="15"/>
      <c r="L31" s="15"/>
      <c r="M31" s="15"/>
      <c r="N31" s="15"/>
      <c r="O31" s="15"/>
      <c r="P31" s="15"/>
      <c r="Q31" s="15"/>
      <c r="R31" s="15"/>
      <c r="S31" s="15"/>
      <c r="T31" s="15"/>
      <c r="U31" s="16"/>
      <c r="V31" s="70"/>
    </row>
    <row r="32" spans="1:22" ht="26.25" customHeight="1" thickTop="1">
      <c r="B32" s="71"/>
      <c r="C32" s="72"/>
      <c r="D32" s="72"/>
      <c r="E32" s="72"/>
      <c r="F32" s="72"/>
      <c r="G32" s="72"/>
      <c r="H32" s="73"/>
      <c r="I32" s="73"/>
      <c r="J32" s="73"/>
      <c r="K32" s="73"/>
      <c r="L32" s="73"/>
      <c r="M32" s="73"/>
      <c r="N32" s="73"/>
      <c r="O32" s="73"/>
      <c r="P32" s="74"/>
      <c r="Q32" s="75"/>
      <c r="R32" s="76" t="s">
        <v>66</v>
      </c>
      <c r="S32" s="44" t="s">
        <v>67</v>
      </c>
      <c r="T32" s="76" t="s">
        <v>68</v>
      </c>
      <c r="U32" s="44" t="s">
        <v>69</v>
      </c>
    </row>
    <row r="33" spans="2:21" ht="26.25" customHeight="1" thickBot="1">
      <c r="B33" s="77"/>
      <c r="C33" s="78"/>
      <c r="D33" s="78"/>
      <c r="E33" s="78"/>
      <c r="F33" s="78"/>
      <c r="G33" s="78"/>
      <c r="H33" s="79"/>
      <c r="I33" s="79"/>
      <c r="J33" s="79"/>
      <c r="K33" s="79"/>
      <c r="L33" s="79"/>
      <c r="M33" s="79"/>
      <c r="N33" s="79"/>
      <c r="O33" s="79"/>
      <c r="P33" s="80"/>
      <c r="Q33" s="81"/>
      <c r="R33" s="82" t="s">
        <v>70</v>
      </c>
      <c r="S33" s="81" t="s">
        <v>70</v>
      </c>
      <c r="T33" s="81" t="s">
        <v>70</v>
      </c>
      <c r="U33" s="81" t="s">
        <v>71</v>
      </c>
    </row>
    <row r="34" spans="2:21" ht="13.5" customHeight="1" thickBot="1">
      <c r="B34" s="83" t="s">
        <v>72</v>
      </c>
      <c r="C34" s="84"/>
      <c r="D34" s="84"/>
      <c r="E34" s="85"/>
      <c r="F34" s="85"/>
      <c r="G34" s="85"/>
      <c r="H34" s="86"/>
      <c r="I34" s="86"/>
      <c r="J34" s="86"/>
      <c r="K34" s="86"/>
      <c r="L34" s="86"/>
      <c r="M34" s="86"/>
      <c r="N34" s="86"/>
      <c r="O34" s="86"/>
      <c r="P34" s="87"/>
      <c r="Q34" s="87"/>
      <c r="R34" s="88">
        <f>22259.559445</f>
        <v>22259.559444999999</v>
      </c>
      <c r="S34" s="88">
        <f>22259.559445</f>
        <v>22259.559444999999</v>
      </c>
      <c r="T34" s="88">
        <f>20463.56458668</f>
        <v>20463.564586680001</v>
      </c>
      <c r="U34" s="89">
        <f>+IF(ISERR(T34/S34*100),"N/A",T34/S34*100)</f>
        <v>91.931579496181712</v>
      </c>
    </row>
    <row r="35" spans="2:21" ht="13.5" customHeight="1" thickBot="1">
      <c r="B35" s="90" t="s">
        <v>73</v>
      </c>
      <c r="C35" s="91"/>
      <c r="D35" s="91"/>
      <c r="E35" s="92"/>
      <c r="F35" s="92"/>
      <c r="G35" s="92"/>
      <c r="H35" s="93"/>
      <c r="I35" s="93"/>
      <c r="J35" s="93"/>
      <c r="K35" s="93"/>
      <c r="L35" s="93"/>
      <c r="M35" s="93"/>
      <c r="N35" s="93"/>
      <c r="O35" s="93"/>
      <c r="P35" s="94"/>
      <c r="Q35" s="94"/>
      <c r="R35" s="88">
        <f>21296.02626344</f>
        <v>21296.026263439999</v>
      </c>
      <c r="S35" s="88">
        <f>21296.02626344</f>
        <v>21296.026263439999</v>
      </c>
      <c r="T35" s="88">
        <f>20463.56458668</f>
        <v>20463.564586680001</v>
      </c>
      <c r="U35" s="89">
        <f>+IF(ISERR(T35/S35*100),"N/A",T35/S35*100)</f>
        <v>96.090999952469403</v>
      </c>
    </row>
    <row r="36" spans="2:21" ht="14.85" customHeight="1" thickTop="1" thickBot="1">
      <c r="B36" s="13" t="s">
        <v>74</v>
      </c>
      <c r="C36" s="14"/>
      <c r="D36" s="14"/>
      <c r="E36" s="14"/>
      <c r="F36" s="14"/>
      <c r="G36" s="14"/>
      <c r="H36" s="15"/>
      <c r="I36" s="15"/>
      <c r="J36" s="15"/>
      <c r="K36" s="15"/>
      <c r="L36" s="15"/>
      <c r="M36" s="15"/>
      <c r="N36" s="15"/>
      <c r="O36" s="15"/>
      <c r="P36" s="15"/>
      <c r="Q36" s="15"/>
      <c r="R36" s="15"/>
      <c r="S36" s="15"/>
      <c r="T36" s="15"/>
      <c r="U36" s="16"/>
    </row>
    <row r="37" spans="2:21" ht="44.25" customHeight="1" thickTop="1">
      <c r="B37" s="95" t="s">
        <v>75</v>
      </c>
      <c r="C37" s="97"/>
      <c r="D37" s="97"/>
      <c r="E37" s="97"/>
      <c r="F37" s="97"/>
      <c r="G37" s="97"/>
      <c r="H37" s="97"/>
      <c r="I37" s="97"/>
      <c r="J37" s="97"/>
      <c r="K37" s="97"/>
      <c r="L37" s="97"/>
      <c r="M37" s="97"/>
      <c r="N37" s="97"/>
      <c r="O37" s="97"/>
      <c r="P37" s="97"/>
      <c r="Q37" s="97"/>
      <c r="R37" s="97"/>
      <c r="S37" s="97"/>
      <c r="T37" s="97"/>
      <c r="U37" s="96"/>
    </row>
    <row r="38" spans="2:21" ht="34.5" customHeight="1">
      <c r="B38" s="98" t="s">
        <v>76</v>
      </c>
      <c r="C38" s="100"/>
      <c r="D38" s="100"/>
      <c r="E38" s="100"/>
      <c r="F38" s="100"/>
      <c r="G38" s="100"/>
      <c r="H38" s="100"/>
      <c r="I38" s="100"/>
      <c r="J38" s="100"/>
      <c r="K38" s="100"/>
      <c r="L38" s="100"/>
      <c r="M38" s="100"/>
      <c r="N38" s="100"/>
      <c r="O38" s="100"/>
      <c r="P38" s="100"/>
      <c r="Q38" s="100"/>
      <c r="R38" s="100"/>
      <c r="S38" s="100"/>
      <c r="T38" s="100"/>
      <c r="U38" s="99"/>
    </row>
    <row r="39" spans="2:21" ht="34.5" customHeight="1">
      <c r="B39" s="98" t="s">
        <v>532</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533</v>
      </c>
      <c r="C40" s="100"/>
      <c r="D40" s="100"/>
      <c r="E40" s="100"/>
      <c r="F40" s="100"/>
      <c r="G40" s="100"/>
      <c r="H40" s="100"/>
      <c r="I40" s="100"/>
      <c r="J40" s="100"/>
      <c r="K40" s="100"/>
      <c r="L40" s="100"/>
      <c r="M40" s="100"/>
      <c r="N40" s="100"/>
      <c r="O40" s="100"/>
      <c r="P40" s="100"/>
      <c r="Q40" s="100"/>
      <c r="R40" s="100"/>
      <c r="S40" s="100"/>
      <c r="T40" s="100"/>
      <c r="U40" s="99"/>
    </row>
    <row r="41" spans="2:21" ht="43.7" customHeight="1">
      <c r="B41" s="98" t="s">
        <v>534</v>
      </c>
      <c r="C41" s="100"/>
      <c r="D41" s="100"/>
      <c r="E41" s="100"/>
      <c r="F41" s="100"/>
      <c r="G41" s="100"/>
      <c r="H41" s="100"/>
      <c r="I41" s="100"/>
      <c r="J41" s="100"/>
      <c r="K41" s="100"/>
      <c r="L41" s="100"/>
      <c r="M41" s="100"/>
      <c r="N41" s="100"/>
      <c r="O41" s="100"/>
      <c r="P41" s="100"/>
      <c r="Q41" s="100"/>
      <c r="R41" s="100"/>
      <c r="S41" s="100"/>
      <c r="T41" s="100"/>
      <c r="U41" s="99"/>
    </row>
    <row r="42" spans="2:21" ht="34.5" customHeight="1">
      <c r="B42" s="98" t="s">
        <v>535</v>
      </c>
      <c r="C42" s="100"/>
      <c r="D42" s="100"/>
      <c r="E42" s="100"/>
      <c r="F42" s="100"/>
      <c r="G42" s="100"/>
      <c r="H42" s="100"/>
      <c r="I42" s="100"/>
      <c r="J42" s="100"/>
      <c r="K42" s="100"/>
      <c r="L42" s="100"/>
      <c r="M42" s="100"/>
      <c r="N42" s="100"/>
      <c r="O42" s="100"/>
      <c r="P42" s="100"/>
      <c r="Q42" s="100"/>
      <c r="R42" s="100"/>
      <c r="S42" s="100"/>
      <c r="T42" s="100"/>
      <c r="U42" s="99"/>
    </row>
    <row r="43" spans="2:21" ht="65.849999999999994" customHeight="1">
      <c r="B43" s="98" t="s">
        <v>536</v>
      </c>
      <c r="C43" s="100"/>
      <c r="D43" s="100"/>
      <c r="E43" s="100"/>
      <c r="F43" s="100"/>
      <c r="G43" s="100"/>
      <c r="H43" s="100"/>
      <c r="I43" s="100"/>
      <c r="J43" s="100"/>
      <c r="K43" s="100"/>
      <c r="L43" s="100"/>
      <c r="M43" s="100"/>
      <c r="N43" s="100"/>
      <c r="O43" s="100"/>
      <c r="P43" s="100"/>
      <c r="Q43" s="100"/>
      <c r="R43" s="100"/>
      <c r="S43" s="100"/>
      <c r="T43" s="100"/>
      <c r="U43" s="99"/>
    </row>
    <row r="44" spans="2:21" ht="34.5" customHeight="1">
      <c r="B44" s="98" t="s">
        <v>537</v>
      </c>
      <c r="C44" s="100"/>
      <c r="D44" s="100"/>
      <c r="E44" s="100"/>
      <c r="F44" s="100"/>
      <c r="G44" s="100"/>
      <c r="H44" s="100"/>
      <c r="I44" s="100"/>
      <c r="J44" s="100"/>
      <c r="K44" s="100"/>
      <c r="L44" s="100"/>
      <c r="M44" s="100"/>
      <c r="N44" s="100"/>
      <c r="O44" s="100"/>
      <c r="P44" s="100"/>
      <c r="Q44" s="100"/>
      <c r="R44" s="100"/>
      <c r="S44" s="100"/>
      <c r="T44" s="100"/>
      <c r="U44" s="99"/>
    </row>
    <row r="45" spans="2:21" ht="135.19999999999999" customHeight="1">
      <c r="B45" s="98" t="s">
        <v>538</v>
      </c>
      <c r="C45" s="100"/>
      <c r="D45" s="100"/>
      <c r="E45" s="100"/>
      <c r="F45" s="100"/>
      <c r="G45" s="100"/>
      <c r="H45" s="100"/>
      <c r="I45" s="100"/>
      <c r="J45" s="100"/>
      <c r="K45" s="100"/>
      <c r="L45" s="100"/>
      <c r="M45" s="100"/>
      <c r="N45" s="100"/>
      <c r="O45" s="100"/>
      <c r="P45" s="100"/>
      <c r="Q45" s="100"/>
      <c r="R45" s="100"/>
      <c r="S45" s="100"/>
      <c r="T45" s="100"/>
      <c r="U45" s="99"/>
    </row>
    <row r="46" spans="2:21" ht="164.1" customHeight="1">
      <c r="B46" s="98" t="s">
        <v>539</v>
      </c>
      <c r="C46" s="100"/>
      <c r="D46" s="100"/>
      <c r="E46" s="100"/>
      <c r="F46" s="100"/>
      <c r="G46" s="100"/>
      <c r="H46" s="100"/>
      <c r="I46" s="100"/>
      <c r="J46" s="100"/>
      <c r="K46" s="100"/>
      <c r="L46" s="100"/>
      <c r="M46" s="100"/>
      <c r="N46" s="100"/>
      <c r="O46" s="100"/>
      <c r="P46" s="100"/>
      <c r="Q46" s="100"/>
      <c r="R46" s="100"/>
      <c r="S46" s="100"/>
      <c r="T46" s="100"/>
      <c r="U46" s="99"/>
    </row>
    <row r="47" spans="2:21" ht="34.5" customHeight="1">
      <c r="B47" s="98" t="s">
        <v>540</v>
      </c>
      <c r="C47" s="100"/>
      <c r="D47" s="100"/>
      <c r="E47" s="100"/>
      <c r="F47" s="100"/>
      <c r="G47" s="100"/>
      <c r="H47" s="100"/>
      <c r="I47" s="100"/>
      <c r="J47" s="100"/>
      <c r="K47" s="100"/>
      <c r="L47" s="100"/>
      <c r="M47" s="100"/>
      <c r="N47" s="100"/>
      <c r="O47" s="100"/>
      <c r="P47" s="100"/>
      <c r="Q47" s="100"/>
      <c r="R47" s="100"/>
      <c r="S47" s="100"/>
      <c r="T47" s="100"/>
      <c r="U47" s="99"/>
    </row>
    <row r="48" spans="2:21" ht="34.5" customHeight="1">
      <c r="B48" s="98" t="s">
        <v>541</v>
      </c>
      <c r="C48" s="100"/>
      <c r="D48" s="100"/>
      <c r="E48" s="100"/>
      <c r="F48" s="100"/>
      <c r="G48" s="100"/>
      <c r="H48" s="100"/>
      <c r="I48" s="100"/>
      <c r="J48" s="100"/>
      <c r="K48" s="100"/>
      <c r="L48" s="100"/>
      <c r="M48" s="100"/>
      <c r="N48" s="100"/>
      <c r="O48" s="100"/>
      <c r="P48" s="100"/>
      <c r="Q48" s="100"/>
      <c r="R48" s="100"/>
      <c r="S48" s="100"/>
      <c r="T48" s="100"/>
      <c r="U48" s="99"/>
    </row>
    <row r="49" spans="2:21" ht="31.5" customHeight="1">
      <c r="B49" s="98" t="s">
        <v>542</v>
      </c>
      <c r="C49" s="100"/>
      <c r="D49" s="100"/>
      <c r="E49" s="100"/>
      <c r="F49" s="100"/>
      <c r="G49" s="100"/>
      <c r="H49" s="100"/>
      <c r="I49" s="100"/>
      <c r="J49" s="100"/>
      <c r="K49" s="100"/>
      <c r="L49" s="100"/>
      <c r="M49" s="100"/>
      <c r="N49" s="100"/>
      <c r="O49" s="100"/>
      <c r="P49" s="100"/>
      <c r="Q49" s="100"/>
      <c r="R49" s="100"/>
      <c r="S49" s="100"/>
      <c r="T49" s="100"/>
      <c r="U49" s="99"/>
    </row>
    <row r="50" spans="2:21" ht="38.85" customHeight="1">
      <c r="B50" s="98" t="s">
        <v>543</v>
      </c>
      <c r="C50" s="100"/>
      <c r="D50" s="100"/>
      <c r="E50" s="100"/>
      <c r="F50" s="100"/>
      <c r="G50" s="100"/>
      <c r="H50" s="100"/>
      <c r="I50" s="100"/>
      <c r="J50" s="100"/>
      <c r="K50" s="100"/>
      <c r="L50" s="100"/>
      <c r="M50" s="100"/>
      <c r="N50" s="100"/>
      <c r="O50" s="100"/>
      <c r="P50" s="100"/>
      <c r="Q50" s="100"/>
      <c r="R50" s="100"/>
      <c r="S50" s="100"/>
      <c r="T50" s="100"/>
      <c r="U50" s="99"/>
    </row>
    <row r="51" spans="2:21" ht="43.5" customHeight="1">
      <c r="B51" s="98" t="s">
        <v>544</v>
      </c>
      <c r="C51" s="100"/>
      <c r="D51" s="100"/>
      <c r="E51" s="100"/>
      <c r="F51" s="100"/>
      <c r="G51" s="100"/>
      <c r="H51" s="100"/>
      <c r="I51" s="100"/>
      <c r="J51" s="100"/>
      <c r="K51" s="100"/>
      <c r="L51" s="100"/>
      <c r="M51" s="100"/>
      <c r="N51" s="100"/>
      <c r="O51" s="100"/>
      <c r="P51" s="100"/>
      <c r="Q51" s="100"/>
      <c r="R51" s="100"/>
      <c r="S51" s="100"/>
      <c r="T51" s="100"/>
      <c r="U51" s="99"/>
    </row>
    <row r="52" spans="2:21" ht="50.85" customHeight="1">
      <c r="B52" s="98" t="s">
        <v>545</v>
      </c>
      <c r="C52" s="100"/>
      <c r="D52" s="100"/>
      <c r="E52" s="100"/>
      <c r="F52" s="100"/>
      <c r="G52" s="100"/>
      <c r="H52" s="100"/>
      <c r="I52" s="100"/>
      <c r="J52" s="100"/>
      <c r="K52" s="100"/>
      <c r="L52" s="100"/>
      <c r="M52" s="100"/>
      <c r="N52" s="100"/>
      <c r="O52" s="100"/>
      <c r="P52" s="100"/>
      <c r="Q52" s="100"/>
      <c r="R52" s="100"/>
      <c r="S52" s="100"/>
      <c r="T52" s="100"/>
      <c r="U52" s="99"/>
    </row>
    <row r="53" spans="2:21" ht="34.5" customHeight="1">
      <c r="B53" s="98" t="s">
        <v>546</v>
      </c>
      <c r="C53" s="100"/>
      <c r="D53" s="100"/>
      <c r="E53" s="100"/>
      <c r="F53" s="100"/>
      <c r="G53" s="100"/>
      <c r="H53" s="100"/>
      <c r="I53" s="100"/>
      <c r="J53" s="100"/>
      <c r="K53" s="100"/>
      <c r="L53" s="100"/>
      <c r="M53" s="100"/>
      <c r="N53" s="100"/>
      <c r="O53" s="100"/>
      <c r="P53" s="100"/>
      <c r="Q53" s="100"/>
      <c r="R53" s="100"/>
      <c r="S53" s="100"/>
      <c r="T53" s="100"/>
      <c r="U53" s="99"/>
    </row>
    <row r="54" spans="2:21" ht="52.35" customHeight="1">
      <c r="B54" s="98" t="s">
        <v>547</v>
      </c>
      <c r="C54" s="100"/>
      <c r="D54" s="100"/>
      <c r="E54" s="100"/>
      <c r="F54" s="100"/>
      <c r="G54" s="100"/>
      <c r="H54" s="100"/>
      <c r="I54" s="100"/>
      <c r="J54" s="100"/>
      <c r="K54" s="100"/>
      <c r="L54" s="100"/>
      <c r="M54" s="100"/>
      <c r="N54" s="100"/>
      <c r="O54" s="100"/>
      <c r="P54" s="100"/>
      <c r="Q54" s="100"/>
      <c r="R54" s="100"/>
      <c r="S54" s="100"/>
      <c r="T54" s="100"/>
      <c r="U54" s="99"/>
    </row>
    <row r="55" spans="2:21" ht="29.45" customHeight="1">
      <c r="B55" s="98" t="s">
        <v>548</v>
      </c>
      <c r="C55" s="100"/>
      <c r="D55" s="100"/>
      <c r="E55" s="100"/>
      <c r="F55" s="100"/>
      <c r="G55" s="100"/>
      <c r="H55" s="100"/>
      <c r="I55" s="100"/>
      <c r="J55" s="100"/>
      <c r="K55" s="100"/>
      <c r="L55" s="100"/>
      <c r="M55" s="100"/>
      <c r="N55" s="100"/>
      <c r="O55" s="100"/>
      <c r="P55" s="100"/>
      <c r="Q55" s="100"/>
      <c r="R55" s="100"/>
      <c r="S55" s="100"/>
      <c r="T55" s="100"/>
      <c r="U55" s="99"/>
    </row>
    <row r="56" spans="2:21" ht="77.849999999999994" customHeight="1">
      <c r="B56" s="98" t="s">
        <v>549</v>
      </c>
      <c r="C56" s="100"/>
      <c r="D56" s="100"/>
      <c r="E56" s="100"/>
      <c r="F56" s="100"/>
      <c r="G56" s="100"/>
      <c r="H56" s="100"/>
      <c r="I56" s="100"/>
      <c r="J56" s="100"/>
      <c r="K56" s="100"/>
      <c r="L56" s="100"/>
      <c r="M56" s="100"/>
      <c r="N56" s="100"/>
      <c r="O56" s="100"/>
      <c r="P56" s="100"/>
      <c r="Q56" s="100"/>
      <c r="R56" s="100"/>
      <c r="S56" s="100"/>
      <c r="T56" s="100"/>
      <c r="U56" s="99"/>
    </row>
    <row r="57" spans="2:21" ht="34.5" customHeight="1" thickBot="1">
      <c r="B57" s="101" t="s">
        <v>550</v>
      </c>
      <c r="C57" s="103"/>
      <c r="D57" s="103"/>
      <c r="E57" s="103"/>
      <c r="F57" s="103"/>
      <c r="G57" s="103"/>
      <c r="H57" s="103"/>
      <c r="I57" s="103"/>
      <c r="J57" s="103"/>
      <c r="K57" s="103"/>
      <c r="L57" s="103"/>
      <c r="M57" s="103"/>
      <c r="N57" s="103"/>
      <c r="O57" s="103"/>
      <c r="P57" s="103"/>
      <c r="Q57" s="103"/>
      <c r="R57" s="103"/>
      <c r="S57" s="103"/>
      <c r="T57" s="103"/>
      <c r="U57" s="102"/>
    </row>
  </sheetData>
  <mergeCells count="104">
    <mergeCell ref="B56:U56"/>
    <mergeCell ref="B57:U57"/>
    <mergeCell ref="B50:U50"/>
    <mergeCell ref="B51:U51"/>
    <mergeCell ref="B52:U52"/>
    <mergeCell ref="B53:U53"/>
    <mergeCell ref="B54:U54"/>
    <mergeCell ref="B55:U55"/>
    <mergeCell ref="B44:U44"/>
    <mergeCell ref="B45:U45"/>
    <mergeCell ref="B46:U46"/>
    <mergeCell ref="B47:U47"/>
    <mergeCell ref="B48:U48"/>
    <mergeCell ref="B49:U49"/>
    <mergeCell ref="B38:U38"/>
    <mergeCell ref="B39:U39"/>
    <mergeCell ref="B40:U40"/>
    <mergeCell ref="B41:U41"/>
    <mergeCell ref="B42:U42"/>
    <mergeCell ref="B43:U43"/>
    <mergeCell ref="C30:H30"/>
    <mergeCell ref="I30:K30"/>
    <mergeCell ref="L30:O30"/>
    <mergeCell ref="B34:D34"/>
    <mergeCell ref="B35:D35"/>
    <mergeCell ref="B37:U37"/>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1"/>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551</v>
      </c>
      <c r="D4" s="19" t="s">
        <v>552</v>
      </c>
      <c r="E4" s="19"/>
      <c r="F4" s="19"/>
      <c r="G4" s="19"/>
      <c r="H4" s="19"/>
      <c r="I4" s="20"/>
      <c r="J4" s="21" t="s">
        <v>10</v>
      </c>
      <c r="K4" s="22" t="s">
        <v>11</v>
      </c>
      <c r="L4" s="23" t="s">
        <v>12</v>
      </c>
      <c r="M4" s="23"/>
      <c r="N4" s="23"/>
      <c r="O4" s="23"/>
      <c r="P4" s="21" t="s">
        <v>13</v>
      </c>
      <c r="Q4" s="23" t="s">
        <v>553</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554</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27" si="0">IF(ISERR(T11/S11*100),"N/A",T11/S11*100)</f>
        <v>N/A</v>
      </c>
    </row>
    <row r="12" spans="1:34" ht="75" customHeight="1" thickTop="1" thickBot="1">
      <c r="A12" s="60"/>
      <c r="B12" s="61" t="s">
        <v>50</v>
      </c>
      <c r="C12" s="62" t="s">
        <v>555</v>
      </c>
      <c r="D12" s="62"/>
      <c r="E12" s="62"/>
      <c r="F12" s="62"/>
      <c r="G12" s="62"/>
      <c r="H12" s="62"/>
      <c r="I12" s="62" t="s">
        <v>556</v>
      </c>
      <c r="J12" s="62"/>
      <c r="K12" s="62"/>
      <c r="L12" s="62" t="s">
        <v>557</v>
      </c>
      <c r="M12" s="62"/>
      <c r="N12" s="62"/>
      <c r="O12" s="62"/>
      <c r="P12" s="63" t="s">
        <v>558</v>
      </c>
      <c r="Q12" s="63" t="s">
        <v>44</v>
      </c>
      <c r="R12" s="64">
        <v>350.4</v>
      </c>
      <c r="S12" s="64" t="s">
        <v>45</v>
      </c>
      <c r="T12" s="64" t="s">
        <v>45</v>
      </c>
      <c r="U12" s="65" t="str">
        <f t="shared" si="0"/>
        <v>N/A</v>
      </c>
    </row>
    <row r="13" spans="1:34" ht="75" customHeight="1" thickTop="1">
      <c r="A13" s="60"/>
      <c r="B13" s="61" t="s">
        <v>55</v>
      </c>
      <c r="C13" s="62" t="s">
        <v>559</v>
      </c>
      <c r="D13" s="62"/>
      <c r="E13" s="62"/>
      <c r="F13" s="62"/>
      <c r="G13" s="62"/>
      <c r="H13" s="62"/>
      <c r="I13" s="62" t="s">
        <v>560</v>
      </c>
      <c r="J13" s="62"/>
      <c r="K13" s="62"/>
      <c r="L13" s="62" t="s">
        <v>561</v>
      </c>
      <c r="M13" s="62"/>
      <c r="N13" s="62"/>
      <c r="O13" s="62"/>
      <c r="P13" s="63" t="s">
        <v>49</v>
      </c>
      <c r="Q13" s="63" t="s">
        <v>104</v>
      </c>
      <c r="R13" s="63">
        <v>79.67</v>
      </c>
      <c r="S13" s="63">
        <v>43.1</v>
      </c>
      <c r="T13" s="63">
        <v>66.650000000000006</v>
      </c>
      <c r="U13" s="65">
        <f t="shared" si="0"/>
        <v>154.64037122969839</v>
      </c>
    </row>
    <row r="14" spans="1:34" ht="75" customHeight="1">
      <c r="A14" s="60"/>
      <c r="B14" s="66" t="s">
        <v>46</v>
      </c>
      <c r="C14" s="67" t="s">
        <v>46</v>
      </c>
      <c r="D14" s="67"/>
      <c r="E14" s="67"/>
      <c r="F14" s="67"/>
      <c r="G14" s="67"/>
      <c r="H14" s="67"/>
      <c r="I14" s="67" t="s">
        <v>562</v>
      </c>
      <c r="J14" s="67"/>
      <c r="K14" s="67"/>
      <c r="L14" s="67" t="s">
        <v>563</v>
      </c>
      <c r="M14" s="67"/>
      <c r="N14" s="67"/>
      <c r="O14" s="67"/>
      <c r="P14" s="68" t="s">
        <v>49</v>
      </c>
      <c r="Q14" s="68" t="s">
        <v>104</v>
      </c>
      <c r="R14" s="68">
        <v>98.67</v>
      </c>
      <c r="S14" s="68">
        <v>26.61</v>
      </c>
      <c r="T14" s="68">
        <v>83.52</v>
      </c>
      <c r="U14" s="69">
        <f t="shared" si="0"/>
        <v>313.86696730552421</v>
      </c>
    </row>
    <row r="15" spans="1:34" ht="75" customHeight="1">
      <c r="A15" s="60"/>
      <c r="B15" s="66" t="s">
        <v>46</v>
      </c>
      <c r="C15" s="67" t="s">
        <v>46</v>
      </c>
      <c r="D15" s="67"/>
      <c r="E15" s="67"/>
      <c r="F15" s="67"/>
      <c r="G15" s="67"/>
      <c r="H15" s="67"/>
      <c r="I15" s="67" t="s">
        <v>564</v>
      </c>
      <c r="J15" s="67"/>
      <c r="K15" s="67"/>
      <c r="L15" s="67" t="s">
        <v>565</v>
      </c>
      <c r="M15" s="67"/>
      <c r="N15" s="67"/>
      <c r="O15" s="67"/>
      <c r="P15" s="68" t="s">
        <v>49</v>
      </c>
      <c r="Q15" s="68" t="s">
        <v>104</v>
      </c>
      <c r="R15" s="68">
        <v>98</v>
      </c>
      <c r="S15" s="68">
        <v>95</v>
      </c>
      <c r="T15" s="68">
        <v>104.35</v>
      </c>
      <c r="U15" s="69">
        <f t="shared" si="0"/>
        <v>109.84210526315789</v>
      </c>
    </row>
    <row r="16" spans="1:34" ht="75" customHeight="1">
      <c r="A16" s="60"/>
      <c r="B16" s="66" t="s">
        <v>46</v>
      </c>
      <c r="C16" s="67" t="s">
        <v>566</v>
      </c>
      <c r="D16" s="67"/>
      <c r="E16" s="67"/>
      <c r="F16" s="67"/>
      <c r="G16" s="67"/>
      <c r="H16" s="67"/>
      <c r="I16" s="67" t="s">
        <v>567</v>
      </c>
      <c r="J16" s="67"/>
      <c r="K16" s="67"/>
      <c r="L16" s="67" t="s">
        <v>568</v>
      </c>
      <c r="M16" s="67"/>
      <c r="N16" s="67"/>
      <c r="O16" s="67"/>
      <c r="P16" s="68" t="s">
        <v>49</v>
      </c>
      <c r="Q16" s="68" t="s">
        <v>104</v>
      </c>
      <c r="R16" s="68">
        <v>31.56</v>
      </c>
      <c r="S16" s="68" t="s">
        <v>45</v>
      </c>
      <c r="T16" s="68">
        <v>25.17</v>
      </c>
      <c r="U16" s="69" t="str">
        <f t="shared" si="0"/>
        <v>N/A</v>
      </c>
    </row>
    <row r="17" spans="1:22" ht="75" customHeight="1">
      <c r="A17" s="60"/>
      <c r="B17" s="66" t="s">
        <v>46</v>
      </c>
      <c r="C17" s="67" t="s">
        <v>569</v>
      </c>
      <c r="D17" s="67"/>
      <c r="E17" s="67"/>
      <c r="F17" s="67"/>
      <c r="G17" s="67"/>
      <c r="H17" s="67"/>
      <c r="I17" s="67" t="s">
        <v>570</v>
      </c>
      <c r="J17" s="67"/>
      <c r="K17" s="67"/>
      <c r="L17" s="67" t="s">
        <v>571</v>
      </c>
      <c r="M17" s="67"/>
      <c r="N17" s="67"/>
      <c r="O17" s="67"/>
      <c r="P17" s="68" t="s">
        <v>49</v>
      </c>
      <c r="Q17" s="68" t="s">
        <v>104</v>
      </c>
      <c r="R17" s="68">
        <v>18.36</v>
      </c>
      <c r="S17" s="68" t="s">
        <v>45</v>
      </c>
      <c r="T17" s="68">
        <v>18.29</v>
      </c>
      <c r="U17" s="69" t="str">
        <f t="shared" si="0"/>
        <v>N/A</v>
      </c>
    </row>
    <row r="18" spans="1:22" ht="75" customHeight="1">
      <c r="A18" s="60"/>
      <c r="B18" s="66" t="s">
        <v>46</v>
      </c>
      <c r="C18" s="67" t="s">
        <v>46</v>
      </c>
      <c r="D18" s="67"/>
      <c r="E18" s="67"/>
      <c r="F18" s="67"/>
      <c r="G18" s="67"/>
      <c r="H18" s="67"/>
      <c r="I18" s="67" t="s">
        <v>572</v>
      </c>
      <c r="J18" s="67"/>
      <c r="K18" s="67"/>
      <c r="L18" s="67" t="s">
        <v>573</v>
      </c>
      <c r="M18" s="67"/>
      <c r="N18" s="67"/>
      <c r="O18" s="67"/>
      <c r="P18" s="68" t="s">
        <v>49</v>
      </c>
      <c r="Q18" s="68" t="s">
        <v>104</v>
      </c>
      <c r="R18" s="68">
        <v>31.81</v>
      </c>
      <c r="S18" s="68">
        <v>0</v>
      </c>
      <c r="T18" s="68">
        <v>26.35</v>
      </c>
      <c r="U18" s="69" t="str">
        <f t="shared" si="0"/>
        <v>N/A</v>
      </c>
    </row>
    <row r="19" spans="1:22" ht="75" customHeight="1">
      <c r="A19" s="60"/>
      <c r="B19" s="66" t="s">
        <v>46</v>
      </c>
      <c r="C19" s="67" t="s">
        <v>574</v>
      </c>
      <c r="D19" s="67"/>
      <c r="E19" s="67"/>
      <c r="F19" s="67"/>
      <c r="G19" s="67"/>
      <c r="H19" s="67"/>
      <c r="I19" s="67" t="s">
        <v>575</v>
      </c>
      <c r="J19" s="67"/>
      <c r="K19" s="67"/>
      <c r="L19" s="67" t="s">
        <v>576</v>
      </c>
      <c r="M19" s="67"/>
      <c r="N19" s="67"/>
      <c r="O19" s="67"/>
      <c r="P19" s="68" t="s">
        <v>49</v>
      </c>
      <c r="Q19" s="68" t="s">
        <v>104</v>
      </c>
      <c r="R19" s="68">
        <v>32.21</v>
      </c>
      <c r="S19" s="68">
        <v>38.82</v>
      </c>
      <c r="T19" s="68">
        <v>10.95</v>
      </c>
      <c r="U19" s="69">
        <f t="shared" si="0"/>
        <v>28.207109737248835</v>
      </c>
    </row>
    <row r="20" spans="1:22" ht="75" customHeight="1">
      <c r="A20" s="60"/>
      <c r="B20" s="66" t="s">
        <v>46</v>
      </c>
      <c r="C20" s="67" t="s">
        <v>577</v>
      </c>
      <c r="D20" s="67"/>
      <c r="E20" s="67"/>
      <c r="F20" s="67"/>
      <c r="G20" s="67"/>
      <c r="H20" s="67"/>
      <c r="I20" s="67" t="s">
        <v>578</v>
      </c>
      <c r="J20" s="67"/>
      <c r="K20" s="67"/>
      <c r="L20" s="67" t="s">
        <v>579</v>
      </c>
      <c r="M20" s="67"/>
      <c r="N20" s="67"/>
      <c r="O20" s="67"/>
      <c r="P20" s="68" t="s">
        <v>49</v>
      </c>
      <c r="Q20" s="68" t="s">
        <v>104</v>
      </c>
      <c r="R20" s="68">
        <v>13.1</v>
      </c>
      <c r="S20" s="68">
        <v>48.09</v>
      </c>
      <c r="T20" s="68">
        <v>7.01</v>
      </c>
      <c r="U20" s="69">
        <f t="shared" si="0"/>
        <v>14.576835100852566</v>
      </c>
    </row>
    <row r="21" spans="1:22" ht="75" customHeight="1" thickBot="1">
      <c r="A21" s="60"/>
      <c r="B21" s="66" t="s">
        <v>46</v>
      </c>
      <c r="C21" s="67" t="s">
        <v>580</v>
      </c>
      <c r="D21" s="67"/>
      <c r="E21" s="67"/>
      <c r="F21" s="67"/>
      <c r="G21" s="67"/>
      <c r="H21" s="67"/>
      <c r="I21" s="67" t="s">
        <v>581</v>
      </c>
      <c r="J21" s="67"/>
      <c r="K21" s="67"/>
      <c r="L21" s="67" t="s">
        <v>582</v>
      </c>
      <c r="M21" s="67"/>
      <c r="N21" s="67"/>
      <c r="O21" s="67"/>
      <c r="P21" s="68" t="s">
        <v>49</v>
      </c>
      <c r="Q21" s="68" t="s">
        <v>54</v>
      </c>
      <c r="R21" s="68">
        <v>8.89</v>
      </c>
      <c r="S21" s="68" t="s">
        <v>45</v>
      </c>
      <c r="T21" s="68" t="s">
        <v>45</v>
      </c>
      <c r="U21" s="69" t="str">
        <f t="shared" si="0"/>
        <v>N/A</v>
      </c>
    </row>
    <row r="22" spans="1:22" ht="75" customHeight="1" thickTop="1">
      <c r="A22" s="60"/>
      <c r="B22" s="61" t="s">
        <v>60</v>
      </c>
      <c r="C22" s="62" t="s">
        <v>583</v>
      </c>
      <c r="D22" s="62"/>
      <c r="E22" s="62"/>
      <c r="F22" s="62"/>
      <c r="G22" s="62"/>
      <c r="H22" s="62"/>
      <c r="I22" s="62" t="s">
        <v>584</v>
      </c>
      <c r="J22" s="62"/>
      <c r="K22" s="62"/>
      <c r="L22" s="62" t="s">
        <v>585</v>
      </c>
      <c r="M22" s="62"/>
      <c r="N22" s="62"/>
      <c r="O22" s="62"/>
      <c r="P22" s="63" t="s">
        <v>49</v>
      </c>
      <c r="Q22" s="63" t="s">
        <v>159</v>
      </c>
      <c r="R22" s="63">
        <v>98.7</v>
      </c>
      <c r="S22" s="63">
        <v>90</v>
      </c>
      <c r="T22" s="63">
        <v>81.900000000000006</v>
      </c>
      <c r="U22" s="65">
        <f t="shared" si="0"/>
        <v>91</v>
      </c>
    </row>
    <row r="23" spans="1:22" ht="75" customHeight="1">
      <c r="A23" s="60"/>
      <c r="B23" s="66" t="s">
        <v>46</v>
      </c>
      <c r="C23" s="67" t="s">
        <v>586</v>
      </c>
      <c r="D23" s="67"/>
      <c r="E23" s="67"/>
      <c r="F23" s="67"/>
      <c r="G23" s="67"/>
      <c r="H23" s="67"/>
      <c r="I23" s="67" t="s">
        <v>587</v>
      </c>
      <c r="J23" s="67"/>
      <c r="K23" s="67"/>
      <c r="L23" s="67" t="s">
        <v>588</v>
      </c>
      <c r="M23" s="67"/>
      <c r="N23" s="67"/>
      <c r="O23" s="67"/>
      <c r="P23" s="68" t="s">
        <v>49</v>
      </c>
      <c r="Q23" s="68" t="s">
        <v>159</v>
      </c>
      <c r="R23" s="68">
        <v>10.4</v>
      </c>
      <c r="S23" s="68">
        <v>32.64</v>
      </c>
      <c r="T23" s="68">
        <v>0</v>
      </c>
      <c r="U23" s="69">
        <f t="shared" si="0"/>
        <v>0</v>
      </c>
    </row>
    <row r="24" spans="1:22" ht="75" customHeight="1">
      <c r="A24" s="60"/>
      <c r="B24" s="66" t="s">
        <v>46</v>
      </c>
      <c r="C24" s="67" t="s">
        <v>589</v>
      </c>
      <c r="D24" s="67"/>
      <c r="E24" s="67"/>
      <c r="F24" s="67"/>
      <c r="G24" s="67"/>
      <c r="H24" s="67"/>
      <c r="I24" s="67" t="s">
        <v>590</v>
      </c>
      <c r="J24" s="67"/>
      <c r="K24" s="67"/>
      <c r="L24" s="67" t="s">
        <v>591</v>
      </c>
      <c r="M24" s="67"/>
      <c r="N24" s="67"/>
      <c r="O24" s="67"/>
      <c r="P24" s="68" t="s">
        <v>49</v>
      </c>
      <c r="Q24" s="68" t="s">
        <v>159</v>
      </c>
      <c r="R24" s="68">
        <v>10.39</v>
      </c>
      <c r="S24" s="68">
        <v>25</v>
      </c>
      <c r="T24" s="68">
        <v>0</v>
      </c>
      <c r="U24" s="69">
        <f t="shared" si="0"/>
        <v>0</v>
      </c>
    </row>
    <row r="25" spans="1:22" ht="75" customHeight="1">
      <c r="A25" s="60"/>
      <c r="B25" s="66" t="s">
        <v>46</v>
      </c>
      <c r="C25" s="67" t="s">
        <v>592</v>
      </c>
      <c r="D25" s="67"/>
      <c r="E25" s="67"/>
      <c r="F25" s="67"/>
      <c r="G25" s="67"/>
      <c r="H25" s="67"/>
      <c r="I25" s="67" t="s">
        <v>593</v>
      </c>
      <c r="J25" s="67"/>
      <c r="K25" s="67"/>
      <c r="L25" s="67" t="s">
        <v>594</v>
      </c>
      <c r="M25" s="67"/>
      <c r="N25" s="67"/>
      <c r="O25" s="67"/>
      <c r="P25" s="68" t="s">
        <v>49</v>
      </c>
      <c r="Q25" s="68" t="s">
        <v>159</v>
      </c>
      <c r="R25" s="68">
        <v>12.16</v>
      </c>
      <c r="S25" s="68">
        <v>6.01</v>
      </c>
      <c r="T25" s="68">
        <v>0</v>
      </c>
      <c r="U25" s="69">
        <f t="shared" si="0"/>
        <v>0</v>
      </c>
    </row>
    <row r="26" spans="1:22" ht="75" customHeight="1">
      <c r="A26" s="60"/>
      <c r="B26" s="66" t="s">
        <v>46</v>
      </c>
      <c r="C26" s="67" t="s">
        <v>595</v>
      </c>
      <c r="D26" s="67"/>
      <c r="E26" s="67"/>
      <c r="F26" s="67"/>
      <c r="G26" s="67"/>
      <c r="H26" s="67"/>
      <c r="I26" s="67" t="s">
        <v>596</v>
      </c>
      <c r="J26" s="67"/>
      <c r="K26" s="67"/>
      <c r="L26" s="67" t="s">
        <v>597</v>
      </c>
      <c r="M26" s="67"/>
      <c r="N26" s="67"/>
      <c r="O26" s="67"/>
      <c r="P26" s="68" t="s">
        <v>49</v>
      </c>
      <c r="Q26" s="68" t="s">
        <v>159</v>
      </c>
      <c r="R26" s="68">
        <v>10.33</v>
      </c>
      <c r="S26" s="68">
        <v>12.39</v>
      </c>
      <c r="T26" s="68">
        <v>0</v>
      </c>
      <c r="U26" s="69">
        <f t="shared" si="0"/>
        <v>0</v>
      </c>
    </row>
    <row r="27" spans="1:22" ht="75" customHeight="1" thickBot="1">
      <c r="A27" s="60"/>
      <c r="B27" s="66" t="s">
        <v>46</v>
      </c>
      <c r="C27" s="67" t="s">
        <v>598</v>
      </c>
      <c r="D27" s="67"/>
      <c r="E27" s="67"/>
      <c r="F27" s="67"/>
      <c r="G27" s="67"/>
      <c r="H27" s="67"/>
      <c r="I27" s="67" t="s">
        <v>599</v>
      </c>
      <c r="J27" s="67"/>
      <c r="K27" s="67"/>
      <c r="L27" s="67" t="s">
        <v>600</v>
      </c>
      <c r="M27" s="67"/>
      <c r="N27" s="67"/>
      <c r="O27" s="67"/>
      <c r="P27" s="68" t="s">
        <v>49</v>
      </c>
      <c r="Q27" s="68" t="s">
        <v>111</v>
      </c>
      <c r="R27" s="68">
        <v>58.82</v>
      </c>
      <c r="S27" s="68" t="s">
        <v>45</v>
      </c>
      <c r="T27" s="68" t="s">
        <v>45</v>
      </c>
      <c r="U27" s="69" t="str">
        <f t="shared" si="0"/>
        <v>N/A</v>
      </c>
    </row>
    <row r="28" spans="1:22" ht="22.5" customHeight="1" thickTop="1" thickBot="1">
      <c r="B28" s="13" t="s">
        <v>65</v>
      </c>
      <c r="C28" s="14"/>
      <c r="D28" s="14"/>
      <c r="E28" s="14"/>
      <c r="F28" s="14"/>
      <c r="G28" s="14"/>
      <c r="H28" s="15"/>
      <c r="I28" s="15"/>
      <c r="J28" s="15"/>
      <c r="K28" s="15"/>
      <c r="L28" s="15"/>
      <c r="M28" s="15"/>
      <c r="N28" s="15"/>
      <c r="O28" s="15"/>
      <c r="P28" s="15"/>
      <c r="Q28" s="15"/>
      <c r="R28" s="15"/>
      <c r="S28" s="15"/>
      <c r="T28" s="15"/>
      <c r="U28" s="16"/>
      <c r="V28" s="70"/>
    </row>
    <row r="29" spans="1:22" ht="26.25" customHeight="1" thickTop="1">
      <c r="B29" s="71"/>
      <c r="C29" s="72"/>
      <c r="D29" s="72"/>
      <c r="E29" s="72"/>
      <c r="F29" s="72"/>
      <c r="G29" s="72"/>
      <c r="H29" s="73"/>
      <c r="I29" s="73"/>
      <c r="J29" s="73"/>
      <c r="K29" s="73"/>
      <c r="L29" s="73"/>
      <c r="M29" s="73"/>
      <c r="N29" s="73"/>
      <c r="O29" s="73"/>
      <c r="P29" s="74"/>
      <c r="Q29" s="75"/>
      <c r="R29" s="76" t="s">
        <v>66</v>
      </c>
      <c r="S29" s="44" t="s">
        <v>67</v>
      </c>
      <c r="T29" s="76" t="s">
        <v>68</v>
      </c>
      <c r="U29" s="44" t="s">
        <v>69</v>
      </c>
    </row>
    <row r="30" spans="1:22" ht="26.25" customHeight="1" thickBot="1">
      <c r="B30" s="77"/>
      <c r="C30" s="78"/>
      <c r="D30" s="78"/>
      <c r="E30" s="78"/>
      <c r="F30" s="78"/>
      <c r="G30" s="78"/>
      <c r="H30" s="79"/>
      <c r="I30" s="79"/>
      <c r="J30" s="79"/>
      <c r="K30" s="79"/>
      <c r="L30" s="79"/>
      <c r="M30" s="79"/>
      <c r="N30" s="79"/>
      <c r="O30" s="79"/>
      <c r="P30" s="80"/>
      <c r="Q30" s="81"/>
      <c r="R30" s="82" t="s">
        <v>70</v>
      </c>
      <c r="S30" s="81" t="s">
        <v>70</v>
      </c>
      <c r="T30" s="81" t="s">
        <v>70</v>
      </c>
      <c r="U30" s="81" t="s">
        <v>71</v>
      </c>
    </row>
    <row r="31" spans="1:22" ht="13.5" customHeight="1" thickBot="1">
      <c r="B31" s="83" t="s">
        <v>72</v>
      </c>
      <c r="C31" s="84"/>
      <c r="D31" s="84"/>
      <c r="E31" s="85"/>
      <c r="F31" s="85"/>
      <c r="G31" s="85"/>
      <c r="H31" s="86"/>
      <c r="I31" s="86"/>
      <c r="J31" s="86"/>
      <c r="K31" s="86"/>
      <c r="L31" s="86"/>
      <c r="M31" s="86"/>
      <c r="N31" s="86"/>
      <c r="O31" s="86"/>
      <c r="P31" s="87"/>
      <c r="Q31" s="87"/>
      <c r="R31" s="88">
        <f>5556.152527</f>
        <v>5556.1525270000002</v>
      </c>
      <c r="S31" s="88">
        <f>5556.152527</f>
        <v>5556.1525270000002</v>
      </c>
      <c r="T31" s="88">
        <f>4285.81075686</f>
        <v>4285.8107568599999</v>
      </c>
      <c r="U31" s="89">
        <f>+IF(ISERR(T31/S31*100),"N/A",T31/S31*100)</f>
        <v>77.136304952630397</v>
      </c>
    </row>
    <row r="32" spans="1:22" ht="13.5" customHeight="1" thickBot="1">
      <c r="B32" s="90" t="s">
        <v>73</v>
      </c>
      <c r="C32" s="91"/>
      <c r="D32" s="91"/>
      <c r="E32" s="92"/>
      <c r="F32" s="92"/>
      <c r="G32" s="92"/>
      <c r="H32" s="93"/>
      <c r="I32" s="93"/>
      <c r="J32" s="93"/>
      <c r="K32" s="93"/>
      <c r="L32" s="93"/>
      <c r="M32" s="93"/>
      <c r="N32" s="93"/>
      <c r="O32" s="93"/>
      <c r="P32" s="94"/>
      <c r="Q32" s="94"/>
      <c r="R32" s="88">
        <f>4989.59625138</f>
        <v>4989.5962513799996</v>
      </c>
      <c r="S32" s="88">
        <f>4989.59625138</f>
        <v>4989.5962513799996</v>
      </c>
      <c r="T32" s="88">
        <f>4285.81075686</f>
        <v>4285.8107568599999</v>
      </c>
      <c r="U32" s="89">
        <f>+IF(ISERR(T32/S32*100),"N/A",T32/S32*100)</f>
        <v>85.894941012003727</v>
      </c>
    </row>
    <row r="33" spans="2:21" ht="14.85" customHeight="1" thickTop="1" thickBot="1">
      <c r="B33" s="13" t="s">
        <v>74</v>
      </c>
      <c r="C33" s="14"/>
      <c r="D33" s="14"/>
      <c r="E33" s="14"/>
      <c r="F33" s="14"/>
      <c r="G33" s="14"/>
      <c r="H33" s="15"/>
      <c r="I33" s="15"/>
      <c r="J33" s="15"/>
      <c r="K33" s="15"/>
      <c r="L33" s="15"/>
      <c r="M33" s="15"/>
      <c r="N33" s="15"/>
      <c r="O33" s="15"/>
      <c r="P33" s="15"/>
      <c r="Q33" s="15"/>
      <c r="R33" s="15"/>
      <c r="S33" s="15"/>
      <c r="T33" s="15"/>
      <c r="U33" s="16"/>
    </row>
    <row r="34" spans="2:21" ht="44.25" customHeight="1" thickTop="1">
      <c r="B34" s="95" t="s">
        <v>75</v>
      </c>
      <c r="C34" s="97"/>
      <c r="D34" s="97"/>
      <c r="E34" s="97"/>
      <c r="F34" s="97"/>
      <c r="G34" s="97"/>
      <c r="H34" s="97"/>
      <c r="I34" s="97"/>
      <c r="J34" s="97"/>
      <c r="K34" s="97"/>
      <c r="L34" s="97"/>
      <c r="M34" s="97"/>
      <c r="N34" s="97"/>
      <c r="O34" s="97"/>
      <c r="P34" s="97"/>
      <c r="Q34" s="97"/>
      <c r="R34" s="97"/>
      <c r="S34" s="97"/>
      <c r="T34" s="97"/>
      <c r="U34" s="96"/>
    </row>
    <row r="35" spans="2:21" ht="34.5" customHeight="1">
      <c r="B35" s="98" t="s">
        <v>76</v>
      </c>
      <c r="C35" s="100"/>
      <c r="D35" s="100"/>
      <c r="E35" s="100"/>
      <c r="F35" s="100"/>
      <c r="G35" s="100"/>
      <c r="H35" s="100"/>
      <c r="I35" s="100"/>
      <c r="J35" s="100"/>
      <c r="K35" s="100"/>
      <c r="L35" s="100"/>
      <c r="M35" s="100"/>
      <c r="N35" s="100"/>
      <c r="O35" s="100"/>
      <c r="P35" s="100"/>
      <c r="Q35" s="100"/>
      <c r="R35" s="100"/>
      <c r="S35" s="100"/>
      <c r="T35" s="100"/>
      <c r="U35" s="99"/>
    </row>
    <row r="36" spans="2:21" ht="34.5" customHeight="1">
      <c r="B36" s="98" t="s">
        <v>601</v>
      </c>
      <c r="C36" s="100"/>
      <c r="D36" s="100"/>
      <c r="E36" s="100"/>
      <c r="F36" s="100"/>
      <c r="G36" s="100"/>
      <c r="H36" s="100"/>
      <c r="I36" s="100"/>
      <c r="J36" s="100"/>
      <c r="K36" s="100"/>
      <c r="L36" s="100"/>
      <c r="M36" s="100"/>
      <c r="N36" s="100"/>
      <c r="O36" s="100"/>
      <c r="P36" s="100"/>
      <c r="Q36" s="100"/>
      <c r="R36" s="100"/>
      <c r="S36" s="100"/>
      <c r="T36" s="100"/>
      <c r="U36" s="99"/>
    </row>
    <row r="37" spans="2:21" ht="47.85" customHeight="1">
      <c r="B37" s="98" t="s">
        <v>602</v>
      </c>
      <c r="C37" s="100"/>
      <c r="D37" s="100"/>
      <c r="E37" s="100"/>
      <c r="F37" s="100"/>
      <c r="G37" s="100"/>
      <c r="H37" s="100"/>
      <c r="I37" s="100"/>
      <c r="J37" s="100"/>
      <c r="K37" s="100"/>
      <c r="L37" s="100"/>
      <c r="M37" s="100"/>
      <c r="N37" s="100"/>
      <c r="O37" s="100"/>
      <c r="P37" s="100"/>
      <c r="Q37" s="100"/>
      <c r="R37" s="100"/>
      <c r="S37" s="100"/>
      <c r="T37" s="100"/>
      <c r="U37" s="99"/>
    </row>
    <row r="38" spans="2:21" ht="66.2" customHeight="1">
      <c r="B38" s="98" t="s">
        <v>603</v>
      </c>
      <c r="C38" s="100"/>
      <c r="D38" s="100"/>
      <c r="E38" s="100"/>
      <c r="F38" s="100"/>
      <c r="G38" s="100"/>
      <c r="H38" s="100"/>
      <c r="I38" s="100"/>
      <c r="J38" s="100"/>
      <c r="K38" s="100"/>
      <c r="L38" s="100"/>
      <c r="M38" s="100"/>
      <c r="N38" s="100"/>
      <c r="O38" s="100"/>
      <c r="P38" s="100"/>
      <c r="Q38" s="100"/>
      <c r="R38" s="100"/>
      <c r="S38" s="100"/>
      <c r="T38" s="100"/>
      <c r="U38" s="99"/>
    </row>
    <row r="39" spans="2:21" ht="57" customHeight="1">
      <c r="B39" s="98" t="s">
        <v>604</v>
      </c>
      <c r="C39" s="100"/>
      <c r="D39" s="100"/>
      <c r="E39" s="100"/>
      <c r="F39" s="100"/>
      <c r="G39" s="100"/>
      <c r="H39" s="100"/>
      <c r="I39" s="100"/>
      <c r="J39" s="100"/>
      <c r="K39" s="100"/>
      <c r="L39" s="100"/>
      <c r="M39" s="100"/>
      <c r="N39" s="100"/>
      <c r="O39" s="100"/>
      <c r="P39" s="100"/>
      <c r="Q39" s="100"/>
      <c r="R39" s="100"/>
      <c r="S39" s="100"/>
      <c r="T39" s="100"/>
      <c r="U39" s="99"/>
    </row>
    <row r="40" spans="2:21" ht="62.45" customHeight="1">
      <c r="B40" s="98" t="s">
        <v>605</v>
      </c>
      <c r="C40" s="100"/>
      <c r="D40" s="100"/>
      <c r="E40" s="100"/>
      <c r="F40" s="100"/>
      <c r="G40" s="100"/>
      <c r="H40" s="100"/>
      <c r="I40" s="100"/>
      <c r="J40" s="100"/>
      <c r="K40" s="100"/>
      <c r="L40" s="100"/>
      <c r="M40" s="100"/>
      <c r="N40" s="100"/>
      <c r="O40" s="100"/>
      <c r="P40" s="100"/>
      <c r="Q40" s="100"/>
      <c r="R40" s="100"/>
      <c r="S40" s="100"/>
      <c r="T40" s="100"/>
      <c r="U40" s="99"/>
    </row>
    <row r="41" spans="2:21" ht="63.75" customHeight="1">
      <c r="B41" s="98" t="s">
        <v>606</v>
      </c>
      <c r="C41" s="100"/>
      <c r="D41" s="100"/>
      <c r="E41" s="100"/>
      <c r="F41" s="100"/>
      <c r="G41" s="100"/>
      <c r="H41" s="100"/>
      <c r="I41" s="100"/>
      <c r="J41" s="100"/>
      <c r="K41" s="100"/>
      <c r="L41" s="100"/>
      <c r="M41" s="100"/>
      <c r="N41" s="100"/>
      <c r="O41" s="100"/>
      <c r="P41" s="100"/>
      <c r="Q41" s="100"/>
      <c r="R41" s="100"/>
      <c r="S41" s="100"/>
      <c r="T41" s="100"/>
      <c r="U41" s="99"/>
    </row>
    <row r="42" spans="2:21" ht="64.5" customHeight="1">
      <c r="B42" s="98" t="s">
        <v>607</v>
      </c>
      <c r="C42" s="100"/>
      <c r="D42" s="100"/>
      <c r="E42" s="100"/>
      <c r="F42" s="100"/>
      <c r="G42" s="100"/>
      <c r="H42" s="100"/>
      <c r="I42" s="100"/>
      <c r="J42" s="100"/>
      <c r="K42" s="100"/>
      <c r="L42" s="100"/>
      <c r="M42" s="100"/>
      <c r="N42" s="100"/>
      <c r="O42" s="100"/>
      <c r="P42" s="100"/>
      <c r="Q42" s="100"/>
      <c r="R42" s="100"/>
      <c r="S42" s="100"/>
      <c r="T42" s="100"/>
      <c r="U42" s="99"/>
    </row>
    <row r="43" spans="2:21" ht="61.7" customHeight="1">
      <c r="B43" s="98" t="s">
        <v>608</v>
      </c>
      <c r="C43" s="100"/>
      <c r="D43" s="100"/>
      <c r="E43" s="100"/>
      <c r="F43" s="100"/>
      <c r="G43" s="100"/>
      <c r="H43" s="100"/>
      <c r="I43" s="100"/>
      <c r="J43" s="100"/>
      <c r="K43" s="100"/>
      <c r="L43" s="100"/>
      <c r="M43" s="100"/>
      <c r="N43" s="100"/>
      <c r="O43" s="100"/>
      <c r="P43" s="100"/>
      <c r="Q43" s="100"/>
      <c r="R43" s="100"/>
      <c r="S43" s="100"/>
      <c r="T43" s="100"/>
      <c r="U43" s="99"/>
    </row>
    <row r="44" spans="2:21" ht="84.6" customHeight="1">
      <c r="B44" s="98" t="s">
        <v>609</v>
      </c>
      <c r="C44" s="100"/>
      <c r="D44" s="100"/>
      <c r="E44" s="100"/>
      <c r="F44" s="100"/>
      <c r="G44" s="100"/>
      <c r="H44" s="100"/>
      <c r="I44" s="100"/>
      <c r="J44" s="100"/>
      <c r="K44" s="100"/>
      <c r="L44" s="100"/>
      <c r="M44" s="100"/>
      <c r="N44" s="100"/>
      <c r="O44" s="100"/>
      <c r="P44" s="100"/>
      <c r="Q44" s="100"/>
      <c r="R44" s="100"/>
      <c r="S44" s="100"/>
      <c r="T44" s="100"/>
      <c r="U44" s="99"/>
    </row>
    <row r="45" spans="2:21" ht="34.5" customHeight="1">
      <c r="B45" s="98" t="s">
        <v>610</v>
      </c>
      <c r="C45" s="100"/>
      <c r="D45" s="100"/>
      <c r="E45" s="100"/>
      <c r="F45" s="100"/>
      <c r="G45" s="100"/>
      <c r="H45" s="100"/>
      <c r="I45" s="100"/>
      <c r="J45" s="100"/>
      <c r="K45" s="100"/>
      <c r="L45" s="100"/>
      <c r="M45" s="100"/>
      <c r="N45" s="100"/>
      <c r="O45" s="100"/>
      <c r="P45" s="100"/>
      <c r="Q45" s="100"/>
      <c r="R45" s="100"/>
      <c r="S45" s="100"/>
      <c r="T45" s="100"/>
      <c r="U45" s="99"/>
    </row>
    <row r="46" spans="2:21" ht="46.7" customHeight="1">
      <c r="B46" s="98" t="s">
        <v>611</v>
      </c>
      <c r="C46" s="100"/>
      <c r="D46" s="100"/>
      <c r="E46" s="100"/>
      <c r="F46" s="100"/>
      <c r="G46" s="100"/>
      <c r="H46" s="100"/>
      <c r="I46" s="100"/>
      <c r="J46" s="100"/>
      <c r="K46" s="100"/>
      <c r="L46" s="100"/>
      <c r="M46" s="100"/>
      <c r="N46" s="100"/>
      <c r="O46" s="100"/>
      <c r="P46" s="100"/>
      <c r="Q46" s="100"/>
      <c r="R46" s="100"/>
      <c r="S46" s="100"/>
      <c r="T46" s="100"/>
      <c r="U46" s="99"/>
    </row>
    <row r="47" spans="2:21" ht="45.75" customHeight="1">
      <c r="B47" s="98" t="s">
        <v>612</v>
      </c>
      <c r="C47" s="100"/>
      <c r="D47" s="100"/>
      <c r="E47" s="100"/>
      <c r="F47" s="100"/>
      <c r="G47" s="100"/>
      <c r="H47" s="100"/>
      <c r="I47" s="100"/>
      <c r="J47" s="100"/>
      <c r="K47" s="100"/>
      <c r="L47" s="100"/>
      <c r="M47" s="100"/>
      <c r="N47" s="100"/>
      <c r="O47" s="100"/>
      <c r="P47" s="100"/>
      <c r="Q47" s="100"/>
      <c r="R47" s="100"/>
      <c r="S47" s="100"/>
      <c r="T47" s="100"/>
      <c r="U47" s="99"/>
    </row>
    <row r="48" spans="2:21" ht="47.25" customHeight="1">
      <c r="B48" s="98" t="s">
        <v>613</v>
      </c>
      <c r="C48" s="100"/>
      <c r="D48" s="100"/>
      <c r="E48" s="100"/>
      <c r="F48" s="100"/>
      <c r="G48" s="100"/>
      <c r="H48" s="100"/>
      <c r="I48" s="100"/>
      <c r="J48" s="100"/>
      <c r="K48" s="100"/>
      <c r="L48" s="100"/>
      <c r="M48" s="100"/>
      <c r="N48" s="100"/>
      <c r="O48" s="100"/>
      <c r="P48" s="100"/>
      <c r="Q48" s="100"/>
      <c r="R48" s="100"/>
      <c r="S48" s="100"/>
      <c r="T48" s="100"/>
      <c r="U48" s="99"/>
    </row>
    <row r="49" spans="2:21" ht="45.2" customHeight="1">
      <c r="B49" s="98" t="s">
        <v>614</v>
      </c>
      <c r="C49" s="100"/>
      <c r="D49" s="100"/>
      <c r="E49" s="100"/>
      <c r="F49" s="100"/>
      <c r="G49" s="100"/>
      <c r="H49" s="100"/>
      <c r="I49" s="100"/>
      <c r="J49" s="100"/>
      <c r="K49" s="100"/>
      <c r="L49" s="100"/>
      <c r="M49" s="100"/>
      <c r="N49" s="100"/>
      <c r="O49" s="100"/>
      <c r="P49" s="100"/>
      <c r="Q49" s="100"/>
      <c r="R49" s="100"/>
      <c r="S49" s="100"/>
      <c r="T49" s="100"/>
      <c r="U49" s="99"/>
    </row>
    <row r="50" spans="2:21" ht="48.95" customHeight="1">
      <c r="B50" s="98" t="s">
        <v>615</v>
      </c>
      <c r="C50" s="100"/>
      <c r="D50" s="100"/>
      <c r="E50" s="100"/>
      <c r="F50" s="100"/>
      <c r="G50" s="100"/>
      <c r="H50" s="100"/>
      <c r="I50" s="100"/>
      <c r="J50" s="100"/>
      <c r="K50" s="100"/>
      <c r="L50" s="100"/>
      <c r="M50" s="100"/>
      <c r="N50" s="100"/>
      <c r="O50" s="100"/>
      <c r="P50" s="100"/>
      <c r="Q50" s="100"/>
      <c r="R50" s="100"/>
      <c r="S50" s="100"/>
      <c r="T50" s="100"/>
      <c r="U50" s="99"/>
    </row>
    <row r="51" spans="2:21" ht="34.5" customHeight="1" thickBot="1">
      <c r="B51" s="101" t="s">
        <v>616</v>
      </c>
      <c r="C51" s="103"/>
      <c r="D51" s="103"/>
      <c r="E51" s="103"/>
      <c r="F51" s="103"/>
      <c r="G51" s="103"/>
      <c r="H51" s="103"/>
      <c r="I51" s="103"/>
      <c r="J51" s="103"/>
      <c r="K51" s="103"/>
      <c r="L51" s="103"/>
      <c r="M51" s="103"/>
      <c r="N51" s="103"/>
      <c r="O51" s="103"/>
      <c r="P51" s="103"/>
      <c r="Q51" s="103"/>
      <c r="R51" s="103"/>
      <c r="S51" s="103"/>
      <c r="T51" s="103"/>
      <c r="U51" s="102"/>
    </row>
  </sheetData>
  <mergeCells count="92">
    <mergeCell ref="B50:U50"/>
    <mergeCell ref="B51:U51"/>
    <mergeCell ref="B44:U44"/>
    <mergeCell ref="B45:U45"/>
    <mergeCell ref="B46:U46"/>
    <mergeCell ref="B47:U47"/>
    <mergeCell ref="B48:U48"/>
    <mergeCell ref="B49:U49"/>
    <mergeCell ref="B38:U38"/>
    <mergeCell ref="B39:U39"/>
    <mergeCell ref="B40:U40"/>
    <mergeCell ref="B41:U41"/>
    <mergeCell ref="B42:U42"/>
    <mergeCell ref="B43:U43"/>
    <mergeCell ref="B31:D31"/>
    <mergeCell ref="B32:D32"/>
    <mergeCell ref="B34:U34"/>
    <mergeCell ref="B35:U35"/>
    <mergeCell ref="B36:U36"/>
    <mergeCell ref="B37:U37"/>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7"/>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617</v>
      </c>
      <c r="D4" s="19" t="s">
        <v>618</v>
      </c>
      <c r="E4" s="19"/>
      <c r="F4" s="19"/>
      <c r="G4" s="19"/>
      <c r="H4" s="19"/>
      <c r="I4" s="20"/>
      <c r="J4" s="21" t="s">
        <v>10</v>
      </c>
      <c r="K4" s="22" t="s">
        <v>11</v>
      </c>
      <c r="L4" s="23" t="s">
        <v>12</v>
      </c>
      <c r="M4" s="23"/>
      <c r="N4" s="23"/>
      <c r="O4" s="23"/>
      <c r="P4" s="21" t="s">
        <v>13</v>
      </c>
      <c r="Q4" s="23" t="s">
        <v>619</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620</v>
      </c>
      <c r="Q6" s="29"/>
      <c r="R6" s="33"/>
      <c r="S6" s="32" t="s">
        <v>24</v>
      </c>
      <c r="T6" s="29" t="s">
        <v>621</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622</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40" si="0">IF(ISERR(T11/S11*100),"N/A",T11/S11*100)</f>
        <v>N/A</v>
      </c>
    </row>
    <row r="12" spans="1:34" ht="75" customHeight="1" thickBot="1">
      <c r="A12" s="60"/>
      <c r="B12" s="66" t="s">
        <v>46</v>
      </c>
      <c r="C12" s="67" t="s">
        <v>46</v>
      </c>
      <c r="D12" s="67"/>
      <c r="E12" s="67"/>
      <c r="F12" s="67"/>
      <c r="G12" s="67"/>
      <c r="H12" s="67"/>
      <c r="I12" s="67" t="s">
        <v>623</v>
      </c>
      <c r="J12" s="67"/>
      <c r="K12" s="67"/>
      <c r="L12" s="67" t="s">
        <v>624</v>
      </c>
      <c r="M12" s="67"/>
      <c r="N12" s="67"/>
      <c r="O12" s="67"/>
      <c r="P12" s="68" t="s">
        <v>327</v>
      </c>
      <c r="Q12" s="68" t="s">
        <v>44</v>
      </c>
      <c r="R12" s="68">
        <v>54.7</v>
      </c>
      <c r="S12" s="68" t="s">
        <v>45</v>
      </c>
      <c r="T12" s="68" t="s">
        <v>45</v>
      </c>
      <c r="U12" s="69" t="str">
        <f t="shared" si="0"/>
        <v>N/A</v>
      </c>
    </row>
    <row r="13" spans="1:34" ht="75" customHeight="1" thickTop="1" thickBot="1">
      <c r="A13" s="60"/>
      <c r="B13" s="61" t="s">
        <v>50</v>
      </c>
      <c r="C13" s="62" t="s">
        <v>625</v>
      </c>
      <c r="D13" s="62"/>
      <c r="E13" s="62"/>
      <c r="F13" s="62"/>
      <c r="G13" s="62"/>
      <c r="H13" s="62"/>
      <c r="I13" s="62" t="s">
        <v>626</v>
      </c>
      <c r="J13" s="62"/>
      <c r="K13" s="62"/>
      <c r="L13" s="62" t="s">
        <v>624</v>
      </c>
      <c r="M13" s="62"/>
      <c r="N13" s="62"/>
      <c r="O13" s="62"/>
      <c r="P13" s="63" t="s">
        <v>627</v>
      </c>
      <c r="Q13" s="63" t="s">
        <v>44</v>
      </c>
      <c r="R13" s="63">
        <v>7.5</v>
      </c>
      <c r="S13" s="63" t="s">
        <v>45</v>
      </c>
      <c r="T13" s="63" t="s">
        <v>45</v>
      </c>
      <c r="U13" s="65" t="str">
        <f t="shared" si="0"/>
        <v>N/A</v>
      </c>
    </row>
    <row r="14" spans="1:34" ht="75" customHeight="1" thickTop="1">
      <c r="A14" s="60"/>
      <c r="B14" s="61" t="s">
        <v>55</v>
      </c>
      <c r="C14" s="62" t="s">
        <v>628</v>
      </c>
      <c r="D14" s="62"/>
      <c r="E14" s="62"/>
      <c r="F14" s="62"/>
      <c r="G14" s="62"/>
      <c r="H14" s="62"/>
      <c r="I14" s="62" t="s">
        <v>629</v>
      </c>
      <c r="J14" s="62"/>
      <c r="K14" s="62"/>
      <c r="L14" s="62" t="s">
        <v>630</v>
      </c>
      <c r="M14" s="62"/>
      <c r="N14" s="62"/>
      <c r="O14" s="62"/>
      <c r="P14" s="63" t="s">
        <v>49</v>
      </c>
      <c r="Q14" s="63" t="s">
        <v>104</v>
      </c>
      <c r="R14" s="63">
        <v>87</v>
      </c>
      <c r="S14" s="63">
        <v>0</v>
      </c>
      <c r="T14" s="63">
        <v>0</v>
      </c>
      <c r="U14" s="65" t="str">
        <f t="shared" si="0"/>
        <v>N/A</v>
      </c>
    </row>
    <row r="15" spans="1:34" ht="75" customHeight="1">
      <c r="A15" s="60"/>
      <c r="B15" s="66" t="s">
        <v>46</v>
      </c>
      <c r="C15" s="67" t="s">
        <v>46</v>
      </c>
      <c r="D15" s="67"/>
      <c r="E15" s="67"/>
      <c r="F15" s="67"/>
      <c r="G15" s="67"/>
      <c r="H15" s="67"/>
      <c r="I15" s="67" t="s">
        <v>631</v>
      </c>
      <c r="J15" s="67"/>
      <c r="K15" s="67"/>
      <c r="L15" s="67" t="s">
        <v>632</v>
      </c>
      <c r="M15" s="67"/>
      <c r="N15" s="67"/>
      <c r="O15" s="67"/>
      <c r="P15" s="68" t="s">
        <v>49</v>
      </c>
      <c r="Q15" s="68" t="s">
        <v>104</v>
      </c>
      <c r="R15" s="68">
        <v>100</v>
      </c>
      <c r="S15" s="68">
        <v>0</v>
      </c>
      <c r="T15" s="68">
        <v>0</v>
      </c>
      <c r="U15" s="69" t="str">
        <f t="shared" si="0"/>
        <v>N/A</v>
      </c>
    </row>
    <row r="16" spans="1:34" ht="75" customHeight="1">
      <c r="A16" s="60"/>
      <c r="B16" s="66" t="s">
        <v>46</v>
      </c>
      <c r="C16" s="67" t="s">
        <v>46</v>
      </c>
      <c r="D16" s="67"/>
      <c r="E16" s="67"/>
      <c r="F16" s="67"/>
      <c r="G16" s="67"/>
      <c r="H16" s="67"/>
      <c r="I16" s="67" t="s">
        <v>633</v>
      </c>
      <c r="J16" s="67"/>
      <c r="K16" s="67"/>
      <c r="L16" s="67" t="s">
        <v>634</v>
      </c>
      <c r="M16" s="67"/>
      <c r="N16" s="67"/>
      <c r="O16" s="67"/>
      <c r="P16" s="68" t="s">
        <v>49</v>
      </c>
      <c r="Q16" s="68" t="s">
        <v>104</v>
      </c>
      <c r="R16" s="68">
        <v>100</v>
      </c>
      <c r="S16" s="68" t="s">
        <v>45</v>
      </c>
      <c r="T16" s="68">
        <v>0</v>
      </c>
      <c r="U16" s="69" t="str">
        <f t="shared" si="0"/>
        <v>N/A</v>
      </c>
    </row>
    <row r="17" spans="1:21" ht="75" customHeight="1">
      <c r="A17" s="60"/>
      <c r="B17" s="66" t="s">
        <v>46</v>
      </c>
      <c r="C17" s="67" t="s">
        <v>46</v>
      </c>
      <c r="D17" s="67"/>
      <c r="E17" s="67"/>
      <c r="F17" s="67"/>
      <c r="G17" s="67"/>
      <c r="H17" s="67"/>
      <c r="I17" s="67" t="s">
        <v>635</v>
      </c>
      <c r="J17" s="67"/>
      <c r="K17" s="67"/>
      <c r="L17" s="67" t="s">
        <v>636</v>
      </c>
      <c r="M17" s="67"/>
      <c r="N17" s="67"/>
      <c r="O17" s="67"/>
      <c r="P17" s="68" t="s">
        <v>49</v>
      </c>
      <c r="Q17" s="68" t="s">
        <v>104</v>
      </c>
      <c r="R17" s="68">
        <v>100</v>
      </c>
      <c r="S17" s="68">
        <v>0</v>
      </c>
      <c r="T17" s="68">
        <v>0.74</v>
      </c>
      <c r="U17" s="69" t="str">
        <f t="shared" si="0"/>
        <v>N/A</v>
      </c>
    </row>
    <row r="18" spans="1:21" ht="75" customHeight="1">
      <c r="A18" s="60"/>
      <c r="B18" s="66" t="s">
        <v>46</v>
      </c>
      <c r="C18" s="67" t="s">
        <v>46</v>
      </c>
      <c r="D18" s="67"/>
      <c r="E18" s="67"/>
      <c r="F18" s="67"/>
      <c r="G18" s="67"/>
      <c r="H18" s="67"/>
      <c r="I18" s="67" t="s">
        <v>637</v>
      </c>
      <c r="J18" s="67"/>
      <c r="K18" s="67"/>
      <c r="L18" s="67" t="s">
        <v>638</v>
      </c>
      <c r="M18" s="67"/>
      <c r="N18" s="67"/>
      <c r="O18" s="67"/>
      <c r="P18" s="68" t="s">
        <v>49</v>
      </c>
      <c r="Q18" s="68" t="s">
        <v>104</v>
      </c>
      <c r="R18" s="68">
        <v>100</v>
      </c>
      <c r="S18" s="68">
        <v>50</v>
      </c>
      <c r="T18" s="68">
        <v>0</v>
      </c>
      <c r="U18" s="69">
        <f t="shared" si="0"/>
        <v>0</v>
      </c>
    </row>
    <row r="19" spans="1:21" ht="75" customHeight="1">
      <c r="A19" s="60"/>
      <c r="B19" s="66" t="s">
        <v>46</v>
      </c>
      <c r="C19" s="67" t="s">
        <v>639</v>
      </c>
      <c r="D19" s="67"/>
      <c r="E19" s="67"/>
      <c r="F19" s="67"/>
      <c r="G19" s="67"/>
      <c r="H19" s="67"/>
      <c r="I19" s="67" t="s">
        <v>640</v>
      </c>
      <c r="J19" s="67"/>
      <c r="K19" s="67"/>
      <c r="L19" s="67" t="s">
        <v>641</v>
      </c>
      <c r="M19" s="67"/>
      <c r="N19" s="67"/>
      <c r="O19" s="67"/>
      <c r="P19" s="68" t="s">
        <v>49</v>
      </c>
      <c r="Q19" s="68" t="s">
        <v>59</v>
      </c>
      <c r="R19" s="68">
        <v>85.71</v>
      </c>
      <c r="S19" s="68">
        <v>71.430000000000007</v>
      </c>
      <c r="T19" s="68">
        <v>40</v>
      </c>
      <c r="U19" s="69">
        <f t="shared" si="0"/>
        <v>55.998880022399547</v>
      </c>
    </row>
    <row r="20" spans="1:21" ht="75" customHeight="1">
      <c r="A20" s="60"/>
      <c r="B20" s="66" t="s">
        <v>46</v>
      </c>
      <c r="C20" s="67" t="s">
        <v>642</v>
      </c>
      <c r="D20" s="67"/>
      <c r="E20" s="67"/>
      <c r="F20" s="67"/>
      <c r="G20" s="67"/>
      <c r="H20" s="67"/>
      <c r="I20" s="67" t="s">
        <v>643</v>
      </c>
      <c r="J20" s="67"/>
      <c r="K20" s="67"/>
      <c r="L20" s="67" t="s">
        <v>644</v>
      </c>
      <c r="M20" s="67"/>
      <c r="N20" s="67"/>
      <c r="O20" s="67"/>
      <c r="P20" s="68" t="s">
        <v>49</v>
      </c>
      <c r="Q20" s="68" t="s">
        <v>44</v>
      </c>
      <c r="R20" s="68">
        <v>70</v>
      </c>
      <c r="S20" s="68" t="s">
        <v>45</v>
      </c>
      <c r="T20" s="68" t="s">
        <v>45</v>
      </c>
      <c r="U20" s="69" t="str">
        <f t="shared" si="0"/>
        <v>N/A</v>
      </c>
    </row>
    <row r="21" spans="1:21" ht="75" customHeight="1">
      <c r="A21" s="60"/>
      <c r="B21" s="66" t="s">
        <v>46</v>
      </c>
      <c r="C21" s="67" t="s">
        <v>46</v>
      </c>
      <c r="D21" s="67"/>
      <c r="E21" s="67"/>
      <c r="F21" s="67"/>
      <c r="G21" s="67"/>
      <c r="H21" s="67"/>
      <c r="I21" s="67" t="s">
        <v>645</v>
      </c>
      <c r="J21" s="67"/>
      <c r="K21" s="67"/>
      <c r="L21" s="67" t="s">
        <v>646</v>
      </c>
      <c r="M21" s="67"/>
      <c r="N21" s="67"/>
      <c r="O21" s="67"/>
      <c r="P21" s="68" t="s">
        <v>49</v>
      </c>
      <c r="Q21" s="68" t="s">
        <v>44</v>
      </c>
      <c r="R21" s="68">
        <v>0.38</v>
      </c>
      <c r="S21" s="68" t="s">
        <v>45</v>
      </c>
      <c r="T21" s="68" t="s">
        <v>45</v>
      </c>
      <c r="U21" s="69" t="str">
        <f t="shared" si="0"/>
        <v>N/A</v>
      </c>
    </row>
    <row r="22" spans="1:21" ht="75" customHeight="1">
      <c r="A22" s="60"/>
      <c r="B22" s="66" t="s">
        <v>46</v>
      </c>
      <c r="C22" s="67" t="s">
        <v>46</v>
      </c>
      <c r="D22" s="67"/>
      <c r="E22" s="67"/>
      <c r="F22" s="67"/>
      <c r="G22" s="67"/>
      <c r="H22" s="67"/>
      <c r="I22" s="67" t="s">
        <v>647</v>
      </c>
      <c r="J22" s="67"/>
      <c r="K22" s="67"/>
      <c r="L22" s="67" t="s">
        <v>648</v>
      </c>
      <c r="M22" s="67"/>
      <c r="N22" s="67"/>
      <c r="O22" s="67"/>
      <c r="P22" s="68" t="s">
        <v>49</v>
      </c>
      <c r="Q22" s="68" t="s">
        <v>44</v>
      </c>
      <c r="R22" s="68">
        <v>100</v>
      </c>
      <c r="S22" s="68" t="s">
        <v>45</v>
      </c>
      <c r="T22" s="68" t="s">
        <v>45</v>
      </c>
      <c r="U22" s="69" t="str">
        <f t="shared" si="0"/>
        <v>N/A</v>
      </c>
    </row>
    <row r="23" spans="1:21" ht="75" customHeight="1">
      <c r="A23" s="60"/>
      <c r="B23" s="66" t="s">
        <v>46</v>
      </c>
      <c r="C23" s="67" t="s">
        <v>46</v>
      </c>
      <c r="D23" s="67"/>
      <c r="E23" s="67"/>
      <c r="F23" s="67"/>
      <c r="G23" s="67"/>
      <c r="H23" s="67"/>
      <c r="I23" s="67" t="s">
        <v>649</v>
      </c>
      <c r="J23" s="67"/>
      <c r="K23" s="67"/>
      <c r="L23" s="67" t="s">
        <v>650</v>
      </c>
      <c r="M23" s="67"/>
      <c r="N23" s="67"/>
      <c r="O23" s="67"/>
      <c r="P23" s="68" t="s">
        <v>49</v>
      </c>
      <c r="Q23" s="68" t="s">
        <v>104</v>
      </c>
      <c r="R23" s="68">
        <v>41.71</v>
      </c>
      <c r="S23" s="68">
        <v>20</v>
      </c>
      <c r="T23" s="68">
        <v>11.16</v>
      </c>
      <c r="U23" s="69">
        <f t="shared" si="0"/>
        <v>55.800000000000004</v>
      </c>
    </row>
    <row r="24" spans="1:21" ht="75" customHeight="1">
      <c r="A24" s="60"/>
      <c r="B24" s="66" t="s">
        <v>46</v>
      </c>
      <c r="C24" s="67" t="s">
        <v>651</v>
      </c>
      <c r="D24" s="67"/>
      <c r="E24" s="67"/>
      <c r="F24" s="67"/>
      <c r="G24" s="67"/>
      <c r="H24" s="67"/>
      <c r="I24" s="67" t="s">
        <v>652</v>
      </c>
      <c r="J24" s="67"/>
      <c r="K24" s="67"/>
      <c r="L24" s="67" t="s">
        <v>653</v>
      </c>
      <c r="M24" s="67"/>
      <c r="N24" s="67"/>
      <c r="O24" s="67"/>
      <c r="P24" s="68" t="s">
        <v>49</v>
      </c>
      <c r="Q24" s="68" t="s">
        <v>59</v>
      </c>
      <c r="R24" s="68">
        <v>101</v>
      </c>
      <c r="S24" s="68">
        <v>61.53</v>
      </c>
      <c r="T24" s="68">
        <v>466.15</v>
      </c>
      <c r="U24" s="69">
        <f t="shared" si="0"/>
        <v>757.59791971396066</v>
      </c>
    </row>
    <row r="25" spans="1:21" ht="75" customHeight="1">
      <c r="A25" s="60"/>
      <c r="B25" s="66" t="s">
        <v>46</v>
      </c>
      <c r="C25" s="67" t="s">
        <v>654</v>
      </c>
      <c r="D25" s="67"/>
      <c r="E25" s="67"/>
      <c r="F25" s="67"/>
      <c r="G25" s="67"/>
      <c r="H25" s="67"/>
      <c r="I25" s="67" t="s">
        <v>655</v>
      </c>
      <c r="J25" s="67"/>
      <c r="K25" s="67"/>
      <c r="L25" s="67" t="s">
        <v>656</v>
      </c>
      <c r="M25" s="67"/>
      <c r="N25" s="67"/>
      <c r="O25" s="67"/>
      <c r="P25" s="68" t="s">
        <v>49</v>
      </c>
      <c r="Q25" s="68" t="s">
        <v>44</v>
      </c>
      <c r="R25" s="68">
        <v>26.67</v>
      </c>
      <c r="S25" s="68" t="s">
        <v>45</v>
      </c>
      <c r="T25" s="68" t="s">
        <v>45</v>
      </c>
      <c r="U25" s="69" t="str">
        <f t="shared" si="0"/>
        <v>N/A</v>
      </c>
    </row>
    <row r="26" spans="1:21" ht="75" customHeight="1">
      <c r="A26" s="60"/>
      <c r="B26" s="66" t="s">
        <v>46</v>
      </c>
      <c r="C26" s="67" t="s">
        <v>46</v>
      </c>
      <c r="D26" s="67"/>
      <c r="E26" s="67"/>
      <c r="F26" s="67"/>
      <c r="G26" s="67"/>
      <c r="H26" s="67"/>
      <c r="I26" s="67" t="s">
        <v>657</v>
      </c>
      <c r="J26" s="67"/>
      <c r="K26" s="67"/>
      <c r="L26" s="67" t="s">
        <v>658</v>
      </c>
      <c r="M26" s="67"/>
      <c r="N26" s="67"/>
      <c r="O26" s="67"/>
      <c r="P26" s="68" t="s">
        <v>49</v>
      </c>
      <c r="Q26" s="68" t="s">
        <v>44</v>
      </c>
      <c r="R26" s="68">
        <v>13.88</v>
      </c>
      <c r="S26" s="68" t="s">
        <v>45</v>
      </c>
      <c r="T26" s="68" t="s">
        <v>45</v>
      </c>
      <c r="U26" s="69" t="str">
        <f t="shared" si="0"/>
        <v>N/A</v>
      </c>
    </row>
    <row r="27" spans="1:21" ht="75" customHeight="1" thickBot="1">
      <c r="A27" s="60"/>
      <c r="B27" s="66" t="s">
        <v>46</v>
      </c>
      <c r="C27" s="67" t="s">
        <v>46</v>
      </c>
      <c r="D27" s="67"/>
      <c r="E27" s="67"/>
      <c r="F27" s="67"/>
      <c r="G27" s="67"/>
      <c r="H27" s="67"/>
      <c r="I27" s="67" t="s">
        <v>659</v>
      </c>
      <c r="J27" s="67"/>
      <c r="K27" s="67"/>
      <c r="L27" s="67" t="s">
        <v>660</v>
      </c>
      <c r="M27" s="67"/>
      <c r="N27" s="67"/>
      <c r="O27" s="67"/>
      <c r="P27" s="68" t="s">
        <v>49</v>
      </c>
      <c r="Q27" s="68" t="s">
        <v>44</v>
      </c>
      <c r="R27" s="68">
        <v>5</v>
      </c>
      <c r="S27" s="68" t="s">
        <v>45</v>
      </c>
      <c r="T27" s="68" t="s">
        <v>45</v>
      </c>
      <c r="U27" s="69" t="str">
        <f t="shared" si="0"/>
        <v>N/A</v>
      </c>
    </row>
    <row r="28" spans="1:21" ht="75" customHeight="1" thickTop="1">
      <c r="A28" s="60"/>
      <c r="B28" s="61" t="s">
        <v>60</v>
      </c>
      <c r="C28" s="62" t="s">
        <v>661</v>
      </c>
      <c r="D28" s="62"/>
      <c r="E28" s="62"/>
      <c r="F28" s="62"/>
      <c r="G28" s="62"/>
      <c r="H28" s="62"/>
      <c r="I28" s="62" t="s">
        <v>662</v>
      </c>
      <c r="J28" s="62"/>
      <c r="K28" s="62"/>
      <c r="L28" s="62" t="s">
        <v>663</v>
      </c>
      <c r="M28" s="62"/>
      <c r="N28" s="62"/>
      <c r="O28" s="62"/>
      <c r="P28" s="63" t="s">
        <v>49</v>
      </c>
      <c r="Q28" s="63" t="s">
        <v>111</v>
      </c>
      <c r="R28" s="63">
        <v>100</v>
      </c>
      <c r="S28" s="63" t="s">
        <v>45</v>
      </c>
      <c r="T28" s="63" t="s">
        <v>45</v>
      </c>
      <c r="U28" s="65" t="str">
        <f t="shared" si="0"/>
        <v>N/A</v>
      </c>
    </row>
    <row r="29" spans="1:21" ht="75" customHeight="1">
      <c r="A29" s="60"/>
      <c r="B29" s="66" t="s">
        <v>46</v>
      </c>
      <c r="C29" s="67" t="s">
        <v>664</v>
      </c>
      <c r="D29" s="67"/>
      <c r="E29" s="67"/>
      <c r="F29" s="67"/>
      <c r="G29" s="67"/>
      <c r="H29" s="67"/>
      <c r="I29" s="67" t="s">
        <v>665</v>
      </c>
      <c r="J29" s="67"/>
      <c r="K29" s="67"/>
      <c r="L29" s="67" t="s">
        <v>666</v>
      </c>
      <c r="M29" s="67"/>
      <c r="N29" s="67"/>
      <c r="O29" s="67"/>
      <c r="P29" s="68" t="s">
        <v>49</v>
      </c>
      <c r="Q29" s="68" t="s">
        <v>159</v>
      </c>
      <c r="R29" s="68">
        <v>100</v>
      </c>
      <c r="S29" s="68">
        <v>9.98</v>
      </c>
      <c r="T29" s="68">
        <v>64.08</v>
      </c>
      <c r="U29" s="69">
        <f t="shared" si="0"/>
        <v>642.08416833667332</v>
      </c>
    </row>
    <row r="30" spans="1:21" ht="75" customHeight="1">
      <c r="A30" s="60"/>
      <c r="B30" s="66" t="s">
        <v>46</v>
      </c>
      <c r="C30" s="67" t="s">
        <v>667</v>
      </c>
      <c r="D30" s="67"/>
      <c r="E30" s="67"/>
      <c r="F30" s="67"/>
      <c r="G30" s="67"/>
      <c r="H30" s="67"/>
      <c r="I30" s="67" t="s">
        <v>668</v>
      </c>
      <c r="J30" s="67"/>
      <c r="K30" s="67"/>
      <c r="L30" s="67" t="s">
        <v>669</v>
      </c>
      <c r="M30" s="67"/>
      <c r="N30" s="67"/>
      <c r="O30" s="67"/>
      <c r="P30" s="68" t="s">
        <v>49</v>
      </c>
      <c r="Q30" s="68" t="s">
        <v>111</v>
      </c>
      <c r="R30" s="68">
        <v>100</v>
      </c>
      <c r="S30" s="68" t="s">
        <v>45</v>
      </c>
      <c r="T30" s="68" t="s">
        <v>45</v>
      </c>
      <c r="U30" s="69" t="str">
        <f t="shared" si="0"/>
        <v>N/A</v>
      </c>
    </row>
    <row r="31" spans="1:21" ht="75" customHeight="1">
      <c r="A31" s="60"/>
      <c r="B31" s="66" t="s">
        <v>46</v>
      </c>
      <c r="C31" s="67" t="s">
        <v>670</v>
      </c>
      <c r="D31" s="67"/>
      <c r="E31" s="67"/>
      <c r="F31" s="67"/>
      <c r="G31" s="67"/>
      <c r="H31" s="67"/>
      <c r="I31" s="67" t="s">
        <v>671</v>
      </c>
      <c r="J31" s="67"/>
      <c r="K31" s="67"/>
      <c r="L31" s="67" t="s">
        <v>672</v>
      </c>
      <c r="M31" s="67"/>
      <c r="N31" s="67"/>
      <c r="O31" s="67"/>
      <c r="P31" s="68" t="s">
        <v>49</v>
      </c>
      <c r="Q31" s="68" t="s">
        <v>111</v>
      </c>
      <c r="R31" s="68">
        <v>100</v>
      </c>
      <c r="S31" s="68" t="s">
        <v>45</v>
      </c>
      <c r="T31" s="68" t="s">
        <v>45</v>
      </c>
      <c r="U31" s="69" t="str">
        <f t="shared" si="0"/>
        <v>N/A</v>
      </c>
    </row>
    <row r="32" spans="1:21" ht="75" customHeight="1">
      <c r="A32" s="60"/>
      <c r="B32" s="66" t="s">
        <v>46</v>
      </c>
      <c r="C32" s="67" t="s">
        <v>673</v>
      </c>
      <c r="D32" s="67"/>
      <c r="E32" s="67"/>
      <c r="F32" s="67"/>
      <c r="G32" s="67"/>
      <c r="H32" s="67"/>
      <c r="I32" s="67" t="s">
        <v>674</v>
      </c>
      <c r="J32" s="67"/>
      <c r="K32" s="67"/>
      <c r="L32" s="67" t="s">
        <v>675</v>
      </c>
      <c r="M32" s="67"/>
      <c r="N32" s="67"/>
      <c r="O32" s="67"/>
      <c r="P32" s="68" t="s">
        <v>49</v>
      </c>
      <c r="Q32" s="68" t="s">
        <v>159</v>
      </c>
      <c r="R32" s="68">
        <v>80</v>
      </c>
      <c r="S32" s="68">
        <v>40</v>
      </c>
      <c r="T32" s="68">
        <v>40</v>
      </c>
      <c r="U32" s="69">
        <f t="shared" si="0"/>
        <v>100</v>
      </c>
    </row>
    <row r="33" spans="1:22" ht="75" customHeight="1">
      <c r="A33" s="60"/>
      <c r="B33" s="66" t="s">
        <v>46</v>
      </c>
      <c r="C33" s="67" t="s">
        <v>676</v>
      </c>
      <c r="D33" s="67"/>
      <c r="E33" s="67"/>
      <c r="F33" s="67"/>
      <c r="G33" s="67"/>
      <c r="H33" s="67"/>
      <c r="I33" s="67" t="s">
        <v>677</v>
      </c>
      <c r="J33" s="67"/>
      <c r="K33" s="67"/>
      <c r="L33" s="67" t="s">
        <v>678</v>
      </c>
      <c r="M33" s="67"/>
      <c r="N33" s="67"/>
      <c r="O33" s="67"/>
      <c r="P33" s="68" t="s">
        <v>49</v>
      </c>
      <c r="Q33" s="68" t="s">
        <v>229</v>
      </c>
      <c r="R33" s="68">
        <v>100</v>
      </c>
      <c r="S33" s="68">
        <v>80</v>
      </c>
      <c r="T33" s="68">
        <v>100</v>
      </c>
      <c r="U33" s="69">
        <f t="shared" si="0"/>
        <v>125</v>
      </c>
    </row>
    <row r="34" spans="1:22" ht="75" customHeight="1">
      <c r="A34" s="60"/>
      <c r="B34" s="66" t="s">
        <v>46</v>
      </c>
      <c r="C34" s="67" t="s">
        <v>679</v>
      </c>
      <c r="D34" s="67"/>
      <c r="E34" s="67"/>
      <c r="F34" s="67"/>
      <c r="G34" s="67"/>
      <c r="H34" s="67"/>
      <c r="I34" s="67" t="s">
        <v>680</v>
      </c>
      <c r="J34" s="67"/>
      <c r="K34" s="67"/>
      <c r="L34" s="67" t="s">
        <v>681</v>
      </c>
      <c r="M34" s="67"/>
      <c r="N34" s="67"/>
      <c r="O34" s="67"/>
      <c r="P34" s="68" t="s">
        <v>49</v>
      </c>
      <c r="Q34" s="68" t="s">
        <v>111</v>
      </c>
      <c r="R34" s="68">
        <v>100</v>
      </c>
      <c r="S34" s="68" t="s">
        <v>45</v>
      </c>
      <c r="T34" s="68" t="s">
        <v>45</v>
      </c>
      <c r="U34" s="69" t="str">
        <f t="shared" si="0"/>
        <v>N/A</v>
      </c>
    </row>
    <row r="35" spans="1:22" ht="75" customHeight="1">
      <c r="A35" s="60"/>
      <c r="B35" s="66" t="s">
        <v>46</v>
      </c>
      <c r="C35" s="67" t="s">
        <v>682</v>
      </c>
      <c r="D35" s="67"/>
      <c r="E35" s="67"/>
      <c r="F35" s="67"/>
      <c r="G35" s="67"/>
      <c r="H35" s="67"/>
      <c r="I35" s="67" t="s">
        <v>683</v>
      </c>
      <c r="J35" s="67"/>
      <c r="K35" s="67"/>
      <c r="L35" s="67" t="s">
        <v>684</v>
      </c>
      <c r="M35" s="67"/>
      <c r="N35" s="67"/>
      <c r="O35" s="67"/>
      <c r="P35" s="68" t="s">
        <v>49</v>
      </c>
      <c r="Q35" s="68" t="s">
        <v>64</v>
      </c>
      <c r="R35" s="68">
        <v>100</v>
      </c>
      <c r="S35" s="68">
        <v>80</v>
      </c>
      <c r="T35" s="68">
        <v>80</v>
      </c>
      <c r="U35" s="69">
        <f t="shared" si="0"/>
        <v>100</v>
      </c>
    </row>
    <row r="36" spans="1:22" ht="75" customHeight="1">
      <c r="A36" s="60"/>
      <c r="B36" s="66" t="s">
        <v>46</v>
      </c>
      <c r="C36" s="67" t="s">
        <v>685</v>
      </c>
      <c r="D36" s="67"/>
      <c r="E36" s="67"/>
      <c r="F36" s="67"/>
      <c r="G36" s="67"/>
      <c r="H36" s="67"/>
      <c r="I36" s="67" t="s">
        <v>686</v>
      </c>
      <c r="J36" s="67"/>
      <c r="K36" s="67"/>
      <c r="L36" s="67" t="s">
        <v>687</v>
      </c>
      <c r="M36" s="67"/>
      <c r="N36" s="67"/>
      <c r="O36" s="67"/>
      <c r="P36" s="68" t="s">
        <v>49</v>
      </c>
      <c r="Q36" s="68" t="s">
        <v>64</v>
      </c>
      <c r="R36" s="68">
        <v>100</v>
      </c>
      <c r="S36" s="68">
        <v>80</v>
      </c>
      <c r="T36" s="68">
        <v>110</v>
      </c>
      <c r="U36" s="69">
        <f t="shared" si="0"/>
        <v>137.5</v>
      </c>
    </row>
    <row r="37" spans="1:22" ht="75" customHeight="1">
      <c r="A37" s="60"/>
      <c r="B37" s="66" t="s">
        <v>46</v>
      </c>
      <c r="C37" s="67" t="s">
        <v>688</v>
      </c>
      <c r="D37" s="67"/>
      <c r="E37" s="67"/>
      <c r="F37" s="67"/>
      <c r="G37" s="67"/>
      <c r="H37" s="67"/>
      <c r="I37" s="67" t="s">
        <v>689</v>
      </c>
      <c r="J37" s="67"/>
      <c r="K37" s="67"/>
      <c r="L37" s="67" t="s">
        <v>690</v>
      </c>
      <c r="M37" s="67"/>
      <c r="N37" s="67"/>
      <c r="O37" s="67"/>
      <c r="P37" s="68" t="s">
        <v>49</v>
      </c>
      <c r="Q37" s="68" t="s">
        <v>64</v>
      </c>
      <c r="R37" s="68">
        <v>100</v>
      </c>
      <c r="S37" s="68">
        <v>100</v>
      </c>
      <c r="T37" s="68">
        <v>109.09</v>
      </c>
      <c r="U37" s="69">
        <f t="shared" si="0"/>
        <v>109.09</v>
      </c>
    </row>
    <row r="38" spans="1:22" ht="75" customHeight="1">
      <c r="A38" s="60"/>
      <c r="B38" s="66" t="s">
        <v>46</v>
      </c>
      <c r="C38" s="67" t="s">
        <v>691</v>
      </c>
      <c r="D38" s="67"/>
      <c r="E38" s="67"/>
      <c r="F38" s="67"/>
      <c r="G38" s="67"/>
      <c r="H38" s="67"/>
      <c r="I38" s="67" t="s">
        <v>692</v>
      </c>
      <c r="J38" s="67"/>
      <c r="K38" s="67"/>
      <c r="L38" s="67" t="s">
        <v>693</v>
      </c>
      <c r="M38" s="67"/>
      <c r="N38" s="67"/>
      <c r="O38" s="67"/>
      <c r="P38" s="68" t="s">
        <v>49</v>
      </c>
      <c r="Q38" s="68" t="s">
        <v>229</v>
      </c>
      <c r="R38" s="68">
        <v>100</v>
      </c>
      <c r="S38" s="68">
        <v>58.33</v>
      </c>
      <c r="T38" s="68">
        <v>100</v>
      </c>
      <c r="U38" s="69">
        <f t="shared" si="0"/>
        <v>171.43836790673754</v>
      </c>
    </row>
    <row r="39" spans="1:22" ht="75" customHeight="1">
      <c r="A39" s="60"/>
      <c r="B39" s="66" t="s">
        <v>46</v>
      </c>
      <c r="C39" s="67" t="s">
        <v>694</v>
      </c>
      <c r="D39" s="67"/>
      <c r="E39" s="67"/>
      <c r="F39" s="67"/>
      <c r="G39" s="67"/>
      <c r="H39" s="67"/>
      <c r="I39" s="67" t="s">
        <v>695</v>
      </c>
      <c r="J39" s="67"/>
      <c r="K39" s="67"/>
      <c r="L39" s="67" t="s">
        <v>696</v>
      </c>
      <c r="M39" s="67"/>
      <c r="N39" s="67"/>
      <c r="O39" s="67"/>
      <c r="P39" s="68" t="s">
        <v>49</v>
      </c>
      <c r="Q39" s="68" t="s">
        <v>225</v>
      </c>
      <c r="R39" s="68">
        <v>91.67</v>
      </c>
      <c r="S39" s="68">
        <v>41.67</v>
      </c>
      <c r="T39" s="68">
        <v>41.67</v>
      </c>
      <c r="U39" s="69">
        <f t="shared" si="0"/>
        <v>100</v>
      </c>
    </row>
    <row r="40" spans="1:22" ht="75" customHeight="1" thickBot="1">
      <c r="A40" s="60"/>
      <c r="B40" s="66" t="s">
        <v>46</v>
      </c>
      <c r="C40" s="67" t="s">
        <v>697</v>
      </c>
      <c r="D40" s="67"/>
      <c r="E40" s="67"/>
      <c r="F40" s="67"/>
      <c r="G40" s="67"/>
      <c r="H40" s="67"/>
      <c r="I40" s="67" t="s">
        <v>698</v>
      </c>
      <c r="J40" s="67"/>
      <c r="K40" s="67"/>
      <c r="L40" s="67" t="s">
        <v>699</v>
      </c>
      <c r="M40" s="67"/>
      <c r="N40" s="67"/>
      <c r="O40" s="67"/>
      <c r="P40" s="68" t="s">
        <v>49</v>
      </c>
      <c r="Q40" s="68" t="s">
        <v>111</v>
      </c>
      <c r="R40" s="68">
        <v>100</v>
      </c>
      <c r="S40" s="68" t="s">
        <v>45</v>
      </c>
      <c r="T40" s="68" t="s">
        <v>45</v>
      </c>
      <c r="U40" s="69" t="str">
        <f t="shared" si="0"/>
        <v>N/A</v>
      </c>
    </row>
    <row r="41" spans="1:22" ht="22.5" customHeight="1" thickTop="1" thickBot="1">
      <c r="B41" s="13" t="s">
        <v>65</v>
      </c>
      <c r="C41" s="14"/>
      <c r="D41" s="14"/>
      <c r="E41" s="14"/>
      <c r="F41" s="14"/>
      <c r="G41" s="14"/>
      <c r="H41" s="15"/>
      <c r="I41" s="15"/>
      <c r="J41" s="15"/>
      <c r="K41" s="15"/>
      <c r="L41" s="15"/>
      <c r="M41" s="15"/>
      <c r="N41" s="15"/>
      <c r="O41" s="15"/>
      <c r="P41" s="15"/>
      <c r="Q41" s="15"/>
      <c r="R41" s="15"/>
      <c r="S41" s="15"/>
      <c r="T41" s="15"/>
      <c r="U41" s="16"/>
      <c r="V41" s="70"/>
    </row>
    <row r="42" spans="1:22" ht="26.25" customHeight="1" thickTop="1">
      <c r="B42" s="71"/>
      <c r="C42" s="72"/>
      <c r="D42" s="72"/>
      <c r="E42" s="72"/>
      <c r="F42" s="72"/>
      <c r="G42" s="72"/>
      <c r="H42" s="73"/>
      <c r="I42" s="73"/>
      <c r="J42" s="73"/>
      <c r="K42" s="73"/>
      <c r="L42" s="73"/>
      <c r="M42" s="73"/>
      <c r="N42" s="73"/>
      <c r="O42" s="73"/>
      <c r="P42" s="74"/>
      <c r="Q42" s="75"/>
      <c r="R42" s="76" t="s">
        <v>66</v>
      </c>
      <c r="S42" s="44" t="s">
        <v>67</v>
      </c>
      <c r="T42" s="76" t="s">
        <v>68</v>
      </c>
      <c r="U42" s="44" t="s">
        <v>69</v>
      </c>
    </row>
    <row r="43" spans="1:22" ht="26.25" customHeight="1" thickBot="1">
      <c r="B43" s="77"/>
      <c r="C43" s="78"/>
      <c r="D43" s="78"/>
      <c r="E43" s="78"/>
      <c r="F43" s="78"/>
      <c r="G43" s="78"/>
      <c r="H43" s="79"/>
      <c r="I43" s="79"/>
      <c r="J43" s="79"/>
      <c r="K43" s="79"/>
      <c r="L43" s="79"/>
      <c r="M43" s="79"/>
      <c r="N43" s="79"/>
      <c r="O43" s="79"/>
      <c r="P43" s="80"/>
      <c r="Q43" s="81"/>
      <c r="R43" s="82" t="s">
        <v>70</v>
      </c>
      <c r="S43" s="81" t="s">
        <v>70</v>
      </c>
      <c r="T43" s="81" t="s">
        <v>70</v>
      </c>
      <c r="U43" s="81" t="s">
        <v>71</v>
      </c>
    </row>
    <row r="44" spans="1:22" ht="13.5" customHeight="1" thickBot="1">
      <c r="B44" s="83" t="s">
        <v>72</v>
      </c>
      <c r="C44" s="84"/>
      <c r="D44" s="84"/>
      <c r="E44" s="85"/>
      <c r="F44" s="85"/>
      <c r="G44" s="85"/>
      <c r="H44" s="86"/>
      <c r="I44" s="86"/>
      <c r="J44" s="86"/>
      <c r="K44" s="86"/>
      <c r="L44" s="86"/>
      <c r="M44" s="86"/>
      <c r="N44" s="86"/>
      <c r="O44" s="86"/>
      <c r="P44" s="87"/>
      <c r="Q44" s="87"/>
      <c r="R44" s="88">
        <f>2335.50724</f>
        <v>2335.5072399999999</v>
      </c>
      <c r="S44" s="88">
        <f>2335.50724</f>
        <v>2335.5072399999999</v>
      </c>
      <c r="T44" s="88">
        <f>1924.26668</f>
        <v>1924.26668</v>
      </c>
      <c r="U44" s="89">
        <f>+IF(ISERR(T44/S44*100),"N/A",T44/S44*100)</f>
        <v>82.391809669577384</v>
      </c>
    </row>
    <row r="45" spans="1:22" ht="13.5" customHeight="1" thickBot="1">
      <c r="B45" s="90" t="s">
        <v>73</v>
      </c>
      <c r="C45" s="91"/>
      <c r="D45" s="91"/>
      <c r="E45" s="92"/>
      <c r="F45" s="92"/>
      <c r="G45" s="92"/>
      <c r="H45" s="93"/>
      <c r="I45" s="93"/>
      <c r="J45" s="93"/>
      <c r="K45" s="93"/>
      <c r="L45" s="93"/>
      <c r="M45" s="93"/>
      <c r="N45" s="93"/>
      <c r="O45" s="93"/>
      <c r="P45" s="94"/>
      <c r="Q45" s="94"/>
      <c r="R45" s="88">
        <f>2141.96189578</f>
        <v>2141.9618957799998</v>
      </c>
      <c r="S45" s="88">
        <f>2141.96189578</f>
        <v>2141.9618957799998</v>
      </c>
      <c r="T45" s="88">
        <f>1924.26668</f>
        <v>1924.26668</v>
      </c>
      <c r="U45" s="89">
        <f>+IF(ISERR(T45/S45*100),"N/A",T45/S45*100)</f>
        <v>89.836643863324852</v>
      </c>
    </row>
    <row r="46" spans="1:22" ht="14.85" customHeight="1" thickTop="1" thickBot="1">
      <c r="B46" s="13" t="s">
        <v>74</v>
      </c>
      <c r="C46" s="14"/>
      <c r="D46" s="14"/>
      <c r="E46" s="14"/>
      <c r="F46" s="14"/>
      <c r="G46" s="14"/>
      <c r="H46" s="15"/>
      <c r="I46" s="15"/>
      <c r="J46" s="15"/>
      <c r="K46" s="15"/>
      <c r="L46" s="15"/>
      <c r="M46" s="15"/>
      <c r="N46" s="15"/>
      <c r="O46" s="15"/>
      <c r="P46" s="15"/>
      <c r="Q46" s="15"/>
      <c r="R46" s="15"/>
      <c r="S46" s="15"/>
      <c r="T46" s="15"/>
      <c r="U46" s="16"/>
    </row>
    <row r="47" spans="1:22" ht="44.25" customHeight="1" thickTop="1">
      <c r="B47" s="95" t="s">
        <v>75</v>
      </c>
      <c r="C47" s="97"/>
      <c r="D47" s="97"/>
      <c r="E47" s="97"/>
      <c r="F47" s="97"/>
      <c r="G47" s="97"/>
      <c r="H47" s="97"/>
      <c r="I47" s="97"/>
      <c r="J47" s="97"/>
      <c r="K47" s="97"/>
      <c r="L47" s="97"/>
      <c r="M47" s="97"/>
      <c r="N47" s="97"/>
      <c r="O47" s="97"/>
      <c r="P47" s="97"/>
      <c r="Q47" s="97"/>
      <c r="R47" s="97"/>
      <c r="S47" s="97"/>
      <c r="T47" s="97"/>
      <c r="U47" s="96"/>
    </row>
    <row r="48" spans="1:22" ht="34.5" customHeight="1">
      <c r="B48" s="98" t="s">
        <v>76</v>
      </c>
      <c r="C48" s="100"/>
      <c r="D48" s="100"/>
      <c r="E48" s="100"/>
      <c r="F48" s="100"/>
      <c r="G48" s="100"/>
      <c r="H48" s="100"/>
      <c r="I48" s="100"/>
      <c r="J48" s="100"/>
      <c r="K48" s="100"/>
      <c r="L48" s="100"/>
      <c r="M48" s="100"/>
      <c r="N48" s="100"/>
      <c r="O48" s="100"/>
      <c r="P48" s="100"/>
      <c r="Q48" s="100"/>
      <c r="R48" s="100"/>
      <c r="S48" s="100"/>
      <c r="T48" s="100"/>
      <c r="U48" s="99"/>
    </row>
    <row r="49" spans="2:21" ht="34.5" customHeight="1">
      <c r="B49" s="98" t="s">
        <v>700</v>
      </c>
      <c r="C49" s="100"/>
      <c r="D49" s="100"/>
      <c r="E49" s="100"/>
      <c r="F49" s="100"/>
      <c r="G49" s="100"/>
      <c r="H49" s="100"/>
      <c r="I49" s="100"/>
      <c r="J49" s="100"/>
      <c r="K49" s="100"/>
      <c r="L49" s="100"/>
      <c r="M49" s="100"/>
      <c r="N49" s="100"/>
      <c r="O49" s="100"/>
      <c r="P49" s="100"/>
      <c r="Q49" s="100"/>
      <c r="R49" s="100"/>
      <c r="S49" s="100"/>
      <c r="T49" s="100"/>
      <c r="U49" s="99"/>
    </row>
    <row r="50" spans="2:21" ht="34.5" customHeight="1">
      <c r="B50" s="98" t="s">
        <v>701</v>
      </c>
      <c r="C50" s="100"/>
      <c r="D50" s="100"/>
      <c r="E50" s="100"/>
      <c r="F50" s="100"/>
      <c r="G50" s="100"/>
      <c r="H50" s="100"/>
      <c r="I50" s="100"/>
      <c r="J50" s="100"/>
      <c r="K50" s="100"/>
      <c r="L50" s="100"/>
      <c r="M50" s="100"/>
      <c r="N50" s="100"/>
      <c r="O50" s="100"/>
      <c r="P50" s="100"/>
      <c r="Q50" s="100"/>
      <c r="R50" s="100"/>
      <c r="S50" s="100"/>
      <c r="T50" s="100"/>
      <c r="U50" s="99"/>
    </row>
    <row r="51" spans="2:21" ht="34.5" customHeight="1">
      <c r="B51" s="98" t="s">
        <v>702</v>
      </c>
      <c r="C51" s="100"/>
      <c r="D51" s="100"/>
      <c r="E51" s="100"/>
      <c r="F51" s="100"/>
      <c r="G51" s="100"/>
      <c r="H51" s="100"/>
      <c r="I51" s="100"/>
      <c r="J51" s="100"/>
      <c r="K51" s="100"/>
      <c r="L51" s="100"/>
      <c r="M51" s="100"/>
      <c r="N51" s="100"/>
      <c r="O51" s="100"/>
      <c r="P51" s="100"/>
      <c r="Q51" s="100"/>
      <c r="R51" s="100"/>
      <c r="S51" s="100"/>
      <c r="T51" s="100"/>
      <c r="U51" s="99"/>
    </row>
    <row r="52" spans="2:21" ht="34.5" customHeight="1">
      <c r="B52" s="98" t="s">
        <v>703</v>
      </c>
      <c r="C52" s="100"/>
      <c r="D52" s="100"/>
      <c r="E52" s="100"/>
      <c r="F52" s="100"/>
      <c r="G52" s="100"/>
      <c r="H52" s="100"/>
      <c r="I52" s="100"/>
      <c r="J52" s="100"/>
      <c r="K52" s="100"/>
      <c r="L52" s="100"/>
      <c r="M52" s="100"/>
      <c r="N52" s="100"/>
      <c r="O52" s="100"/>
      <c r="P52" s="100"/>
      <c r="Q52" s="100"/>
      <c r="R52" s="100"/>
      <c r="S52" s="100"/>
      <c r="T52" s="100"/>
      <c r="U52" s="99"/>
    </row>
    <row r="53" spans="2:21" ht="34.5" customHeight="1">
      <c r="B53" s="98" t="s">
        <v>704</v>
      </c>
      <c r="C53" s="100"/>
      <c r="D53" s="100"/>
      <c r="E53" s="100"/>
      <c r="F53" s="100"/>
      <c r="G53" s="100"/>
      <c r="H53" s="100"/>
      <c r="I53" s="100"/>
      <c r="J53" s="100"/>
      <c r="K53" s="100"/>
      <c r="L53" s="100"/>
      <c r="M53" s="100"/>
      <c r="N53" s="100"/>
      <c r="O53" s="100"/>
      <c r="P53" s="100"/>
      <c r="Q53" s="100"/>
      <c r="R53" s="100"/>
      <c r="S53" s="100"/>
      <c r="T53" s="100"/>
      <c r="U53" s="99"/>
    </row>
    <row r="54" spans="2:21" ht="36.200000000000003" customHeight="1">
      <c r="B54" s="98" t="s">
        <v>705</v>
      </c>
      <c r="C54" s="100"/>
      <c r="D54" s="100"/>
      <c r="E54" s="100"/>
      <c r="F54" s="100"/>
      <c r="G54" s="100"/>
      <c r="H54" s="100"/>
      <c r="I54" s="100"/>
      <c r="J54" s="100"/>
      <c r="K54" s="100"/>
      <c r="L54" s="100"/>
      <c r="M54" s="100"/>
      <c r="N54" s="100"/>
      <c r="O54" s="100"/>
      <c r="P54" s="100"/>
      <c r="Q54" s="100"/>
      <c r="R54" s="100"/>
      <c r="S54" s="100"/>
      <c r="T54" s="100"/>
      <c r="U54" s="99"/>
    </row>
    <row r="55" spans="2:21" ht="42.95" customHeight="1">
      <c r="B55" s="98" t="s">
        <v>706</v>
      </c>
      <c r="C55" s="100"/>
      <c r="D55" s="100"/>
      <c r="E55" s="100"/>
      <c r="F55" s="100"/>
      <c r="G55" s="100"/>
      <c r="H55" s="100"/>
      <c r="I55" s="100"/>
      <c r="J55" s="100"/>
      <c r="K55" s="100"/>
      <c r="L55" s="100"/>
      <c r="M55" s="100"/>
      <c r="N55" s="100"/>
      <c r="O55" s="100"/>
      <c r="P55" s="100"/>
      <c r="Q55" s="100"/>
      <c r="R55" s="100"/>
      <c r="S55" s="100"/>
      <c r="T55" s="100"/>
      <c r="U55" s="99"/>
    </row>
    <row r="56" spans="2:21" ht="42.75" customHeight="1">
      <c r="B56" s="98" t="s">
        <v>707</v>
      </c>
      <c r="C56" s="100"/>
      <c r="D56" s="100"/>
      <c r="E56" s="100"/>
      <c r="F56" s="100"/>
      <c r="G56" s="100"/>
      <c r="H56" s="100"/>
      <c r="I56" s="100"/>
      <c r="J56" s="100"/>
      <c r="K56" s="100"/>
      <c r="L56" s="100"/>
      <c r="M56" s="100"/>
      <c r="N56" s="100"/>
      <c r="O56" s="100"/>
      <c r="P56" s="100"/>
      <c r="Q56" s="100"/>
      <c r="R56" s="100"/>
      <c r="S56" s="100"/>
      <c r="T56" s="100"/>
      <c r="U56" s="99"/>
    </row>
    <row r="57" spans="2:21" ht="18.95" customHeight="1">
      <c r="B57" s="98" t="s">
        <v>708</v>
      </c>
      <c r="C57" s="100"/>
      <c r="D57" s="100"/>
      <c r="E57" s="100"/>
      <c r="F57" s="100"/>
      <c r="G57" s="100"/>
      <c r="H57" s="100"/>
      <c r="I57" s="100"/>
      <c r="J57" s="100"/>
      <c r="K57" s="100"/>
      <c r="L57" s="100"/>
      <c r="M57" s="100"/>
      <c r="N57" s="100"/>
      <c r="O57" s="100"/>
      <c r="P57" s="100"/>
      <c r="Q57" s="100"/>
      <c r="R57" s="100"/>
      <c r="S57" s="100"/>
      <c r="T57" s="100"/>
      <c r="U57" s="99"/>
    </row>
    <row r="58" spans="2:21" ht="34.5" customHeight="1">
      <c r="B58" s="98" t="s">
        <v>709</v>
      </c>
      <c r="C58" s="100"/>
      <c r="D58" s="100"/>
      <c r="E58" s="100"/>
      <c r="F58" s="100"/>
      <c r="G58" s="100"/>
      <c r="H58" s="100"/>
      <c r="I58" s="100"/>
      <c r="J58" s="100"/>
      <c r="K58" s="100"/>
      <c r="L58" s="100"/>
      <c r="M58" s="100"/>
      <c r="N58" s="100"/>
      <c r="O58" s="100"/>
      <c r="P58" s="100"/>
      <c r="Q58" s="100"/>
      <c r="R58" s="100"/>
      <c r="S58" s="100"/>
      <c r="T58" s="100"/>
      <c r="U58" s="99"/>
    </row>
    <row r="59" spans="2:21" ht="34.5" customHeight="1">
      <c r="B59" s="98" t="s">
        <v>710</v>
      </c>
      <c r="C59" s="100"/>
      <c r="D59" s="100"/>
      <c r="E59" s="100"/>
      <c r="F59" s="100"/>
      <c r="G59" s="100"/>
      <c r="H59" s="100"/>
      <c r="I59" s="100"/>
      <c r="J59" s="100"/>
      <c r="K59" s="100"/>
      <c r="L59" s="100"/>
      <c r="M59" s="100"/>
      <c r="N59" s="100"/>
      <c r="O59" s="100"/>
      <c r="P59" s="100"/>
      <c r="Q59" s="100"/>
      <c r="R59" s="100"/>
      <c r="S59" s="100"/>
      <c r="T59" s="100"/>
      <c r="U59" s="99"/>
    </row>
    <row r="60" spans="2:21" ht="40.5" customHeight="1">
      <c r="B60" s="98" t="s">
        <v>711</v>
      </c>
      <c r="C60" s="100"/>
      <c r="D60" s="100"/>
      <c r="E60" s="100"/>
      <c r="F60" s="100"/>
      <c r="G60" s="100"/>
      <c r="H60" s="100"/>
      <c r="I60" s="100"/>
      <c r="J60" s="100"/>
      <c r="K60" s="100"/>
      <c r="L60" s="100"/>
      <c r="M60" s="100"/>
      <c r="N60" s="100"/>
      <c r="O60" s="100"/>
      <c r="P60" s="100"/>
      <c r="Q60" s="100"/>
      <c r="R60" s="100"/>
      <c r="S60" s="100"/>
      <c r="T60" s="100"/>
      <c r="U60" s="99"/>
    </row>
    <row r="61" spans="2:21" ht="60.2" customHeight="1">
      <c r="B61" s="98" t="s">
        <v>712</v>
      </c>
      <c r="C61" s="100"/>
      <c r="D61" s="100"/>
      <c r="E61" s="100"/>
      <c r="F61" s="100"/>
      <c r="G61" s="100"/>
      <c r="H61" s="100"/>
      <c r="I61" s="100"/>
      <c r="J61" s="100"/>
      <c r="K61" s="100"/>
      <c r="L61" s="100"/>
      <c r="M61" s="100"/>
      <c r="N61" s="100"/>
      <c r="O61" s="100"/>
      <c r="P61" s="100"/>
      <c r="Q61" s="100"/>
      <c r="R61" s="100"/>
      <c r="S61" s="100"/>
      <c r="T61" s="100"/>
      <c r="U61" s="99"/>
    </row>
    <row r="62" spans="2:21" ht="34.5" customHeight="1">
      <c r="B62" s="98" t="s">
        <v>713</v>
      </c>
      <c r="C62" s="100"/>
      <c r="D62" s="100"/>
      <c r="E62" s="100"/>
      <c r="F62" s="100"/>
      <c r="G62" s="100"/>
      <c r="H62" s="100"/>
      <c r="I62" s="100"/>
      <c r="J62" s="100"/>
      <c r="K62" s="100"/>
      <c r="L62" s="100"/>
      <c r="M62" s="100"/>
      <c r="N62" s="100"/>
      <c r="O62" s="100"/>
      <c r="P62" s="100"/>
      <c r="Q62" s="100"/>
      <c r="R62" s="100"/>
      <c r="S62" s="100"/>
      <c r="T62" s="100"/>
      <c r="U62" s="99"/>
    </row>
    <row r="63" spans="2:21" ht="34.5" customHeight="1">
      <c r="B63" s="98" t="s">
        <v>714</v>
      </c>
      <c r="C63" s="100"/>
      <c r="D63" s="100"/>
      <c r="E63" s="100"/>
      <c r="F63" s="100"/>
      <c r="G63" s="100"/>
      <c r="H63" s="100"/>
      <c r="I63" s="100"/>
      <c r="J63" s="100"/>
      <c r="K63" s="100"/>
      <c r="L63" s="100"/>
      <c r="M63" s="100"/>
      <c r="N63" s="100"/>
      <c r="O63" s="100"/>
      <c r="P63" s="100"/>
      <c r="Q63" s="100"/>
      <c r="R63" s="100"/>
      <c r="S63" s="100"/>
      <c r="T63" s="100"/>
      <c r="U63" s="99"/>
    </row>
    <row r="64" spans="2:21" ht="34.5" customHeight="1">
      <c r="B64" s="98" t="s">
        <v>715</v>
      </c>
      <c r="C64" s="100"/>
      <c r="D64" s="100"/>
      <c r="E64" s="100"/>
      <c r="F64" s="100"/>
      <c r="G64" s="100"/>
      <c r="H64" s="100"/>
      <c r="I64" s="100"/>
      <c r="J64" s="100"/>
      <c r="K64" s="100"/>
      <c r="L64" s="100"/>
      <c r="M64" s="100"/>
      <c r="N64" s="100"/>
      <c r="O64" s="100"/>
      <c r="P64" s="100"/>
      <c r="Q64" s="100"/>
      <c r="R64" s="100"/>
      <c r="S64" s="100"/>
      <c r="T64" s="100"/>
      <c r="U64" s="99"/>
    </row>
    <row r="65" spans="2:21" ht="34.5" customHeight="1">
      <c r="B65" s="98" t="s">
        <v>716</v>
      </c>
      <c r="C65" s="100"/>
      <c r="D65" s="100"/>
      <c r="E65" s="100"/>
      <c r="F65" s="100"/>
      <c r="G65" s="100"/>
      <c r="H65" s="100"/>
      <c r="I65" s="100"/>
      <c r="J65" s="100"/>
      <c r="K65" s="100"/>
      <c r="L65" s="100"/>
      <c r="M65" s="100"/>
      <c r="N65" s="100"/>
      <c r="O65" s="100"/>
      <c r="P65" s="100"/>
      <c r="Q65" s="100"/>
      <c r="R65" s="100"/>
      <c r="S65" s="100"/>
      <c r="T65" s="100"/>
      <c r="U65" s="99"/>
    </row>
    <row r="66" spans="2:21" ht="26.85" customHeight="1">
      <c r="B66" s="98" t="s">
        <v>717</v>
      </c>
      <c r="C66" s="100"/>
      <c r="D66" s="100"/>
      <c r="E66" s="100"/>
      <c r="F66" s="100"/>
      <c r="G66" s="100"/>
      <c r="H66" s="100"/>
      <c r="I66" s="100"/>
      <c r="J66" s="100"/>
      <c r="K66" s="100"/>
      <c r="L66" s="100"/>
      <c r="M66" s="100"/>
      <c r="N66" s="100"/>
      <c r="O66" s="100"/>
      <c r="P66" s="100"/>
      <c r="Q66" s="100"/>
      <c r="R66" s="100"/>
      <c r="S66" s="100"/>
      <c r="T66" s="100"/>
      <c r="U66" s="99"/>
    </row>
    <row r="67" spans="2:21" ht="34.5" customHeight="1">
      <c r="B67" s="98" t="s">
        <v>718</v>
      </c>
      <c r="C67" s="100"/>
      <c r="D67" s="100"/>
      <c r="E67" s="100"/>
      <c r="F67" s="100"/>
      <c r="G67" s="100"/>
      <c r="H67" s="100"/>
      <c r="I67" s="100"/>
      <c r="J67" s="100"/>
      <c r="K67" s="100"/>
      <c r="L67" s="100"/>
      <c r="M67" s="100"/>
      <c r="N67" s="100"/>
      <c r="O67" s="100"/>
      <c r="P67" s="100"/>
      <c r="Q67" s="100"/>
      <c r="R67" s="100"/>
      <c r="S67" s="100"/>
      <c r="T67" s="100"/>
      <c r="U67" s="99"/>
    </row>
    <row r="68" spans="2:21" ht="34.5" customHeight="1">
      <c r="B68" s="98" t="s">
        <v>719</v>
      </c>
      <c r="C68" s="100"/>
      <c r="D68" s="100"/>
      <c r="E68" s="100"/>
      <c r="F68" s="100"/>
      <c r="G68" s="100"/>
      <c r="H68" s="100"/>
      <c r="I68" s="100"/>
      <c r="J68" s="100"/>
      <c r="K68" s="100"/>
      <c r="L68" s="100"/>
      <c r="M68" s="100"/>
      <c r="N68" s="100"/>
      <c r="O68" s="100"/>
      <c r="P68" s="100"/>
      <c r="Q68" s="100"/>
      <c r="R68" s="100"/>
      <c r="S68" s="100"/>
      <c r="T68" s="100"/>
      <c r="U68" s="99"/>
    </row>
    <row r="69" spans="2:21" ht="34.5" customHeight="1">
      <c r="B69" s="98" t="s">
        <v>720</v>
      </c>
      <c r="C69" s="100"/>
      <c r="D69" s="100"/>
      <c r="E69" s="100"/>
      <c r="F69" s="100"/>
      <c r="G69" s="100"/>
      <c r="H69" s="100"/>
      <c r="I69" s="100"/>
      <c r="J69" s="100"/>
      <c r="K69" s="100"/>
      <c r="L69" s="100"/>
      <c r="M69" s="100"/>
      <c r="N69" s="100"/>
      <c r="O69" s="100"/>
      <c r="P69" s="100"/>
      <c r="Q69" s="100"/>
      <c r="R69" s="100"/>
      <c r="S69" s="100"/>
      <c r="T69" s="100"/>
      <c r="U69" s="99"/>
    </row>
    <row r="70" spans="2:21" ht="45" customHeight="1">
      <c r="B70" s="98" t="s">
        <v>721</v>
      </c>
      <c r="C70" s="100"/>
      <c r="D70" s="100"/>
      <c r="E70" s="100"/>
      <c r="F70" s="100"/>
      <c r="G70" s="100"/>
      <c r="H70" s="100"/>
      <c r="I70" s="100"/>
      <c r="J70" s="100"/>
      <c r="K70" s="100"/>
      <c r="L70" s="100"/>
      <c r="M70" s="100"/>
      <c r="N70" s="100"/>
      <c r="O70" s="100"/>
      <c r="P70" s="100"/>
      <c r="Q70" s="100"/>
      <c r="R70" s="100"/>
      <c r="S70" s="100"/>
      <c r="T70" s="100"/>
      <c r="U70" s="99"/>
    </row>
    <row r="71" spans="2:21" ht="34.5" customHeight="1">
      <c r="B71" s="98" t="s">
        <v>722</v>
      </c>
      <c r="C71" s="100"/>
      <c r="D71" s="100"/>
      <c r="E71" s="100"/>
      <c r="F71" s="100"/>
      <c r="G71" s="100"/>
      <c r="H71" s="100"/>
      <c r="I71" s="100"/>
      <c r="J71" s="100"/>
      <c r="K71" s="100"/>
      <c r="L71" s="100"/>
      <c r="M71" s="100"/>
      <c r="N71" s="100"/>
      <c r="O71" s="100"/>
      <c r="P71" s="100"/>
      <c r="Q71" s="100"/>
      <c r="R71" s="100"/>
      <c r="S71" s="100"/>
      <c r="T71" s="100"/>
      <c r="U71" s="99"/>
    </row>
    <row r="72" spans="2:21" ht="34.5" customHeight="1">
      <c r="B72" s="98" t="s">
        <v>723</v>
      </c>
      <c r="C72" s="100"/>
      <c r="D72" s="100"/>
      <c r="E72" s="100"/>
      <c r="F72" s="100"/>
      <c r="G72" s="100"/>
      <c r="H72" s="100"/>
      <c r="I72" s="100"/>
      <c r="J72" s="100"/>
      <c r="K72" s="100"/>
      <c r="L72" s="100"/>
      <c r="M72" s="100"/>
      <c r="N72" s="100"/>
      <c r="O72" s="100"/>
      <c r="P72" s="100"/>
      <c r="Q72" s="100"/>
      <c r="R72" s="100"/>
      <c r="S72" s="100"/>
      <c r="T72" s="100"/>
      <c r="U72" s="99"/>
    </row>
    <row r="73" spans="2:21" ht="40.35" customHeight="1">
      <c r="B73" s="98" t="s">
        <v>724</v>
      </c>
      <c r="C73" s="100"/>
      <c r="D73" s="100"/>
      <c r="E73" s="100"/>
      <c r="F73" s="100"/>
      <c r="G73" s="100"/>
      <c r="H73" s="100"/>
      <c r="I73" s="100"/>
      <c r="J73" s="100"/>
      <c r="K73" s="100"/>
      <c r="L73" s="100"/>
      <c r="M73" s="100"/>
      <c r="N73" s="100"/>
      <c r="O73" s="100"/>
      <c r="P73" s="100"/>
      <c r="Q73" s="100"/>
      <c r="R73" s="100"/>
      <c r="S73" s="100"/>
      <c r="T73" s="100"/>
      <c r="U73" s="99"/>
    </row>
    <row r="74" spans="2:21" ht="24" customHeight="1">
      <c r="B74" s="98" t="s">
        <v>725</v>
      </c>
      <c r="C74" s="100"/>
      <c r="D74" s="100"/>
      <c r="E74" s="100"/>
      <c r="F74" s="100"/>
      <c r="G74" s="100"/>
      <c r="H74" s="100"/>
      <c r="I74" s="100"/>
      <c r="J74" s="100"/>
      <c r="K74" s="100"/>
      <c r="L74" s="100"/>
      <c r="M74" s="100"/>
      <c r="N74" s="100"/>
      <c r="O74" s="100"/>
      <c r="P74" s="100"/>
      <c r="Q74" s="100"/>
      <c r="R74" s="100"/>
      <c r="S74" s="100"/>
      <c r="T74" s="100"/>
      <c r="U74" s="99"/>
    </row>
    <row r="75" spans="2:21" ht="39.6" customHeight="1">
      <c r="B75" s="98" t="s">
        <v>726</v>
      </c>
      <c r="C75" s="100"/>
      <c r="D75" s="100"/>
      <c r="E75" s="100"/>
      <c r="F75" s="100"/>
      <c r="G75" s="100"/>
      <c r="H75" s="100"/>
      <c r="I75" s="100"/>
      <c r="J75" s="100"/>
      <c r="K75" s="100"/>
      <c r="L75" s="100"/>
      <c r="M75" s="100"/>
      <c r="N75" s="100"/>
      <c r="O75" s="100"/>
      <c r="P75" s="100"/>
      <c r="Q75" s="100"/>
      <c r="R75" s="100"/>
      <c r="S75" s="100"/>
      <c r="T75" s="100"/>
      <c r="U75" s="99"/>
    </row>
    <row r="76" spans="2:21" ht="34.5" customHeight="1">
      <c r="B76" s="98" t="s">
        <v>727</v>
      </c>
      <c r="C76" s="100"/>
      <c r="D76" s="100"/>
      <c r="E76" s="100"/>
      <c r="F76" s="100"/>
      <c r="G76" s="100"/>
      <c r="H76" s="100"/>
      <c r="I76" s="100"/>
      <c r="J76" s="100"/>
      <c r="K76" s="100"/>
      <c r="L76" s="100"/>
      <c r="M76" s="100"/>
      <c r="N76" s="100"/>
      <c r="O76" s="100"/>
      <c r="P76" s="100"/>
      <c r="Q76" s="100"/>
      <c r="R76" s="100"/>
      <c r="S76" s="100"/>
      <c r="T76" s="100"/>
      <c r="U76" s="99"/>
    </row>
    <row r="77" spans="2:21" ht="34.5" customHeight="1" thickBot="1">
      <c r="B77" s="101" t="s">
        <v>728</v>
      </c>
      <c r="C77" s="103"/>
      <c r="D77" s="103"/>
      <c r="E77" s="103"/>
      <c r="F77" s="103"/>
      <c r="G77" s="103"/>
      <c r="H77" s="103"/>
      <c r="I77" s="103"/>
      <c r="J77" s="103"/>
      <c r="K77" s="103"/>
      <c r="L77" s="103"/>
      <c r="M77" s="103"/>
      <c r="N77" s="103"/>
      <c r="O77" s="103"/>
      <c r="P77" s="103"/>
      <c r="Q77" s="103"/>
      <c r="R77" s="103"/>
      <c r="S77" s="103"/>
      <c r="T77" s="103"/>
      <c r="U77" s="102"/>
    </row>
  </sheetData>
  <mergeCells count="144">
    <mergeCell ref="B72:U72"/>
    <mergeCell ref="B73:U73"/>
    <mergeCell ref="B74:U74"/>
    <mergeCell ref="B75:U75"/>
    <mergeCell ref="B76:U76"/>
    <mergeCell ref="B77:U77"/>
    <mergeCell ref="B66:U66"/>
    <mergeCell ref="B67:U67"/>
    <mergeCell ref="B68:U68"/>
    <mergeCell ref="B69:U69"/>
    <mergeCell ref="B70:U70"/>
    <mergeCell ref="B71:U71"/>
    <mergeCell ref="B60:U60"/>
    <mergeCell ref="B61:U61"/>
    <mergeCell ref="B62:U62"/>
    <mergeCell ref="B63:U63"/>
    <mergeCell ref="B64:U64"/>
    <mergeCell ref="B65:U65"/>
    <mergeCell ref="B54:U54"/>
    <mergeCell ref="B55:U55"/>
    <mergeCell ref="B56:U56"/>
    <mergeCell ref="B57:U57"/>
    <mergeCell ref="B58:U58"/>
    <mergeCell ref="B59:U59"/>
    <mergeCell ref="B48:U48"/>
    <mergeCell ref="B49:U49"/>
    <mergeCell ref="B50:U50"/>
    <mergeCell ref="B51:U51"/>
    <mergeCell ref="B52:U52"/>
    <mergeCell ref="B53:U53"/>
    <mergeCell ref="C40:H40"/>
    <mergeCell ref="I40:K40"/>
    <mergeCell ref="L40:O40"/>
    <mergeCell ref="B44:D44"/>
    <mergeCell ref="B45:D45"/>
    <mergeCell ref="B47:U47"/>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729</v>
      </c>
      <c r="D4" s="19" t="s">
        <v>730</v>
      </c>
      <c r="E4" s="19"/>
      <c r="F4" s="19"/>
      <c r="G4" s="19"/>
      <c r="H4" s="19"/>
      <c r="I4" s="20"/>
      <c r="J4" s="21" t="s">
        <v>10</v>
      </c>
      <c r="K4" s="22" t="s">
        <v>11</v>
      </c>
      <c r="L4" s="23" t="s">
        <v>12</v>
      </c>
      <c r="M4" s="23"/>
      <c r="N4" s="23"/>
      <c r="O4" s="23"/>
      <c r="P4" s="21" t="s">
        <v>13</v>
      </c>
      <c r="Q4" s="23" t="s">
        <v>731</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732</v>
      </c>
      <c r="D11" s="62"/>
      <c r="E11" s="62"/>
      <c r="F11" s="62"/>
      <c r="G11" s="62"/>
      <c r="H11" s="62"/>
      <c r="I11" s="62" t="s">
        <v>733</v>
      </c>
      <c r="J11" s="62"/>
      <c r="K11" s="62"/>
      <c r="L11" s="62" t="s">
        <v>734</v>
      </c>
      <c r="M11" s="62"/>
      <c r="N11" s="62"/>
      <c r="O11" s="62"/>
      <c r="P11" s="63" t="s">
        <v>49</v>
      </c>
      <c r="Q11" s="63" t="s">
        <v>44</v>
      </c>
      <c r="R11" s="63">
        <v>8.1</v>
      </c>
      <c r="S11" s="63" t="s">
        <v>45</v>
      </c>
      <c r="T11" s="63" t="s">
        <v>45</v>
      </c>
      <c r="U11" s="65" t="str">
        <f t="shared" ref="U11:U32" si="0">IF(ISERR(T11/S11*100),"N/A",T11/S11*100)</f>
        <v>N/A</v>
      </c>
    </row>
    <row r="12" spans="1:34" ht="75" customHeight="1">
      <c r="A12" s="60"/>
      <c r="B12" s="66" t="s">
        <v>46</v>
      </c>
      <c r="C12" s="67" t="s">
        <v>46</v>
      </c>
      <c r="D12" s="67"/>
      <c r="E12" s="67"/>
      <c r="F12" s="67"/>
      <c r="G12" s="67"/>
      <c r="H12" s="67"/>
      <c r="I12" s="67" t="s">
        <v>735</v>
      </c>
      <c r="J12" s="67"/>
      <c r="K12" s="67"/>
      <c r="L12" s="67" t="s">
        <v>736</v>
      </c>
      <c r="M12" s="67"/>
      <c r="N12" s="67"/>
      <c r="O12" s="67"/>
      <c r="P12" s="68" t="s">
        <v>196</v>
      </c>
      <c r="Q12" s="68" t="s">
        <v>44</v>
      </c>
      <c r="R12" s="68">
        <v>10</v>
      </c>
      <c r="S12" s="68" t="s">
        <v>45</v>
      </c>
      <c r="T12" s="68" t="s">
        <v>45</v>
      </c>
      <c r="U12" s="69" t="str">
        <f t="shared" si="0"/>
        <v>N/A</v>
      </c>
    </row>
    <row r="13" spans="1:34" ht="75" customHeight="1">
      <c r="A13" s="60"/>
      <c r="B13" s="66" t="s">
        <v>46</v>
      </c>
      <c r="C13" s="67" t="s">
        <v>46</v>
      </c>
      <c r="D13" s="67"/>
      <c r="E13" s="67"/>
      <c r="F13" s="67"/>
      <c r="G13" s="67"/>
      <c r="H13" s="67"/>
      <c r="I13" s="67" t="s">
        <v>737</v>
      </c>
      <c r="J13" s="67"/>
      <c r="K13" s="67"/>
      <c r="L13" s="67" t="s">
        <v>738</v>
      </c>
      <c r="M13" s="67"/>
      <c r="N13" s="67"/>
      <c r="O13" s="67"/>
      <c r="P13" s="68" t="s">
        <v>16</v>
      </c>
      <c r="Q13" s="68" t="s">
        <v>111</v>
      </c>
      <c r="R13" s="104">
        <v>85.1</v>
      </c>
      <c r="S13" s="104" t="s">
        <v>45</v>
      </c>
      <c r="T13" s="104" t="s">
        <v>45</v>
      </c>
      <c r="U13" s="69" t="str">
        <f t="shared" si="0"/>
        <v>N/A</v>
      </c>
    </row>
    <row r="14" spans="1:34" ht="75" customHeight="1" thickBot="1">
      <c r="A14" s="60"/>
      <c r="B14" s="66" t="s">
        <v>46</v>
      </c>
      <c r="C14" s="67" t="s">
        <v>46</v>
      </c>
      <c r="D14" s="67"/>
      <c r="E14" s="67"/>
      <c r="F14" s="67"/>
      <c r="G14" s="67"/>
      <c r="H14" s="67"/>
      <c r="I14" s="67" t="s">
        <v>739</v>
      </c>
      <c r="J14" s="67"/>
      <c r="K14" s="67"/>
      <c r="L14" s="67" t="s">
        <v>740</v>
      </c>
      <c r="M14" s="67"/>
      <c r="N14" s="67"/>
      <c r="O14" s="67"/>
      <c r="P14" s="68" t="s">
        <v>49</v>
      </c>
      <c r="Q14" s="68" t="s">
        <v>44</v>
      </c>
      <c r="R14" s="68">
        <v>57.65</v>
      </c>
      <c r="S14" s="68" t="s">
        <v>45</v>
      </c>
      <c r="T14" s="68" t="s">
        <v>45</v>
      </c>
      <c r="U14" s="69" t="str">
        <f t="shared" si="0"/>
        <v>N/A</v>
      </c>
    </row>
    <row r="15" spans="1:34" ht="75" customHeight="1" thickTop="1">
      <c r="A15" s="60"/>
      <c r="B15" s="61" t="s">
        <v>50</v>
      </c>
      <c r="C15" s="62" t="s">
        <v>741</v>
      </c>
      <c r="D15" s="62"/>
      <c r="E15" s="62"/>
      <c r="F15" s="62"/>
      <c r="G15" s="62"/>
      <c r="H15" s="62"/>
      <c r="I15" s="62" t="s">
        <v>742</v>
      </c>
      <c r="J15" s="62"/>
      <c r="K15" s="62"/>
      <c r="L15" s="62" t="s">
        <v>743</v>
      </c>
      <c r="M15" s="62"/>
      <c r="N15" s="62"/>
      <c r="O15" s="62"/>
      <c r="P15" s="63" t="s">
        <v>49</v>
      </c>
      <c r="Q15" s="63" t="s">
        <v>44</v>
      </c>
      <c r="R15" s="63">
        <v>16.98</v>
      </c>
      <c r="S15" s="63" t="s">
        <v>45</v>
      </c>
      <c r="T15" s="63" t="s">
        <v>45</v>
      </c>
      <c r="U15" s="65" t="str">
        <f t="shared" si="0"/>
        <v>N/A</v>
      </c>
    </row>
    <row r="16" spans="1:34" ht="75" customHeight="1" thickBot="1">
      <c r="A16" s="60"/>
      <c r="B16" s="66" t="s">
        <v>46</v>
      </c>
      <c r="C16" s="67" t="s">
        <v>46</v>
      </c>
      <c r="D16" s="67"/>
      <c r="E16" s="67"/>
      <c r="F16" s="67"/>
      <c r="G16" s="67"/>
      <c r="H16" s="67"/>
      <c r="I16" s="67" t="s">
        <v>744</v>
      </c>
      <c r="J16" s="67"/>
      <c r="K16" s="67"/>
      <c r="L16" s="67" t="s">
        <v>745</v>
      </c>
      <c r="M16" s="67"/>
      <c r="N16" s="67"/>
      <c r="O16" s="67"/>
      <c r="P16" s="68" t="s">
        <v>49</v>
      </c>
      <c r="Q16" s="68" t="s">
        <v>44</v>
      </c>
      <c r="R16" s="68">
        <v>79.52</v>
      </c>
      <c r="S16" s="68" t="s">
        <v>45</v>
      </c>
      <c r="T16" s="68" t="s">
        <v>45</v>
      </c>
      <c r="U16" s="69" t="str">
        <f t="shared" si="0"/>
        <v>N/A</v>
      </c>
    </row>
    <row r="17" spans="1:21" ht="75" customHeight="1" thickTop="1">
      <c r="A17" s="60"/>
      <c r="B17" s="61" t="s">
        <v>55</v>
      </c>
      <c r="C17" s="62" t="s">
        <v>746</v>
      </c>
      <c r="D17" s="62"/>
      <c r="E17" s="62"/>
      <c r="F17" s="62"/>
      <c r="G17" s="62"/>
      <c r="H17" s="62"/>
      <c r="I17" s="62" t="s">
        <v>747</v>
      </c>
      <c r="J17" s="62"/>
      <c r="K17" s="62"/>
      <c r="L17" s="62" t="s">
        <v>748</v>
      </c>
      <c r="M17" s="62"/>
      <c r="N17" s="62"/>
      <c r="O17" s="62"/>
      <c r="P17" s="63" t="s">
        <v>49</v>
      </c>
      <c r="Q17" s="63" t="s">
        <v>59</v>
      </c>
      <c r="R17" s="63">
        <v>44</v>
      </c>
      <c r="S17" s="63">
        <v>32</v>
      </c>
      <c r="T17" s="63">
        <v>20</v>
      </c>
      <c r="U17" s="65">
        <f t="shared" si="0"/>
        <v>62.5</v>
      </c>
    </row>
    <row r="18" spans="1:21" ht="75" customHeight="1">
      <c r="A18" s="60"/>
      <c r="B18" s="66" t="s">
        <v>46</v>
      </c>
      <c r="C18" s="67" t="s">
        <v>46</v>
      </c>
      <c r="D18" s="67"/>
      <c r="E18" s="67"/>
      <c r="F18" s="67"/>
      <c r="G18" s="67"/>
      <c r="H18" s="67"/>
      <c r="I18" s="67" t="s">
        <v>749</v>
      </c>
      <c r="J18" s="67"/>
      <c r="K18" s="67"/>
      <c r="L18" s="67" t="s">
        <v>750</v>
      </c>
      <c r="M18" s="67"/>
      <c r="N18" s="67"/>
      <c r="O18" s="67"/>
      <c r="P18" s="68" t="s">
        <v>49</v>
      </c>
      <c r="Q18" s="68" t="s">
        <v>59</v>
      </c>
      <c r="R18" s="68">
        <v>96.05</v>
      </c>
      <c r="S18" s="68">
        <v>78.540000000000006</v>
      </c>
      <c r="T18" s="68">
        <v>83.51</v>
      </c>
      <c r="U18" s="69">
        <f t="shared" si="0"/>
        <v>106.32798573975045</v>
      </c>
    </row>
    <row r="19" spans="1:21" ht="75" customHeight="1">
      <c r="A19" s="60"/>
      <c r="B19" s="66" t="s">
        <v>46</v>
      </c>
      <c r="C19" s="67" t="s">
        <v>751</v>
      </c>
      <c r="D19" s="67"/>
      <c r="E19" s="67"/>
      <c r="F19" s="67"/>
      <c r="G19" s="67"/>
      <c r="H19" s="67"/>
      <c r="I19" s="67" t="s">
        <v>752</v>
      </c>
      <c r="J19" s="67"/>
      <c r="K19" s="67"/>
      <c r="L19" s="67" t="s">
        <v>753</v>
      </c>
      <c r="M19" s="67"/>
      <c r="N19" s="67"/>
      <c r="O19" s="67"/>
      <c r="P19" s="68" t="s">
        <v>49</v>
      </c>
      <c r="Q19" s="68" t="s">
        <v>104</v>
      </c>
      <c r="R19" s="68">
        <v>0.09</v>
      </c>
      <c r="S19" s="68">
        <v>7.32</v>
      </c>
      <c r="T19" s="68">
        <v>0.09</v>
      </c>
      <c r="U19" s="69">
        <f t="shared" si="0"/>
        <v>1.2295081967213115</v>
      </c>
    </row>
    <row r="20" spans="1:21" ht="75" customHeight="1">
      <c r="A20" s="60"/>
      <c r="B20" s="66" t="s">
        <v>46</v>
      </c>
      <c r="C20" s="67" t="s">
        <v>46</v>
      </c>
      <c r="D20" s="67"/>
      <c r="E20" s="67"/>
      <c r="F20" s="67"/>
      <c r="G20" s="67"/>
      <c r="H20" s="67"/>
      <c r="I20" s="67" t="s">
        <v>754</v>
      </c>
      <c r="J20" s="67"/>
      <c r="K20" s="67"/>
      <c r="L20" s="67" t="s">
        <v>755</v>
      </c>
      <c r="M20" s="67"/>
      <c r="N20" s="67"/>
      <c r="O20" s="67"/>
      <c r="P20" s="68" t="s">
        <v>49</v>
      </c>
      <c r="Q20" s="68" t="s">
        <v>104</v>
      </c>
      <c r="R20" s="68">
        <v>10.89</v>
      </c>
      <c r="S20" s="68">
        <v>2.02</v>
      </c>
      <c r="T20" s="68">
        <v>3.54</v>
      </c>
      <c r="U20" s="69">
        <f t="shared" si="0"/>
        <v>175.24752475247524</v>
      </c>
    </row>
    <row r="21" spans="1:21" ht="75" customHeight="1">
      <c r="A21" s="60"/>
      <c r="B21" s="66" t="s">
        <v>46</v>
      </c>
      <c r="C21" s="67" t="s">
        <v>46</v>
      </c>
      <c r="D21" s="67"/>
      <c r="E21" s="67"/>
      <c r="F21" s="67"/>
      <c r="G21" s="67"/>
      <c r="H21" s="67"/>
      <c r="I21" s="67" t="s">
        <v>756</v>
      </c>
      <c r="J21" s="67"/>
      <c r="K21" s="67"/>
      <c r="L21" s="67" t="s">
        <v>757</v>
      </c>
      <c r="M21" s="67"/>
      <c r="N21" s="67"/>
      <c r="O21" s="67"/>
      <c r="P21" s="68" t="s">
        <v>49</v>
      </c>
      <c r="Q21" s="68" t="s">
        <v>104</v>
      </c>
      <c r="R21" s="68">
        <v>30.99</v>
      </c>
      <c r="S21" s="68">
        <v>6.07</v>
      </c>
      <c r="T21" s="68">
        <v>4.8</v>
      </c>
      <c r="U21" s="69">
        <f t="shared" si="0"/>
        <v>79.077429983525533</v>
      </c>
    </row>
    <row r="22" spans="1:21" ht="75" customHeight="1">
      <c r="A22" s="60"/>
      <c r="B22" s="66" t="s">
        <v>46</v>
      </c>
      <c r="C22" s="67" t="s">
        <v>46</v>
      </c>
      <c r="D22" s="67"/>
      <c r="E22" s="67"/>
      <c r="F22" s="67"/>
      <c r="G22" s="67"/>
      <c r="H22" s="67"/>
      <c r="I22" s="67" t="s">
        <v>758</v>
      </c>
      <c r="J22" s="67"/>
      <c r="K22" s="67"/>
      <c r="L22" s="67" t="s">
        <v>759</v>
      </c>
      <c r="M22" s="67"/>
      <c r="N22" s="67"/>
      <c r="O22" s="67"/>
      <c r="P22" s="68" t="s">
        <v>49</v>
      </c>
      <c r="Q22" s="68" t="s">
        <v>104</v>
      </c>
      <c r="R22" s="68">
        <v>15.31</v>
      </c>
      <c r="S22" s="68">
        <v>2.02</v>
      </c>
      <c r="T22" s="68">
        <v>2.67</v>
      </c>
      <c r="U22" s="69">
        <f t="shared" si="0"/>
        <v>132.1782178217822</v>
      </c>
    </row>
    <row r="23" spans="1:21" ht="75" customHeight="1">
      <c r="A23" s="60"/>
      <c r="B23" s="66" t="s">
        <v>46</v>
      </c>
      <c r="C23" s="67" t="s">
        <v>46</v>
      </c>
      <c r="D23" s="67"/>
      <c r="E23" s="67"/>
      <c r="F23" s="67"/>
      <c r="G23" s="67"/>
      <c r="H23" s="67"/>
      <c r="I23" s="67" t="s">
        <v>760</v>
      </c>
      <c r="J23" s="67"/>
      <c r="K23" s="67"/>
      <c r="L23" s="67" t="s">
        <v>761</v>
      </c>
      <c r="M23" s="67"/>
      <c r="N23" s="67"/>
      <c r="O23" s="67"/>
      <c r="P23" s="68" t="s">
        <v>49</v>
      </c>
      <c r="Q23" s="68" t="s">
        <v>104</v>
      </c>
      <c r="R23" s="68">
        <v>0.23</v>
      </c>
      <c r="S23" s="68">
        <v>0.06</v>
      </c>
      <c r="T23" s="68">
        <v>0.06</v>
      </c>
      <c r="U23" s="69">
        <f t="shared" si="0"/>
        <v>100</v>
      </c>
    </row>
    <row r="24" spans="1:21" ht="75" customHeight="1" thickBot="1">
      <c r="A24" s="60"/>
      <c r="B24" s="66" t="s">
        <v>46</v>
      </c>
      <c r="C24" s="67" t="s">
        <v>46</v>
      </c>
      <c r="D24" s="67"/>
      <c r="E24" s="67"/>
      <c r="F24" s="67"/>
      <c r="G24" s="67"/>
      <c r="H24" s="67"/>
      <c r="I24" s="67" t="s">
        <v>762</v>
      </c>
      <c r="J24" s="67"/>
      <c r="K24" s="67"/>
      <c r="L24" s="67" t="s">
        <v>763</v>
      </c>
      <c r="M24" s="67"/>
      <c r="N24" s="67"/>
      <c r="O24" s="67"/>
      <c r="P24" s="68" t="s">
        <v>49</v>
      </c>
      <c r="Q24" s="68" t="s">
        <v>104</v>
      </c>
      <c r="R24" s="68">
        <v>51.91</v>
      </c>
      <c r="S24" s="68">
        <v>24.81</v>
      </c>
      <c r="T24" s="68">
        <v>33.99</v>
      </c>
      <c r="U24" s="69">
        <f t="shared" si="0"/>
        <v>137.00120918984283</v>
      </c>
    </row>
    <row r="25" spans="1:21" ht="75" customHeight="1" thickTop="1">
      <c r="A25" s="60"/>
      <c r="B25" s="61" t="s">
        <v>60</v>
      </c>
      <c r="C25" s="62" t="s">
        <v>764</v>
      </c>
      <c r="D25" s="62"/>
      <c r="E25" s="62"/>
      <c r="F25" s="62"/>
      <c r="G25" s="62"/>
      <c r="H25" s="62"/>
      <c r="I25" s="62" t="s">
        <v>765</v>
      </c>
      <c r="J25" s="62"/>
      <c r="K25" s="62"/>
      <c r="L25" s="62" t="s">
        <v>766</v>
      </c>
      <c r="M25" s="62"/>
      <c r="N25" s="62"/>
      <c r="O25" s="62"/>
      <c r="P25" s="63" t="s">
        <v>49</v>
      </c>
      <c r="Q25" s="63" t="s">
        <v>111</v>
      </c>
      <c r="R25" s="63">
        <v>48.79</v>
      </c>
      <c r="S25" s="63" t="s">
        <v>45</v>
      </c>
      <c r="T25" s="63" t="s">
        <v>45</v>
      </c>
      <c r="U25" s="65" t="str">
        <f t="shared" si="0"/>
        <v>N/A</v>
      </c>
    </row>
    <row r="26" spans="1:21" ht="75" customHeight="1">
      <c r="A26" s="60"/>
      <c r="B26" s="66" t="s">
        <v>46</v>
      </c>
      <c r="C26" s="67" t="s">
        <v>767</v>
      </c>
      <c r="D26" s="67"/>
      <c r="E26" s="67"/>
      <c r="F26" s="67"/>
      <c r="G26" s="67"/>
      <c r="H26" s="67"/>
      <c r="I26" s="67" t="s">
        <v>768</v>
      </c>
      <c r="J26" s="67"/>
      <c r="K26" s="67"/>
      <c r="L26" s="67" t="s">
        <v>769</v>
      </c>
      <c r="M26" s="67"/>
      <c r="N26" s="67"/>
      <c r="O26" s="67"/>
      <c r="P26" s="68" t="s">
        <v>49</v>
      </c>
      <c r="Q26" s="68" t="s">
        <v>111</v>
      </c>
      <c r="R26" s="68">
        <v>8.14</v>
      </c>
      <c r="S26" s="68" t="s">
        <v>45</v>
      </c>
      <c r="T26" s="68" t="s">
        <v>45</v>
      </c>
      <c r="U26" s="69" t="str">
        <f t="shared" si="0"/>
        <v>N/A</v>
      </c>
    </row>
    <row r="27" spans="1:21" ht="75" customHeight="1">
      <c r="A27" s="60"/>
      <c r="B27" s="66" t="s">
        <v>46</v>
      </c>
      <c r="C27" s="67" t="s">
        <v>770</v>
      </c>
      <c r="D27" s="67"/>
      <c r="E27" s="67"/>
      <c r="F27" s="67"/>
      <c r="G27" s="67"/>
      <c r="H27" s="67"/>
      <c r="I27" s="67" t="s">
        <v>771</v>
      </c>
      <c r="J27" s="67"/>
      <c r="K27" s="67"/>
      <c r="L27" s="67" t="s">
        <v>772</v>
      </c>
      <c r="M27" s="67"/>
      <c r="N27" s="67"/>
      <c r="O27" s="67"/>
      <c r="P27" s="68" t="s">
        <v>49</v>
      </c>
      <c r="Q27" s="68" t="s">
        <v>64</v>
      </c>
      <c r="R27" s="68">
        <v>96.05</v>
      </c>
      <c r="S27" s="68">
        <v>72.209999999999994</v>
      </c>
      <c r="T27" s="68">
        <v>76.02</v>
      </c>
      <c r="U27" s="69">
        <f t="shared" si="0"/>
        <v>105.27627752388867</v>
      </c>
    </row>
    <row r="28" spans="1:21" ht="75" customHeight="1">
      <c r="A28" s="60"/>
      <c r="B28" s="66" t="s">
        <v>46</v>
      </c>
      <c r="C28" s="67" t="s">
        <v>773</v>
      </c>
      <c r="D28" s="67"/>
      <c r="E28" s="67"/>
      <c r="F28" s="67"/>
      <c r="G28" s="67"/>
      <c r="H28" s="67"/>
      <c r="I28" s="67" t="s">
        <v>774</v>
      </c>
      <c r="J28" s="67"/>
      <c r="K28" s="67"/>
      <c r="L28" s="67" t="s">
        <v>775</v>
      </c>
      <c r="M28" s="67"/>
      <c r="N28" s="67"/>
      <c r="O28" s="67"/>
      <c r="P28" s="68" t="s">
        <v>49</v>
      </c>
      <c r="Q28" s="68" t="s">
        <v>64</v>
      </c>
      <c r="R28" s="68">
        <v>97.56</v>
      </c>
      <c r="S28" s="68">
        <v>73.17</v>
      </c>
      <c r="T28" s="68">
        <v>91.47</v>
      </c>
      <c r="U28" s="69">
        <f t="shared" si="0"/>
        <v>125.01025010250102</v>
      </c>
    </row>
    <row r="29" spans="1:21" ht="75" customHeight="1">
      <c r="A29" s="60"/>
      <c r="B29" s="66" t="s">
        <v>46</v>
      </c>
      <c r="C29" s="67" t="s">
        <v>776</v>
      </c>
      <c r="D29" s="67"/>
      <c r="E29" s="67"/>
      <c r="F29" s="67"/>
      <c r="G29" s="67"/>
      <c r="H29" s="67"/>
      <c r="I29" s="67" t="s">
        <v>777</v>
      </c>
      <c r="J29" s="67"/>
      <c r="K29" s="67"/>
      <c r="L29" s="67" t="s">
        <v>778</v>
      </c>
      <c r="M29" s="67"/>
      <c r="N29" s="67"/>
      <c r="O29" s="67"/>
      <c r="P29" s="68" t="s">
        <v>49</v>
      </c>
      <c r="Q29" s="68" t="s">
        <v>64</v>
      </c>
      <c r="R29" s="68">
        <v>58.76</v>
      </c>
      <c r="S29" s="68">
        <v>63.27</v>
      </c>
      <c r="T29" s="68">
        <v>46.95</v>
      </c>
      <c r="U29" s="69">
        <f t="shared" si="0"/>
        <v>74.205784732100526</v>
      </c>
    </row>
    <row r="30" spans="1:21" ht="75" customHeight="1">
      <c r="A30" s="60"/>
      <c r="B30" s="66" t="s">
        <v>46</v>
      </c>
      <c r="C30" s="67" t="s">
        <v>779</v>
      </c>
      <c r="D30" s="67"/>
      <c r="E30" s="67"/>
      <c r="F30" s="67"/>
      <c r="G30" s="67"/>
      <c r="H30" s="67"/>
      <c r="I30" s="67" t="s">
        <v>780</v>
      </c>
      <c r="J30" s="67"/>
      <c r="K30" s="67"/>
      <c r="L30" s="67" t="s">
        <v>781</v>
      </c>
      <c r="M30" s="67"/>
      <c r="N30" s="67"/>
      <c r="O30" s="67"/>
      <c r="P30" s="68" t="s">
        <v>49</v>
      </c>
      <c r="Q30" s="68" t="s">
        <v>64</v>
      </c>
      <c r="R30" s="68">
        <v>52.83</v>
      </c>
      <c r="S30" s="68">
        <v>51.04</v>
      </c>
      <c r="T30" s="68">
        <v>51.5</v>
      </c>
      <c r="U30" s="69">
        <f t="shared" si="0"/>
        <v>100.90125391849529</v>
      </c>
    </row>
    <row r="31" spans="1:21" ht="75" customHeight="1">
      <c r="A31" s="60"/>
      <c r="B31" s="66" t="s">
        <v>46</v>
      </c>
      <c r="C31" s="67" t="s">
        <v>782</v>
      </c>
      <c r="D31" s="67"/>
      <c r="E31" s="67"/>
      <c r="F31" s="67"/>
      <c r="G31" s="67"/>
      <c r="H31" s="67"/>
      <c r="I31" s="67" t="s">
        <v>783</v>
      </c>
      <c r="J31" s="67"/>
      <c r="K31" s="67"/>
      <c r="L31" s="67" t="s">
        <v>784</v>
      </c>
      <c r="M31" s="67"/>
      <c r="N31" s="67"/>
      <c r="O31" s="67"/>
      <c r="P31" s="68" t="s">
        <v>49</v>
      </c>
      <c r="Q31" s="68" t="s">
        <v>64</v>
      </c>
      <c r="R31" s="68">
        <v>76.069999999999993</v>
      </c>
      <c r="S31" s="68">
        <v>42.38</v>
      </c>
      <c r="T31" s="68">
        <v>36.770000000000003</v>
      </c>
      <c r="U31" s="69">
        <f t="shared" si="0"/>
        <v>86.762623879188297</v>
      </c>
    </row>
    <row r="32" spans="1:21" ht="75" customHeight="1" thickBot="1">
      <c r="A32" s="60"/>
      <c r="B32" s="66" t="s">
        <v>46</v>
      </c>
      <c r="C32" s="67" t="s">
        <v>785</v>
      </c>
      <c r="D32" s="67"/>
      <c r="E32" s="67"/>
      <c r="F32" s="67"/>
      <c r="G32" s="67"/>
      <c r="H32" s="67"/>
      <c r="I32" s="67" t="s">
        <v>786</v>
      </c>
      <c r="J32" s="67"/>
      <c r="K32" s="67"/>
      <c r="L32" s="67" t="s">
        <v>787</v>
      </c>
      <c r="M32" s="67"/>
      <c r="N32" s="67"/>
      <c r="O32" s="67"/>
      <c r="P32" s="68" t="s">
        <v>49</v>
      </c>
      <c r="Q32" s="68" t="s">
        <v>64</v>
      </c>
      <c r="R32" s="68">
        <v>72.739999999999995</v>
      </c>
      <c r="S32" s="68">
        <v>70.06</v>
      </c>
      <c r="T32" s="68">
        <v>73.45</v>
      </c>
      <c r="U32" s="69">
        <f t="shared" si="0"/>
        <v>104.83870967741935</v>
      </c>
    </row>
    <row r="33" spans="2:22" ht="22.5" customHeight="1" thickTop="1" thickBot="1">
      <c r="B33" s="13" t="s">
        <v>65</v>
      </c>
      <c r="C33" s="14"/>
      <c r="D33" s="14"/>
      <c r="E33" s="14"/>
      <c r="F33" s="14"/>
      <c r="G33" s="14"/>
      <c r="H33" s="15"/>
      <c r="I33" s="15"/>
      <c r="J33" s="15"/>
      <c r="K33" s="15"/>
      <c r="L33" s="15"/>
      <c r="M33" s="15"/>
      <c r="N33" s="15"/>
      <c r="O33" s="15"/>
      <c r="P33" s="15"/>
      <c r="Q33" s="15"/>
      <c r="R33" s="15"/>
      <c r="S33" s="15"/>
      <c r="T33" s="15"/>
      <c r="U33" s="16"/>
      <c r="V33" s="70"/>
    </row>
    <row r="34" spans="2:22" ht="26.25" customHeight="1" thickTop="1">
      <c r="B34" s="71"/>
      <c r="C34" s="72"/>
      <c r="D34" s="72"/>
      <c r="E34" s="72"/>
      <c r="F34" s="72"/>
      <c r="G34" s="72"/>
      <c r="H34" s="73"/>
      <c r="I34" s="73"/>
      <c r="J34" s="73"/>
      <c r="K34" s="73"/>
      <c r="L34" s="73"/>
      <c r="M34" s="73"/>
      <c r="N34" s="73"/>
      <c r="O34" s="73"/>
      <c r="P34" s="74"/>
      <c r="Q34" s="75"/>
      <c r="R34" s="76" t="s">
        <v>66</v>
      </c>
      <c r="S34" s="44" t="s">
        <v>67</v>
      </c>
      <c r="T34" s="76" t="s">
        <v>68</v>
      </c>
      <c r="U34" s="44" t="s">
        <v>69</v>
      </c>
    </row>
    <row r="35" spans="2:22" ht="26.25" customHeight="1" thickBot="1">
      <c r="B35" s="77"/>
      <c r="C35" s="78"/>
      <c r="D35" s="78"/>
      <c r="E35" s="78"/>
      <c r="F35" s="78"/>
      <c r="G35" s="78"/>
      <c r="H35" s="79"/>
      <c r="I35" s="79"/>
      <c r="J35" s="79"/>
      <c r="K35" s="79"/>
      <c r="L35" s="79"/>
      <c r="M35" s="79"/>
      <c r="N35" s="79"/>
      <c r="O35" s="79"/>
      <c r="P35" s="80"/>
      <c r="Q35" s="81"/>
      <c r="R35" s="82" t="s">
        <v>70</v>
      </c>
      <c r="S35" s="81" t="s">
        <v>70</v>
      </c>
      <c r="T35" s="81" t="s">
        <v>70</v>
      </c>
      <c r="U35" s="81" t="s">
        <v>71</v>
      </c>
    </row>
    <row r="36" spans="2:22" ht="13.5" customHeight="1" thickBot="1">
      <c r="B36" s="83" t="s">
        <v>72</v>
      </c>
      <c r="C36" s="84"/>
      <c r="D36" s="84"/>
      <c r="E36" s="85"/>
      <c r="F36" s="85"/>
      <c r="G36" s="85"/>
      <c r="H36" s="86"/>
      <c r="I36" s="86"/>
      <c r="J36" s="86"/>
      <c r="K36" s="86"/>
      <c r="L36" s="86"/>
      <c r="M36" s="86"/>
      <c r="N36" s="86"/>
      <c r="O36" s="86"/>
      <c r="P36" s="87"/>
      <c r="Q36" s="87"/>
      <c r="R36" s="88">
        <f>12071.81054</f>
        <v>12071.81054</v>
      </c>
      <c r="S36" s="88">
        <f>12071.81054</f>
        <v>12071.81054</v>
      </c>
      <c r="T36" s="88">
        <f>8157.07752569</f>
        <v>8157.0775256899997</v>
      </c>
      <c r="U36" s="89">
        <f>+IF(ISERR(T36/S36*100),"N/A",T36/S36*100)</f>
        <v>67.571285174344681</v>
      </c>
    </row>
    <row r="37" spans="2:22" ht="13.5" customHeight="1" thickBot="1">
      <c r="B37" s="90" t="s">
        <v>73</v>
      </c>
      <c r="C37" s="91"/>
      <c r="D37" s="91"/>
      <c r="E37" s="92"/>
      <c r="F37" s="92"/>
      <c r="G37" s="92"/>
      <c r="H37" s="93"/>
      <c r="I37" s="93"/>
      <c r="J37" s="93"/>
      <c r="K37" s="93"/>
      <c r="L37" s="93"/>
      <c r="M37" s="93"/>
      <c r="N37" s="93"/>
      <c r="O37" s="93"/>
      <c r="P37" s="94"/>
      <c r="Q37" s="94"/>
      <c r="R37" s="88">
        <f>8361.47223392</f>
        <v>8361.4722339199998</v>
      </c>
      <c r="S37" s="88">
        <f>8361.47223392</f>
        <v>8361.4722339199998</v>
      </c>
      <c r="T37" s="88">
        <f>8157.07752569</f>
        <v>8157.0775256899997</v>
      </c>
      <c r="U37" s="89">
        <f>+IF(ISERR(T37/S37*100),"N/A",T37/S37*100)</f>
        <v>97.555517706548954</v>
      </c>
    </row>
    <row r="38" spans="2:22" ht="14.85" customHeight="1" thickTop="1" thickBot="1">
      <c r="B38" s="13" t="s">
        <v>74</v>
      </c>
      <c r="C38" s="14"/>
      <c r="D38" s="14"/>
      <c r="E38" s="14"/>
      <c r="F38" s="14"/>
      <c r="G38" s="14"/>
      <c r="H38" s="15"/>
      <c r="I38" s="15"/>
      <c r="J38" s="15"/>
      <c r="K38" s="15"/>
      <c r="L38" s="15"/>
      <c r="M38" s="15"/>
      <c r="N38" s="15"/>
      <c r="O38" s="15"/>
      <c r="P38" s="15"/>
      <c r="Q38" s="15"/>
      <c r="R38" s="15"/>
      <c r="S38" s="15"/>
      <c r="T38" s="15"/>
      <c r="U38" s="16"/>
    </row>
    <row r="39" spans="2:22" ht="44.25" customHeight="1" thickTop="1">
      <c r="B39" s="95" t="s">
        <v>75</v>
      </c>
      <c r="C39" s="97"/>
      <c r="D39" s="97"/>
      <c r="E39" s="97"/>
      <c r="F39" s="97"/>
      <c r="G39" s="97"/>
      <c r="H39" s="97"/>
      <c r="I39" s="97"/>
      <c r="J39" s="97"/>
      <c r="K39" s="97"/>
      <c r="L39" s="97"/>
      <c r="M39" s="97"/>
      <c r="N39" s="97"/>
      <c r="O39" s="97"/>
      <c r="P39" s="97"/>
      <c r="Q39" s="97"/>
      <c r="R39" s="97"/>
      <c r="S39" s="97"/>
      <c r="T39" s="97"/>
      <c r="U39" s="96"/>
    </row>
    <row r="40" spans="2:22" ht="19.350000000000001" customHeight="1">
      <c r="B40" s="98" t="s">
        <v>788</v>
      </c>
      <c r="C40" s="100"/>
      <c r="D40" s="100"/>
      <c r="E40" s="100"/>
      <c r="F40" s="100"/>
      <c r="G40" s="100"/>
      <c r="H40" s="100"/>
      <c r="I40" s="100"/>
      <c r="J40" s="100"/>
      <c r="K40" s="100"/>
      <c r="L40" s="100"/>
      <c r="M40" s="100"/>
      <c r="N40" s="100"/>
      <c r="O40" s="100"/>
      <c r="P40" s="100"/>
      <c r="Q40" s="100"/>
      <c r="R40" s="100"/>
      <c r="S40" s="100"/>
      <c r="T40" s="100"/>
      <c r="U40" s="99"/>
    </row>
    <row r="41" spans="2:22" ht="34.5" customHeight="1">
      <c r="B41" s="98" t="s">
        <v>789</v>
      </c>
      <c r="C41" s="100"/>
      <c r="D41" s="100"/>
      <c r="E41" s="100"/>
      <c r="F41" s="100"/>
      <c r="G41" s="100"/>
      <c r="H41" s="100"/>
      <c r="I41" s="100"/>
      <c r="J41" s="100"/>
      <c r="K41" s="100"/>
      <c r="L41" s="100"/>
      <c r="M41" s="100"/>
      <c r="N41" s="100"/>
      <c r="O41" s="100"/>
      <c r="P41" s="100"/>
      <c r="Q41" s="100"/>
      <c r="R41" s="100"/>
      <c r="S41" s="100"/>
      <c r="T41" s="100"/>
      <c r="U41" s="99"/>
    </row>
    <row r="42" spans="2:22" ht="34.5" customHeight="1">
      <c r="B42" s="98" t="s">
        <v>790</v>
      </c>
      <c r="C42" s="100"/>
      <c r="D42" s="100"/>
      <c r="E42" s="100"/>
      <c r="F42" s="100"/>
      <c r="G42" s="100"/>
      <c r="H42" s="100"/>
      <c r="I42" s="100"/>
      <c r="J42" s="100"/>
      <c r="K42" s="100"/>
      <c r="L42" s="100"/>
      <c r="M42" s="100"/>
      <c r="N42" s="100"/>
      <c r="O42" s="100"/>
      <c r="P42" s="100"/>
      <c r="Q42" s="100"/>
      <c r="R42" s="100"/>
      <c r="S42" s="100"/>
      <c r="T42" s="100"/>
      <c r="U42" s="99"/>
    </row>
    <row r="43" spans="2:22" ht="34.5" customHeight="1">
      <c r="B43" s="98" t="s">
        <v>791</v>
      </c>
      <c r="C43" s="100"/>
      <c r="D43" s="100"/>
      <c r="E43" s="100"/>
      <c r="F43" s="100"/>
      <c r="G43" s="100"/>
      <c r="H43" s="100"/>
      <c r="I43" s="100"/>
      <c r="J43" s="100"/>
      <c r="K43" s="100"/>
      <c r="L43" s="100"/>
      <c r="M43" s="100"/>
      <c r="N43" s="100"/>
      <c r="O43" s="100"/>
      <c r="P43" s="100"/>
      <c r="Q43" s="100"/>
      <c r="R43" s="100"/>
      <c r="S43" s="100"/>
      <c r="T43" s="100"/>
      <c r="U43" s="99"/>
    </row>
    <row r="44" spans="2:22" ht="21.2" customHeight="1">
      <c r="B44" s="98" t="s">
        <v>792</v>
      </c>
      <c r="C44" s="100"/>
      <c r="D44" s="100"/>
      <c r="E44" s="100"/>
      <c r="F44" s="100"/>
      <c r="G44" s="100"/>
      <c r="H44" s="100"/>
      <c r="I44" s="100"/>
      <c r="J44" s="100"/>
      <c r="K44" s="100"/>
      <c r="L44" s="100"/>
      <c r="M44" s="100"/>
      <c r="N44" s="100"/>
      <c r="O44" s="100"/>
      <c r="P44" s="100"/>
      <c r="Q44" s="100"/>
      <c r="R44" s="100"/>
      <c r="S44" s="100"/>
      <c r="T44" s="100"/>
      <c r="U44" s="99"/>
    </row>
    <row r="45" spans="2:22" ht="34.5" customHeight="1">
      <c r="B45" s="98" t="s">
        <v>793</v>
      </c>
      <c r="C45" s="100"/>
      <c r="D45" s="100"/>
      <c r="E45" s="100"/>
      <c r="F45" s="100"/>
      <c r="G45" s="100"/>
      <c r="H45" s="100"/>
      <c r="I45" s="100"/>
      <c r="J45" s="100"/>
      <c r="K45" s="100"/>
      <c r="L45" s="100"/>
      <c r="M45" s="100"/>
      <c r="N45" s="100"/>
      <c r="O45" s="100"/>
      <c r="P45" s="100"/>
      <c r="Q45" s="100"/>
      <c r="R45" s="100"/>
      <c r="S45" s="100"/>
      <c r="T45" s="100"/>
      <c r="U45" s="99"/>
    </row>
    <row r="46" spans="2:22" ht="87.6" customHeight="1">
      <c r="B46" s="98" t="s">
        <v>794</v>
      </c>
      <c r="C46" s="100"/>
      <c r="D46" s="100"/>
      <c r="E46" s="100"/>
      <c r="F46" s="100"/>
      <c r="G46" s="100"/>
      <c r="H46" s="100"/>
      <c r="I46" s="100"/>
      <c r="J46" s="100"/>
      <c r="K46" s="100"/>
      <c r="L46" s="100"/>
      <c r="M46" s="100"/>
      <c r="N46" s="100"/>
      <c r="O46" s="100"/>
      <c r="P46" s="100"/>
      <c r="Q46" s="100"/>
      <c r="R46" s="100"/>
      <c r="S46" s="100"/>
      <c r="T46" s="100"/>
      <c r="U46" s="99"/>
    </row>
    <row r="47" spans="2:22" ht="66.95" customHeight="1">
      <c r="B47" s="98" t="s">
        <v>795</v>
      </c>
      <c r="C47" s="100"/>
      <c r="D47" s="100"/>
      <c r="E47" s="100"/>
      <c r="F47" s="100"/>
      <c r="G47" s="100"/>
      <c r="H47" s="100"/>
      <c r="I47" s="100"/>
      <c r="J47" s="100"/>
      <c r="K47" s="100"/>
      <c r="L47" s="100"/>
      <c r="M47" s="100"/>
      <c r="N47" s="100"/>
      <c r="O47" s="100"/>
      <c r="P47" s="100"/>
      <c r="Q47" s="100"/>
      <c r="R47" s="100"/>
      <c r="S47" s="100"/>
      <c r="T47" s="100"/>
      <c r="U47" s="99"/>
    </row>
    <row r="48" spans="2:22" ht="69.75" customHeight="1">
      <c r="B48" s="98" t="s">
        <v>796</v>
      </c>
      <c r="C48" s="100"/>
      <c r="D48" s="100"/>
      <c r="E48" s="100"/>
      <c r="F48" s="100"/>
      <c r="G48" s="100"/>
      <c r="H48" s="100"/>
      <c r="I48" s="100"/>
      <c r="J48" s="100"/>
      <c r="K48" s="100"/>
      <c r="L48" s="100"/>
      <c r="M48" s="100"/>
      <c r="N48" s="100"/>
      <c r="O48" s="100"/>
      <c r="P48" s="100"/>
      <c r="Q48" s="100"/>
      <c r="R48" s="100"/>
      <c r="S48" s="100"/>
      <c r="T48" s="100"/>
      <c r="U48" s="99"/>
    </row>
    <row r="49" spans="2:21" ht="70.349999999999994" customHeight="1">
      <c r="B49" s="98" t="s">
        <v>797</v>
      </c>
      <c r="C49" s="100"/>
      <c r="D49" s="100"/>
      <c r="E49" s="100"/>
      <c r="F49" s="100"/>
      <c r="G49" s="100"/>
      <c r="H49" s="100"/>
      <c r="I49" s="100"/>
      <c r="J49" s="100"/>
      <c r="K49" s="100"/>
      <c r="L49" s="100"/>
      <c r="M49" s="100"/>
      <c r="N49" s="100"/>
      <c r="O49" s="100"/>
      <c r="P49" s="100"/>
      <c r="Q49" s="100"/>
      <c r="R49" s="100"/>
      <c r="S49" s="100"/>
      <c r="T49" s="100"/>
      <c r="U49" s="99"/>
    </row>
    <row r="50" spans="2:21" ht="79.7" customHeight="1">
      <c r="B50" s="98" t="s">
        <v>798</v>
      </c>
      <c r="C50" s="100"/>
      <c r="D50" s="100"/>
      <c r="E50" s="100"/>
      <c r="F50" s="100"/>
      <c r="G50" s="100"/>
      <c r="H50" s="100"/>
      <c r="I50" s="100"/>
      <c r="J50" s="100"/>
      <c r="K50" s="100"/>
      <c r="L50" s="100"/>
      <c r="M50" s="100"/>
      <c r="N50" s="100"/>
      <c r="O50" s="100"/>
      <c r="P50" s="100"/>
      <c r="Q50" s="100"/>
      <c r="R50" s="100"/>
      <c r="S50" s="100"/>
      <c r="T50" s="100"/>
      <c r="U50" s="99"/>
    </row>
    <row r="51" spans="2:21" ht="64.7" customHeight="1">
      <c r="B51" s="98" t="s">
        <v>799</v>
      </c>
      <c r="C51" s="100"/>
      <c r="D51" s="100"/>
      <c r="E51" s="100"/>
      <c r="F51" s="100"/>
      <c r="G51" s="100"/>
      <c r="H51" s="100"/>
      <c r="I51" s="100"/>
      <c r="J51" s="100"/>
      <c r="K51" s="100"/>
      <c r="L51" s="100"/>
      <c r="M51" s="100"/>
      <c r="N51" s="100"/>
      <c r="O51" s="100"/>
      <c r="P51" s="100"/>
      <c r="Q51" s="100"/>
      <c r="R51" s="100"/>
      <c r="S51" s="100"/>
      <c r="T51" s="100"/>
      <c r="U51" s="99"/>
    </row>
    <row r="52" spans="2:21" ht="34.35" customHeight="1">
      <c r="B52" s="98" t="s">
        <v>800</v>
      </c>
      <c r="C52" s="100"/>
      <c r="D52" s="100"/>
      <c r="E52" s="100"/>
      <c r="F52" s="100"/>
      <c r="G52" s="100"/>
      <c r="H52" s="100"/>
      <c r="I52" s="100"/>
      <c r="J52" s="100"/>
      <c r="K52" s="100"/>
      <c r="L52" s="100"/>
      <c r="M52" s="100"/>
      <c r="N52" s="100"/>
      <c r="O52" s="100"/>
      <c r="P52" s="100"/>
      <c r="Q52" s="100"/>
      <c r="R52" s="100"/>
      <c r="S52" s="100"/>
      <c r="T52" s="100"/>
      <c r="U52" s="99"/>
    </row>
    <row r="53" spans="2:21" ht="45.95" customHeight="1">
      <c r="B53" s="98" t="s">
        <v>801</v>
      </c>
      <c r="C53" s="100"/>
      <c r="D53" s="100"/>
      <c r="E53" s="100"/>
      <c r="F53" s="100"/>
      <c r="G53" s="100"/>
      <c r="H53" s="100"/>
      <c r="I53" s="100"/>
      <c r="J53" s="100"/>
      <c r="K53" s="100"/>
      <c r="L53" s="100"/>
      <c r="M53" s="100"/>
      <c r="N53" s="100"/>
      <c r="O53" s="100"/>
      <c r="P53" s="100"/>
      <c r="Q53" s="100"/>
      <c r="R53" s="100"/>
      <c r="S53" s="100"/>
      <c r="T53" s="100"/>
      <c r="U53" s="99"/>
    </row>
    <row r="54" spans="2:21" ht="34.5" customHeight="1">
      <c r="B54" s="98" t="s">
        <v>802</v>
      </c>
      <c r="C54" s="100"/>
      <c r="D54" s="100"/>
      <c r="E54" s="100"/>
      <c r="F54" s="100"/>
      <c r="G54" s="100"/>
      <c r="H54" s="100"/>
      <c r="I54" s="100"/>
      <c r="J54" s="100"/>
      <c r="K54" s="100"/>
      <c r="L54" s="100"/>
      <c r="M54" s="100"/>
      <c r="N54" s="100"/>
      <c r="O54" s="100"/>
      <c r="P54" s="100"/>
      <c r="Q54" s="100"/>
      <c r="R54" s="100"/>
      <c r="S54" s="100"/>
      <c r="T54" s="100"/>
      <c r="U54" s="99"/>
    </row>
    <row r="55" spans="2:21" ht="34.5" customHeight="1">
      <c r="B55" s="98" t="s">
        <v>803</v>
      </c>
      <c r="C55" s="100"/>
      <c r="D55" s="100"/>
      <c r="E55" s="100"/>
      <c r="F55" s="100"/>
      <c r="G55" s="100"/>
      <c r="H55" s="100"/>
      <c r="I55" s="100"/>
      <c r="J55" s="100"/>
      <c r="K55" s="100"/>
      <c r="L55" s="100"/>
      <c r="M55" s="100"/>
      <c r="N55" s="100"/>
      <c r="O55" s="100"/>
      <c r="P55" s="100"/>
      <c r="Q55" s="100"/>
      <c r="R55" s="100"/>
      <c r="S55" s="100"/>
      <c r="T55" s="100"/>
      <c r="U55" s="99"/>
    </row>
    <row r="56" spans="2:21" ht="72.2" customHeight="1">
      <c r="B56" s="98" t="s">
        <v>804</v>
      </c>
      <c r="C56" s="100"/>
      <c r="D56" s="100"/>
      <c r="E56" s="100"/>
      <c r="F56" s="100"/>
      <c r="G56" s="100"/>
      <c r="H56" s="100"/>
      <c r="I56" s="100"/>
      <c r="J56" s="100"/>
      <c r="K56" s="100"/>
      <c r="L56" s="100"/>
      <c r="M56" s="100"/>
      <c r="N56" s="100"/>
      <c r="O56" s="100"/>
      <c r="P56" s="100"/>
      <c r="Q56" s="100"/>
      <c r="R56" s="100"/>
      <c r="S56" s="100"/>
      <c r="T56" s="100"/>
      <c r="U56" s="99"/>
    </row>
    <row r="57" spans="2:21" ht="40.5" customHeight="1">
      <c r="B57" s="98" t="s">
        <v>805</v>
      </c>
      <c r="C57" s="100"/>
      <c r="D57" s="100"/>
      <c r="E57" s="100"/>
      <c r="F57" s="100"/>
      <c r="G57" s="100"/>
      <c r="H57" s="100"/>
      <c r="I57" s="100"/>
      <c r="J57" s="100"/>
      <c r="K57" s="100"/>
      <c r="L57" s="100"/>
      <c r="M57" s="100"/>
      <c r="N57" s="100"/>
      <c r="O57" s="100"/>
      <c r="P57" s="100"/>
      <c r="Q57" s="100"/>
      <c r="R57" s="100"/>
      <c r="S57" s="100"/>
      <c r="T57" s="100"/>
      <c r="U57" s="99"/>
    </row>
    <row r="58" spans="2:21" ht="51" customHeight="1">
      <c r="B58" s="98" t="s">
        <v>806</v>
      </c>
      <c r="C58" s="100"/>
      <c r="D58" s="100"/>
      <c r="E58" s="100"/>
      <c r="F58" s="100"/>
      <c r="G58" s="100"/>
      <c r="H58" s="100"/>
      <c r="I58" s="100"/>
      <c r="J58" s="100"/>
      <c r="K58" s="100"/>
      <c r="L58" s="100"/>
      <c r="M58" s="100"/>
      <c r="N58" s="100"/>
      <c r="O58" s="100"/>
      <c r="P58" s="100"/>
      <c r="Q58" s="100"/>
      <c r="R58" s="100"/>
      <c r="S58" s="100"/>
      <c r="T58" s="100"/>
      <c r="U58" s="99"/>
    </row>
    <row r="59" spans="2:21" ht="54.2" customHeight="1">
      <c r="B59" s="98" t="s">
        <v>807</v>
      </c>
      <c r="C59" s="100"/>
      <c r="D59" s="100"/>
      <c r="E59" s="100"/>
      <c r="F59" s="100"/>
      <c r="G59" s="100"/>
      <c r="H59" s="100"/>
      <c r="I59" s="100"/>
      <c r="J59" s="100"/>
      <c r="K59" s="100"/>
      <c r="L59" s="100"/>
      <c r="M59" s="100"/>
      <c r="N59" s="100"/>
      <c r="O59" s="100"/>
      <c r="P59" s="100"/>
      <c r="Q59" s="100"/>
      <c r="R59" s="100"/>
      <c r="S59" s="100"/>
      <c r="T59" s="100"/>
      <c r="U59" s="99"/>
    </row>
    <row r="60" spans="2:21" ht="70.349999999999994" customHeight="1">
      <c r="B60" s="98" t="s">
        <v>808</v>
      </c>
      <c r="C60" s="100"/>
      <c r="D60" s="100"/>
      <c r="E60" s="100"/>
      <c r="F60" s="100"/>
      <c r="G60" s="100"/>
      <c r="H60" s="100"/>
      <c r="I60" s="100"/>
      <c r="J60" s="100"/>
      <c r="K60" s="100"/>
      <c r="L60" s="100"/>
      <c r="M60" s="100"/>
      <c r="N60" s="100"/>
      <c r="O60" s="100"/>
      <c r="P60" s="100"/>
      <c r="Q60" s="100"/>
      <c r="R60" s="100"/>
      <c r="S60" s="100"/>
      <c r="T60" s="100"/>
      <c r="U60" s="99"/>
    </row>
    <row r="61" spans="2:21" ht="48.6" customHeight="1" thickBot="1">
      <c r="B61" s="101" t="s">
        <v>809</v>
      </c>
      <c r="C61" s="103"/>
      <c r="D61" s="103"/>
      <c r="E61" s="103"/>
      <c r="F61" s="103"/>
      <c r="G61" s="103"/>
      <c r="H61" s="103"/>
      <c r="I61" s="103"/>
      <c r="J61" s="103"/>
      <c r="K61" s="103"/>
      <c r="L61" s="103"/>
      <c r="M61" s="103"/>
      <c r="N61" s="103"/>
      <c r="O61" s="103"/>
      <c r="P61" s="103"/>
      <c r="Q61" s="103"/>
      <c r="R61" s="103"/>
      <c r="S61" s="103"/>
      <c r="T61" s="103"/>
      <c r="U61" s="102"/>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9"/>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810</v>
      </c>
      <c r="D4" s="19" t="s">
        <v>811</v>
      </c>
      <c r="E4" s="19"/>
      <c r="F4" s="19"/>
      <c r="G4" s="19"/>
      <c r="H4" s="19"/>
      <c r="I4" s="20"/>
      <c r="J4" s="21" t="s">
        <v>10</v>
      </c>
      <c r="K4" s="22" t="s">
        <v>11</v>
      </c>
      <c r="L4" s="23" t="s">
        <v>12</v>
      </c>
      <c r="M4" s="23"/>
      <c r="N4" s="23"/>
      <c r="O4" s="23"/>
      <c r="P4" s="21" t="s">
        <v>13</v>
      </c>
      <c r="Q4" s="23" t="s">
        <v>812</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813</v>
      </c>
      <c r="D11" s="62"/>
      <c r="E11" s="62"/>
      <c r="F11" s="62"/>
      <c r="G11" s="62"/>
      <c r="H11" s="62"/>
      <c r="I11" s="62" t="s">
        <v>814</v>
      </c>
      <c r="J11" s="62"/>
      <c r="K11" s="62"/>
      <c r="L11" s="62" t="s">
        <v>815</v>
      </c>
      <c r="M11" s="62"/>
      <c r="N11" s="62"/>
      <c r="O11" s="62"/>
      <c r="P11" s="63" t="s">
        <v>16</v>
      </c>
      <c r="Q11" s="63" t="s">
        <v>44</v>
      </c>
      <c r="R11" s="64">
        <v>51.6</v>
      </c>
      <c r="S11" s="64" t="s">
        <v>45</v>
      </c>
      <c r="T11" s="64" t="s">
        <v>45</v>
      </c>
      <c r="U11" s="65" t="str">
        <f t="shared" ref="U11:U31" si="0">IF(ISERR(T11/S11*100),"N/A",T11/S11*100)</f>
        <v>N/A</v>
      </c>
    </row>
    <row r="12" spans="1:34" ht="75" customHeight="1" thickTop="1">
      <c r="A12" s="60"/>
      <c r="B12" s="61" t="s">
        <v>50</v>
      </c>
      <c r="C12" s="62" t="s">
        <v>816</v>
      </c>
      <c r="D12" s="62"/>
      <c r="E12" s="62"/>
      <c r="F12" s="62"/>
      <c r="G12" s="62"/>
      <c r="H12" s="62"/>
      <c r="I12" s="62" t="s">
        <v>817</v>
      </c>
      <c r="J12" s="62"/>
      <c r="K12" s="62"/>
      <c r="L12" s="62" t="s">
        <v>818</v>
      </c>
      <c r="M12" s="62"/>
      <c r="N12" s="62"/>
      <c r="O12" s="62"/>
      <c r="P12" s="63" t="s">
        <v>49</v>
      </c>
      <c r="Q12" s="63" t="s">
        <v>44</v>
      </c>
      <c r="R12" s="63">
        <v>100</v>
      </c>
      <c r="S12" s="63" t="s">
        <v>45</v>
      </c>
      <c r="T12" s="63" t="s">
        <v>45</v>
      </c>
      <c r="U12" s="65" t="str">
        <f t="shared" si="0"/>
        <v>N/A</v>
      </c>
    </row>
    <row r="13" spans="1:34" ht="75" customHeight="1">
      <c r="A13" s="60"/>
      <c r="B13" s="66" t="s">
        <v>46</v>
      </c>
      <c r="C13" s="67" t="s">
        <v>46</v>
      </c>
      <c r="D13" s="67"/>
      <c r="E13" s="67"/>
      <c r="F13" s="67"/>
      <c r="G13" s="67"/>
      <c r="H13" s="67"/>
      <c r="I13" s="67" t="s">
        <v>819</v>
      </c>
      <c r="J13" s="67"/>
      <c r="K13" s="67"/>
      <c r="L13" s="67" t="s">
        <v>820</v>
      </c>
      <c r="M13" s="67"/>
      <c r="N13" s="67"/>
      <c r="O13" s="67"/>
      <c r="P13" s="68" t="s">
        <v>49</v>
      </c>
      <c r="Q13" s="68" t="s">
        <v>44</v>
      </c>
      <c r="R13" s="68">
        <v>80</v>
      </c>
      <c r="S13" s="68" t="s">
        <v>45</v>
      </c>
      <c r="T13" s="68" t="s">
        <v>45</v>
      </c>
      <c r="U13" s="69" t="str">
        <f t="shared" si="0"/>
        <v>N/A</v>
      </c>
    </row>
    <row r="14" spans="1:34" ht="75" customHeight="1">
      <c r="A14" s="60"/>
      <c r="B14" s="66" t="s">
        <v>46</v>
      </c>
      <c r="C14" s="67" t="s">
        <v>46</v>
      </c>
      <c r="D14" s="67"/>
      <c r="E14" s="67"/>
      <c r="F14" s="67"/>
      <c r="G14" s="67"/>
      <c r="H14" s="67"/>
      <c r="I14" s="67" t="s">
        <v>821</v>
      </c>
      <c r="J14" s="67"/>
      <c r="K14" s="67"/>
      <c r="L14" s="67" t="s">
        <v>822</v>
      </c>
      <c r="M14" s="67"/>
      <c r="N14" s="67"/>
      <c r="O14" s="67"/>
      <c r="P14" s="68" t="s">
        <v>49</v>
      </c>
      <c r="Q14" s="68" t="s">
        <v>44</v>
      </c>
      <c r="R14" s="68">
        <v>100</v>
      </c>
      <c r="S14" s="68" t="s">
        <v>45</v>
      </c>
      <c r="T14" s="68" t="s">
        <v>45</v>
      </c>
      <c r="U14" s="69" t="str">
        <f t="shared" si="0"/>
        <v>N/A</v>
      </c>
    </row>
    <row r="15" spans="1:34" ht="75" customHeight="1">
      <c r="A15" s="60"/>
      <c r="B15" s="66" t="s">
        <v>46</v>
      </c>
      <c r="C15" s="67" t="s">
        <v>46</v>
      </c>
      <c r="D15" s="67"/>
      <c r="E15" s="67"/>
      <c r="F15" s="67"/>
      <c r="G15" s="67"/>
      <c r="H15" s="67"/>
      <c r="I15" s="67" t="s">
        <v>823</v>
      </c>
      <c r="J15" s="67"/>
      <c r="K15" s="67"/>
      <c r="L15" s="67" t="s">
        <v>824</v>
      </c>
      <c r="M15" s="67"/>
      <c r="N15" s="67"/>
      <c r="O15" s="67"/>
      <c r="P15" s="68" t="s">
        <v>49</v>
      </c>
      <c r="Q15" s="68" t="s">
        <v>44</v>
      </c>
      <c r="R15" s="68">
        <v>66.67</v>
      </c>
      <c r="S15" s="68" t="s">
        <v>45</v>
      </c>
      <c r="T15" s="68" t="s">
        <v>45</v>
      </c>
      <c r="U15" s="69" t="str">
        <f t="shared" si="0"/>
        <v>N/A</v>
      </c>
    </row>
    <row r="16" spans="1:34" ht="75" customHeight="1" thickBot="1">
      <c r="A16" s="60"/>
      <c r="B16" s="66" t="s">
        <v>46</v>
      </c>
      <c r="C16" s="67" t="s">
        <v>46</v>
      </c>
      <c r="D16" s="67"/>
      <c r="E16" s="67"/>
      <c r="F16" s="67"/>
      <c r="G16" s="67"/>
      <c r="H16" s="67"/>
      <c r="I16" s="67" t="s">
        <v>825</v>
      </c>
      <c r="J16" s="67"/>
      <c r="K16" s="67"/>
      <c r="L16" s="67" t="s">
        <v>826</v>
      </c>
      <c r="M16" s="67"/>
      <c r="N16" s="67"/>
      <c r="O16" s="67"/>
      <c r="P16" s="68" t="s">
        <v>49</v>
      </c>
      <c r="Q16" s="68" t="s">
        <v>44</v>
      </c>
      <c r="R16" s="68">
        <v>31.96</v>
      </c>
      <c r="S16" s="68" t="s">
        <v>45</v>
      </c>
      <c r="T16" s="68" t="s">
        <v>45</v>
      </c>
      <c r="U16" s="69" t="str">
        <f t="shared" si="0"/>
        <v>N/A</v>
      </c>
    </row>
    <row r="17" spans="1:22" ht="75" customHeight="1" thickTop="1">
      <c r="A17" s="60"/>
      <c r="B17" s="61" t="s">
        <v>55</v>
      </c>
      <c r="C17" s="62" t="s">
        <v>827</v>
      </c>
      <c r="D17" s="62"/>
      <c r="E17" s="62"/>
      <c r="F17" s="62"/>
      <c r="G17" s="62"/>
      <c r="H17" s="62"/>
      <c r="I17" s="62" t="s">
        <v>828</v>
      </c>
      <c r="J17" s="62"/>
      <c r="K17" s="62"/>
      <c r="L17" s="62" t="s">
        <v>829</v>
      </c>
      <c r="M17" s="62"/>
      <c r="N17" s="62"/>
      <c r="O17" s="62"/>
      <c r="P17" s="63" t="s">
        <v>49</v>
      </c>
      <c r="Q17" s="63" t="s">
        <v>104</v>
      </c>
      <c r="R17" s="63">
        <v>100</v>
      </c>
      <c r="S17" s="63">
        <v>100</v>
      </c>
      <c r="T17" s="63">
        <v>100</v>
      </c>
      <c r="U17" s="65">
        <f t="shared" si="0"/>
        <v>100</v>
      </c>
    </row>
    <row r="18" spans="1:22" ht="75" customHeight="1">
      <c r="A18" s="60"/>
      <c r="B18" s="66" t="s">
        <v>46</v>
      </c>
      <c r="C18" s="67" t="s">
        <v>46</v>
      </c>
      <c r="D18" s="67"/>
      <c r="E18" s="67"/>
      <c r="F18" s="67"/>
      <c r="G18" s="67"/>
      <c r="H18" s="67"/>
      <c r="I18" s="67" t="s">
        <v>830</v>
      </c>
      <c r="J18" s="67"/>
      <c r="K18" s="67"/>
      <c r="L18" s="67" t="s">
        <v>831</v>
      </c>
      <c r="M18" s="67"/>
      <c r="N18" s="67"/>
      <c r="O18" s="67"/>
      <c r="P18" s="68" t="s">
        <v>49</v>
      </c>
      <c r="Q18" s="68" t="s">
        <v>159</v>
      </c>
      <c r="R18" s="68">
        <v>100</v>
      </c>
      <c r="S18" s="68">
        <v>100</v>
      </c>
      <c r="T18" s="68">
        <v>100</v>
      </c>
      <c r="U18" s="69">
        <f t="shared" si="0"/>
        <v>100</v>
      </c>
    </row>
    <row r="19" spans="1:22" ht="75" customHeight="1">
      <c r="A19" s="60"/>
      <c r="B19" s="66" t="s">
        <v>46</v>
      </c>
      <c r="C19" s="67" t="s">
        <v>46</v>
      </c>
      <c r="D19" s="67"/>
      <c r="E19" s="67"/>
      <c r="F19" s="67"/>
      <c r="G19" s="67"/>
      <c r="H19" s="67"/>
      <c r="I19" s="67" t="s">
        <v>832</v>
      </c>
      <c r="J19" s="67"/>
      <c r="K19" s="67"/>
      <c r="L19" s="67" t="s">
        <v>833</v>
      </c>
      <c r="M19" s="67"/>
      <c r="N19" s="67"/>
      <c r="O19" s="67"/>
      <c r="P19" s="68" t="s">
        <v>49</v>
      </c>
      <c r="Q19" s="68" t="s">
        <v>159</v>
      </c>
      <c r="R19" s="68">
        <v>100</v>
      </c>
      <c r="S19" s="68">
        <v>100</v>
      </c>
      <c r="T19" s="68">
        <v>100</v>
      </c>
      <c r="U19" s="69">
        <f t="shared" si="0"/>
        <v>100</v>
      </c>
    </row>
    <row r="20" spans="1:22" ht="75" customHeight="1">
      <c r="A20" s="60"/>
      <c r="B20" s="66" t="s">
        <v>46</v>
      </c>
      <c r="C20" s="67" t="s">
        <v>834</v>
      </c>
      <c r="D20" s="67"/>
      <c r="E20" s="67"/>
      <c r="F20" s="67"/>
      <c r="G20" s="67"/>
      <c r="H20" s="67"/>
      <c r="I20" s="67" t="s">
        <v>835</v>
      </c>
      <c r="J20" s="67"/>
      <c r="K20" s="67"/>
      <c r="L20" s="67" t="s">
        <v>836</v>
      </c>
      <c r="M20" s="67"/>
      <c r="N20" s="67"/>
      <c r="O20" s="67"/>
      <c r="P20" s="68" t="s">
        <v>49</v>
      </c>
      <c r="Q20" s="68" t="s">
        <v>159</v>
      </c>
      <c r="R20" s="68">
        <v>32.01</v>
      </c>
      <c r="S20" s="68">
        <v>13.09</v>
      </c>
      <c r="T20" s="68">
        <v>19.079999999999998</v>
      </c>
      <c r="U20" s="69">
        <f t="shared" si="0"/>
        <v>145.76012223071046</v>
      </c>
    </row>
    <row r="21" spans="1:22" ht="75" customHeight="1">
      <c r="A21" s="60"/>
      <c r="B21" s="66" t="s">
        <v>46</v>
      </c>
      <c r="C21" s="67" t="s">
        <v>837</v>
      </c>
      <c r="D21" s="67"/>
      <c r="E21" s="67"/>
      <c r="F21" s="67"/>
      <c r="G21" s="67"/>
      <c r="H21" s="67"/>
      <c r="I21" s="67" t="s">
        <v>838</v>
      </c>
      <c r="J21" s="67"/>
      <c r="K21" s="67"/>
      <c r="L21" s="67" t="s">
        <v>839</v>
      </c>
      <c r="M21" s="67"/>
      <c r="N21" s="67"/>
      <c r="O21" s="67"/>
      <c r="P21" s="68" t="s">
        <v>49</v>
      </c>
      <c r="Q21" s="68" t="s">
        <v>104</v>
      </c>
      <c r="R21" s="68">
        <v>26.75</v>
      </c>
      <c r="S21" s="68">
        <v>17.8</v>
      </c>
      <c r="T21" s="68">
        <v>36.380000000000003</v>
      </c>
      <c r="U21" s="69">
        <f t="shared" si="0"/>
        <v>204.38202247191012</v>
      </c>
    </row>
    <row r="22" spans="1:22" ht="75" customHeight="1">
      <c r="A22" s="60"/>
      <c r="B22" s="66" t="s">
        <v>46</v>
      </c>
      <c r="C22" s="67" t="s">
        <v>46</v>
      </c>
      <c r="D22" s="67"/>
      <c r="E22" s="67"/>
      <c r="F22" s="67"/>
      <c r="G22" s="67"/>
      <c r="H22" s="67"/>
      <c r="I22" s="67" t="s">
        <v>840</v>
      </c>
      <c r="J22" s="67"/>
      <c r="K22" s="67"/>
      <c r="L22" s="67" t="s">
        <v>841</v>
      </c>
      <c r="M22" s="67"/>
      <c r="N22" s="67"/>
      <c r="O22" s="67"/>
      <c r="P22" s="68" t="s">
        <v>49</v>
      </c>
      <c r="Q22" s="68" t="s">
        <v>104</v>
      </c>
      <c r="R22" s="68">
        <v>73.25</v>
      </c>
      <c r="S22" s="68">
        <v>43.25</v>
      </c>
      <c r="T22" s="68">
        <v>63.62</v>
      </c>
      <c r="U22" s="69">
        <f t="shared" si="0"/>
        <v>147.09826589595377</v>
      </c>
    </row>
    <row r="23" spans="1:22" ht="75" customHeight="1" thickBot="1">
      <c r="A23" s="60"/>
      <c r="B23" s="66" t="s">
        <v>46</v>
      </c>
      <c r="C23" s="67" t="s">
        <v>842</v>
      </c>
      <c r="D23" s="67"/>
      <c r="E23" s="67"/>
      <c r="F23" s="67"/>
      <c r="G23" s="67"/>
      <c r="H23" s="67"/>
      <c r="I23" s="67" t="s">
        <v>843</v>
      </c>
      <c r="J23" s="67"/>
      <c r="K23" s="67"/>
      <c r="L23" s="67" t="s">
        <v>844</v>
      </c>
      <c r="M23" s="67"/>
      <c r="N23" s="67"/>
      <c r="O23" s="67"/>
      <c r="P23" s="68" t="s">
        <v>49</v>
      </c>
      <c r="Q23" s="68" t="s">
        <v>104</v>
      </c>
      <c r="R23" s="68">
        <v>100</v>
      </c>
      <c r="S23" s="68">
        <v>100</v>
      </c>
      <c r="T23" s="68">
        <v>100</v>
      </c>
      <c r="U23" s="69">
        <f t="shared" si="0"/>
        <v>100</v>
      </c>
    </row>
    <row r="24" spans="1:22" ht="75" customHeight="1" thickTop="1">
      <c r="A24" s="60"/>
      <c r="B24" s="61" t="s">
        <v>60</v>
      </c>
      <c r="C24" s="62" t="s">
        <v>845</v>
      </c>
      <c r="D24" s="62"/>
      <c r="E24" s="62"/>
      <c r="F24" s="62"/>
      <c r="G24" s="62"/>
      <c r="H24" s="62"/>
      <c r="I24" s="62" t="s">
        <v>846</v>
      </c>
      <c r="J24" s="62"/>
      <c r="K24" s="62"/>
      <c r="L24" s="62" t="s">
        <v>847</v>
      </c>
      <c r="M24" s="62"/>
      <c r="N24" s="62"/>
      <c r="O24" s="62"/>
      <c r="P24" s="63" t="s">
        <v>49</v>
      </c>
      <c r="Q24" s="63" t="s">
        <v>159</v>
      </c>
      <c r="R24" s="63">
        <v>31.75</v>
      </c>
      <c r="S24" s="63">
        <v>0</v>
      </c>
      <c r="T24" s="63">
        <v>0</v>
      </c>
      <c r="U24" s="65" t="str">
        <f t="shared" si="0"/>
        <v>N/A</v>
      </c>
    </row>
    <row r="25" spans="1:22" ht="75" customHeight="1">
      <c r="A25" s="60"/>
      <c r="B25" s="66" t="s">
        <v>46</v>
      </c>
      <c r="C25" s="67" t="s">
        <v>848</v>
      </c>
      <c r="D25" s="67"/>
      <c r="E25" s="67"/>
      <c r="F25" s="67"/>
      <c r="G25" s="67"/>
      <c r="H25" s="67"/>
      <c r="I25" s="67" t="s">
        <v>849</v>
      </c>
      <c r="J25" s="67"/>
      <c r="K25" s="67"/>
      <c r="L25" s="67" t="s">
        <v>850</v>
      </c>
      <c r="M25" s="67"/>
      <c r="N25" s="67"/>
      <c r="O25" s="67"/>
      <c r="P25" s="68" t="s">
        <v>49</v>
      </c>
      <c r="Q25" s="68" t="s">
        <v>64</v>
      </c>
      <c r="R25" s="68">
        <v>100</v>
      </c>
      <c r="S25" s="68">
        <v>100</v>
      </c>
      <c r="T25" s="68">
        <v>7.94</v>
      </c>
      <c r="U25" s="69">
        <f t="shared" si="0"/>
        <v>7.9399999999999995</v>
      </c>
    </row>
    <row r="26" spans="1:22" ht="75" customHeight="1">
      <c r="A26" s="60"/>
      <c r="B26" s="66" t="s">
        <v>46</v>
      </c>
      <c r="C26" s="67" t="s">
        <v>851</v>
      </c>
      <c r="D26" s="67"/>
      <c r="E26" s="67"/>
      <c r="F26" s="67"/>
      <c r="G26" s="67"/>
      <c r="H26" s="67"/>
      <c r="I26" s="67" t="s">
        <v>852</v>
      </c>
      <c r="J26" s="67"/>
      <c r="K26" s="67"/>
      <c r="L26" s="67" t="s">
        <v>853</v>
      </c>
      <c r="M26" s="67"/>
      <c r="N26" s="67"/>
      <c r="O26" s="67"/>
      <c r="P26" s="68" t="s">
        <v>49</v>
      </c>
      <c r="Q26" s="68" t="s">
        <v>64</v>
      </c>
      <c r="R26" s="68">
        <v>60</v>
      </c>
      <c r="S26" s="68">
        <v>43</v>
      </c>
      <c r="T26" s="68">
        <v>60.15</v>
      </c>
      <c r="U26" s="69">
        <f t="shared" si="0"/>
        <v>139.88372093023256</v>
      </c>
    </row>
    <row r="27" spans="1:22" ht="75" customHeight="1">
      <c r="A27" s="60"/>
      <c r="B27" s="66" t="s">
        <v>46</v>
      </c>
      <c r="C27" s="67" t="s">
        <v>854</v>
      </c>
      <c r="D27" s="67"/>
      <c r="E27" s="67"/>
      <c r="F27" s="67"/>
      <c r="G27" s="67"/>
      <c r="H27" s="67"/>
      <c r="I27" s="67" t="s">
        <v>855</v>
      </c>
      <c r="J27" s="67"/>
      <c r="K27" s="67"/>
      <c r="L27" s="67" t="s">
        <v>856</v>
      </c>
      <c r="M27" s="67"/>
      <c r="N27" s="67"/>
      <c r="O27" s="67"/>
      <c r="P27" s="68" t="s">
        <v>49</v>
      </c>
      <c r="Q27" s="68" t="s">
        <v>159</v>
      </c>
      <c r="R27" s="68">
        <v>14.29</v>
      </c>
      <c r="S27" s="68">
        <v>0</v>
      </c>
      <c r="T27" s="68">
        <v>0</v>
      </c>
      <c r="U27" s="69" t="str">
        <f t="shared" si="0"/>
        <v>N/A</v>
      </c>
    </row>
    <row r="28" spans="1:22" ht="75" customHeight="1">
      <c r="A28" s="60"/>
      <c r="B28" s="66" t="s">
        <v>46</v>
      </c>
      <c r="C28" s="67" t="s">
        <v>857</v>
      </c>
      <c r="D28" s="67"/>
      <c r="E28" s="67"/>
      <c r="F28" s="67"/>
      <c r="G28" s="67"/>
      <c r="H28" s="67"/>
      <c r="I28" s="67" t="s">
        <v>858</v>
      </c>
      <c r="J28" s="67"/>
      <c r="K28" s="67"/>
      <c r="L28" s="67" t="s">
        <v>859</v>
      </c>
      <c r="M28" s="67"/>
      <c r="N28" s="67"/>
      <c r="O28" s="67"/>
      <c r="P28" s="68" t="s">
        <v>49</v>
      </c>
      <c r="Q28" s="68" t="s">
        <v>64</v>
      </c>
      <c r="R28" s="68">
        <v>100</v>
      </c>
      <c r="S28" s="68">
        <v>100</v>
      </c>
      <c r="T28" s="68">
        <v>100</v>
      </c>
      <c r="U28" s="69">
        <f t="shared" si="0"/>
        <v>100</v>
      </c>
    </row>
    <row r="29" spans="1:22" ht="75" customHeight="1">
      <c r="A29" s="60"/>
      <c r="B29" s="66" t="s">
        <v>46</v>
      </c>
      <c r="C29" s="67" t="s">
        <v>860</v>
      </c>
      <c r="D29" s="67"/>
      <c r="E29" s="67"/>
      <c r="F29" s="67"/>
      <c r="G29" s="67"/>
      <c r="H29" s="67"/>
      <c r="I29" s="67" t="s">
        <v>861</v>
      </c>
      <c r="J29" s="67"/>
      <c r="K29" s="67"/>
      <c r="L29" s="67" t="s">
        <v>862</v>
      </c>
      <c r="M29" s="67"/>
      <c r="N29" s="67"/>
      <c r="O29" s="67"/>
      <c r="P29" s="68" t="s">
        <v>49</v>
      </c>
      <c r="Q29" s="68" t="s">
        <v>159</v>
      </c>
      <c r="R29" s="68">
        <v>50</v>
      </c>
      <c r="S29" s="68">
        <v>0</v>
      </c>
      <c r="T29" s="68">
        <v>0</v>
      </c>
      <c r="U29" s="69" t="str">
        <f t="shared" si="0"/>
        <v>N/A</v>
      </c>
    </row>
    <row r="30" spans="1:22" ht="75" customHeight="1">
      <c r="A30" s="60"/>
      <c r="B30" s="66" t="s">
        <v>46</v>
      </c>
      <c r="C30" s="67" t="s">
        <v>863</v>
      </c>
      <c r="D30" s="67"/>
      <c r="E30" s="67"/>
      <c r="F30" s="67"/>
      <c r="G30" s="67"/>
      <c r="H30" s="67"/>
      <c r="I30" s="67" t="s">
        <v>864</v>
      </c>
      <c r="J30" s="67"/>
      <c r="K30" s="67"/>
      <c r="L30" s="67" t="s">
        <v>865</v>
      </c>
      <c r="M30" s="67"/>
      <c r="N30" s="67"/>
      <c r="O30" s="67"/>
      <c r="P30" s="68" t="s">
        <v>49</v>
      </c>
      <c r="Q30" s="68" t="s">
        <v>64</v>
      </c>
      <c r="R30" s="68">
        <v>100</v>
      </c>
      <c r="S30" s="68">
        <v>100</v>
      </c>
      <c r="T30" s="68">
        <v>100</v>
      </c>
      <c r="U30" s="69">
        <f t="shared" si="0"/>
        <v>100</v>
      </c>
    </row>
    <row r="31" spans="1:22" ht="75" customHeight="1" thickBot="1">
      <c r="A31" s="60"/>
      <c r="B31" s="66" t="s">
        <v>46</v>
      </c>
      <c r="C31" s="67" t="s">
        <v>866</v>
      </c>
      <c r="D31" s="67"/>
      <c r="E31" s="67"/>
      <c r="F31" s="67"/>
      <c r="G31" s="67"/>
      <c r="H31" s="67"/>
      <c r="I31" s="67" t="s">
        <v>867</v>
      </c>
      <c r="J31" s="67"/>
      <c r="K31" s="67"/>
      <c r="L31" s="67" t="s">
        <v>868</v>
      </c>
      <c r="M31" s="67"/>
      <c r="N31" s="67"/>
      <c r="O31" s="67"/>
      <c r="P31" s="68" t="s">
        <v>49</v>
      </c>
      <c r="Q31" s="68" t="s">
        <v>159</v>
      </c>
      <c r="R31" s="68">
        <v>26.22</v>
      </c>
      <c r="S31" s="68">
        <v>0</v>
      </c>
      <c r="T31" s="68">
        <v>0</v>
      </c>
      <c r="U31" s="69" t="str">
        <f t="shared" si="0"/>
        <v>N/A</v>
      </c>
    </row>
    <row r="32" spans="1:22" ht="22.5" customHeight="1" thickTop="1" thickBot="1">
      <c r="B32" s="13" t="s">
        <v>65</v>
      </c>
      <c r="C32" s="14"/>
      <c r="D32" s="14"/>
      <c r="E32" s="14"/>
      <c r="F32" s="14"/>
      <c r="G32" s="14"/>
      <c r="H32" s="15"/>
      <c r="I32" s="15"/>
      <c r="J32" s="15"/>
      <c r="K32" s="15"/>
      <c r="L32" s="15"/>
      <c r="M32" s="15"/>
      <c r="N32" s="15"/>
      <c r="O32" s="15"/>
      <c r="P32" s="15"/>
      <c r="Q32" s="15"/>
      <c r="R32" s="15"/>
      <c r="S32" s="15"/>
      <c r="T32" s="15"/>
      <c r="U32" s="16"/>
      <c r="V32" s="70"/>
    </row>
    <row r="33" spans="2:21" ht="26.25" customHeight="1" thickTop="1">
      <c r="B33" s="71"/>
      <c r="C33" s="72"/>
      <c r="D33" s="72"/>
      <c r="E33" s="72"/>
      <c r="F33" s="72"/>
      <c r="G33" s="72"/>
      <c r="H33" s="73"/>
      <c r="I33" s="73"/>
      <c r="J33" s="73"/>
      <c r="K33" s="73"/>
      <c r="L33" s="73"/>
      <c r="M33" s="73"/>
      <c r="N33" s="73"/>
      <c r="O33" s="73"/>
      <c r="P33" s="74"/>
      <c r="Q33" s="75"/>
      <c r="R33" s="76" t="s">
        <v>66</v>
      </c>
      <c r="S33" s="44" t="s">
        <v>67</v>
      </c>
      <c r="T33" s="76" t="s">
        <v>68</v>
      </c>
      <c r="U33" s="44" t="s">
        <v>69</v>
      </c>
    </row>
    <row r="34" spans="2:21" ht="26.25" customHeight="1" thickBot="1">
      <c r="B34" s="77"/>
      <c r="C34" s="78"/>
      <c r="D34" s="78"/>
      <c r="E34" s="78"/>
      <c r="F34" s="78"/>
      <c r="G34" s="78"/>
      <c r="H34" s="79"/>
      <c r="I34" s="79"/>
      <c r="J34" s="79"/>
      <c r="K34" s="79"/>
      <c r="L34" s="79"/>
      <c r="M34" s="79"/>
      <c r="N34" s="79"/>
      <c r="O34" s="79"/>
      <c r="P34" s="80"/>
      <c r="Q34" s="81"/>
      <c r="R34" s="82" t="s">
        <v>70</v>
      </c>
      <c r="S34" s="81" t="s">
        <v>70</v>
      </c>
      <c r="T34" s="81" t="s">
        <v>70</v>
      </c>
      <c r="U34" s="81" t="s">
        <v>71</v>
      </c>
    </row>
    <row r="35" spans="2:21" ht="13.5" customHeight="1" thickBot="1">
      <c r="B35" s="83" t="s">
        <v>72</v>
      </c>
      <c r="C35" s="84"/>
      <c r="D35" s="84"/>
      <c r="E35" s="85"/>
      <c r="F35" s="85"/>
      <c r="G35" s="85"/>
      <c r="H35" s="86"/>
      <c r="I35" s="86"/>
      <c r="J35" s="86"/>
      <c r="K35" s="86"/>
      <c r="L35" s="86"/>
      <c r="M35" s="86"/>
      <c r="N35" s="86"/>
      <c r="O35" s="86"/>
      <c r="P35" s="87"/>
      <c r="Q35" s="87"/>
      <c r="R35" s="88">
        <f>2678.629406</f>
        <v>2678.629406</v>
      </c>
      <c r="S35" s="88">
        <f>2678.629406</f>
        <v>2678.629406</v>
      </c>
      <c r="T35" s="88">
        <f>2606.96138571999</f>
        <v>2606.9613857199902</v>
      </c>
      <c r="U35" s="89">
        <f>+IF(ISERR(T35/S35*100),"N/A",T35/S35*100)</f>
        <v>97.324451821536911</v>
      </c>
    </row>
    <row r="36" spans="2:21" ht="13.5" customHeight="1" thickBot="1">
      <c r="B36" s="90" t="s">
        <v>73</v>
      </c>
      <c r="C36" s="91"/>
      <c r="D36" s="91"/>
      <c r="E36" s="92"/>
      <c r="F36" s="92"/>
      <c r="G36" s="92"/>
      <c r="H36" s="93"/>
      <c r="I36" s="93"/>
      <c r="J36" s="93"/>
      <c r="K36" s="93"/>
      <c r="L36" s="93"/>
      <c r="M36" s="93"/>
      <c r="N36" s="93"/>
      <c r="O36" s="93"/>
      <c r="P36" s="94"/>
      <c r="Q36" s="94"/>
      <c r="R36" s="88">
        <f>2607.87164043</f>
        <v>2607.8716404299998</v>
      </c>
      <c r="S36" s="88">
        <f>2607.87164043</f>
        <v>2607.8716404299998</v>
      </c>
      <c r="T36" s="88">
        <f>2606.96138571999</f>
        <v>2606.9613857199902</v>
      </c>
      <c r="U36" s="89">
        <f>+IF(ISERR(T36/S36*100),"N/A",T36/S36*100)</f>
        <v>99.965095877577028</v>
      </c>
    </row>
    <row r="37" spans="2:21" ht="14.85" customHeight="1" thickTop="1" thickBot="1">
      <c r="B37" s="13" t="s">
        <v>74</v>
      </c>
      <c r="C37" s="14"/>
      <c r="D37" s="14"/>
      <c r="E37" s="14"/>
      <c r="F37" s="14"/>
      <c r="G37" s="14"/>
      <c r="H37" s="15"/>
      <c r="I37" s="15"/>
      <c r="J37" s="15"/>
      <c r="K37" s="15"/>
      <c r="L37" s="15"/>
      <c r="M37" s="15"/>
      <c r="N37" s="15"/>
      <c r="O37" s="15"/>
      <c r="P37" s="15"/>
      <c r="Q37" s="15"/>
      <c r="R37" s="15"/>
      <c r="S37" s="15"/>
      <c r="T37" s="15"/>
      <c r="U37" s="16"/>
    </row>
    <row r="38" spans="2:21" ht="44.25" customHeight="1" thickTop="1">
      <c r="B38" s="95" t="s">
        <v>75</v>
      </c>
      <c r="C38" s="97"/>
      <c r="D38" s="97"/>
      <c r="E38" s="97"/>
      <c r="F38" s="97"/>
      <c r="G38" s="97"/>
      <c r="H38" s="97"/>
      <c r="I38" s="97"/>
      <c r="J38" s="97"/>
      <c r="K38" s="97"/>
      <c r="L38" s="97"/>
      <c r="M38" s="97"/>
      <c r="N38" s="97"/>
      <c r="O38" s="97"/>
      <c r="P38" s="97"/>
      <c r="Q38" s="97"/>
      <c r="R38" s="97"/>
      <c r="S38" s="97"/>
      <c r="T38" s="97"/>
      <c r="U38" s="96"/>
    </row>
    <row r="39" spans="2:21" ht="34.5" customHeight="1">
      <c r="B39" s="98" t="s">
        <v>869</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870</v>
      </c>
      <c r="C40" s="100"/>
      <c r="D40" s="100"/>
      <c r="E40" s="100"/>
      <c r="F40" s="100"/>
      <c r="G40" s="100"/>
      <c r="H40" s="100"/>
      <c r="I40" s="100"/>
      <c r="J40" s="100"/>
      <c r="K40" s="100"/>
      <c r="L40" s="100"/>
      <c r="M40" s="100"/>
      <c r="N40" s="100"/>
      <c r="O40" s="100"/>
      <c r="P40" s="100"/>
      <c r="Q40" s="100"/>
      <c r="R40" s="100"/>
      <c r="S40" s="100"/>
      <c r="T40" s="100"/>
      <c r="U40" s="99"/>
    </row>
    <row r="41" spans="2:21" ht="30" customHeight="1">
      <c r="B41" s="98" t="s">
        <v>871</v>
      </c>
      <c r="C41" s="100"/>
      <c r="D41" s="100"/>
      <c r="E41" s="100"/>
      <c r="F41" s="100"/>
      <c r="G41" s="100"/>
      <c r="H41" s="100"/>
      <c r="I41" s="100"/>
      <c r="J41" s="100"/>
      <c r="K41" s="100"/>
      <c r="L41" s="100"/>
      <c r="M41" s="100"/>
      <c r="N41" s="100"/>
      <c r="O41" s="100"/>
      <c r="P41" s="100"/>
      <c r="Q41" s="100"/>
      <c r="R41" s="100"/>
      <c r="S41" s="100"/>
      <c r="T41" s="100"/>
      <c r="U41" s="99"/>
    </row>
    <row r="42" spans="2:21" ht="34.5" customHeight="1">
      <c r="B42" s="98" t="s">
        <v>872</v>
      </c>
      <c r="C42" s="100"/>
      <c r="D42" s="100"/>
      <c r="E42" s="100"/>
      <c r="F42" s="100"/>
      <c r="G42" s="100"/>
      <c r="H42" s="100"/>
      <c r="I42" s="100"/>
      <c r="J42" s="100"/>
      <c r="K42" s="100"/>
      <c r="L42" s="100"/>
      <c r="M42" s="100"/>
      <c r="N42" s="100"/>
      <c r="O42" s="100"/>
      <c r="P42" s="100"/>
      <c r="Q42" s="100"/>
      <c r="R42" s="100"/>
      <c r="S42" s="100"/>
      <c r="T42" s="100"/>
      <c r="U42" s="99"/>
    </row>
    <row r="43" spans="2:21" ht="34.5" customHeight="1">
      <c r="B43" s="98" t="s">
        <v>873</v>
      </c>
      <c r="C43" s="100"/>
      <c r="D43" s="100"/>
      <c r="E43" s="100"/>
      <c r="F43" s="100"/>
      <c r="G43" s="100"/>
      <c r="H43" s="100"/>
      <c r="I43" s="100"/>
      <c r="J43" s="100"/>
      <c r="K43" s="100"/>
      <c r="L43" s="100"/>
      <c r="M43" s="100"/>
      <c r="N43" s="100"/>
      <c r="O43" s="100"/>
      <c r="P43" s="100"/>
      <c r="Q43" s="100"/>
      <c r="R43" s="100"/>
      <c r="S43" s="100"/>
      <c r="T43" s="100"/>
      <c r="U43" s="99"/>
    </row>
    <row r="44" spans="2:21" ht="34.5" customHeight="1">
      <c r="B44" s="98" t="s">
        <v>874</v>
      </c>
      <c r="C44" s="100"/>
      <c r="D44" s="100"/>
      <c r="E44" s="100"/>
      <c r="F44" s="100"/>
      <c r="G44" s="100"/>
      <c r="H44" s="100"/>
      <c r="I44" s="100"/>
      <c r="J44" s="100"/>
      <c r="K44" s="100"/>
      <c r="L44" s="100"/>
      <c r="M44" s="100"/>
      <c r="N44" s="100"/>
      <c r="O44" s="100"/>
      <c r="P44" s="100"/>
      <c r="Q44" s="100"/>
      <c r="R44" s="100"/>
      <c r="S44" s="100"/>
      <c r="T44" s="100"/>
      <c r="U44" s="99"/>
    </row>
    <row r="45" spans="2:21" ht="87.95" customHeight="1">
      <c r="B45" s="98" t="s">
        <v>875</v>
      </c>
      <c r="C45" s="100"/>
      <c r="D45" s="100"/>
      <c r="E45" s="100"/>
      <c r="F45" s="100"/>
      <c r="G45" s="100"/>
      <c r="H45" s="100"/>
      <c r="I45" s="100"/>
      <c r="J45" s="100"/>
      <c r="K45" s="100"/>
      <c r="L45" s="100"/>
      <c r="M45" s="100"/>
      <c r="N45" s="100"/>
      <c r="O45" s="100"/>
      <c r="P45" s="100"/>
      <c r="Q45" s="100"/>
      <c r="R45" s="100"/>
      <c r="S45" s="100"/>
      <c r="T45" s="100"/>
      <c r="U45" s="99"/>
    </row>
    <row r="46" spans="2:21" ht="71.849999999999994" customHeight="1">
      <c r="B46" s="98" t="s">
        <v>876</v>
      </c>
      <c r="C46" s="100"/>
      <c r="D46" s="100"/>
      <c r="E46" s="100"/>
      <c r="F46" s="100"/>
      <c r="G46" s="100"/>
      <c r="H46" s="100"/>
      <c r="I46" s="100"/>
      <c r="J46" s="100"/>
      <c r="K46" s="100"/>
      <c r="L46" s="100"/>
      <c r="M46" s="100"/>
      <c r="N46" s="100"/>
      <c r="O46" s="100"/>
      <c r="P46" s="100"/>
      <c r="Q46" s="100"/>
      <c r="R46" s="100"/>
      <c r="S46" s="100"/>
      <c r="T46" s="100"/>
      <c r="U46" s="99"/>
    </row>
    <row r="47" spans="2:21" ht="76.7" customHeight="1">
      <c r="B47" s="98" t="s">
        <v>877</v>
      </c>
      <c r="C47" s="100"/>
      <c r="D47" s="100"/>
      <c r="E47" s="100"/>
      <c r="F47" s="100"/>
      <c r="G47" s="100"/>
      <c r="H47" s="100"/>
      <c r="I47" s="100"/>
      <c r="J47" s="100"/>
      <c r="K47" s="100"/>
      <c r="L47" s="100"/>
      <c r="M47" s="100"/>
      <c r="N47" s="100"/>
      <c r="O47" s="100"/>
      <c r="P47" s="100"/>
      <c r="Q47" s="100"/>
      <c r="R47" s="100"/>
      <c r="S47" s="100"/>
      <c r="T47" s="100"/>
      <c r="U47" s="99"/>
    </row>
    <row r="48" spans="2:21" ht="30" customHeight="1">
      <c r="B48" s="98" t="s">
        <v>878</v>
      </c>
      <c r="C48" s="100"/>
      <c r="D48" s="100"/>
      <c r="E48" s="100"/>
      <c r="F48" s="100"/>
      <c r="G48" s="100"/>
      <c r="H48" s="100"/>
      <c r="I48" s="100"/>
      <c r="J48" s="100"/>
      <c r="K48" s="100"/>
      <c r="L48" s="100"/>
      <c r="M48" s="100"/>
      <c r="N48" s="100"/>
      <c r="O48" s="100"/>
      <c r="P48" s="100"/>
      <c r="Q48" s="100"/>
      <c r="R48" s="100"/>
      <c r="S48" s="100"/>
      <c r="T48" s="100"/>
      <c r="U48" s="99"/>
    </row>
    <row r="49" spans="2:21" ht="77.849999999999994" customHeight="1">
      <c r="B49" s="98" t="s">
        <v>879</v>
      </c>
      <c r="C49" s="100"/>
      <c r="D49" s="100"/>
      <c r="E49" s="100"/>
      <c r="F49" s="100"/>
      <c r="G49" s="100"/>
      <c r="H49" s="100"/>
      <c r="I49" s="100"/>
      <c r="J49" s="100"/>
      <c r="K49" s="100"/>
      <c r="L49" s="100"/>
      <c r="M49" s="100"/>
      <c r="N49" s="100"/>
      <c r="O49" s="100"/>
      <c r="P49" s="100"/>
      <c r="Q49" s="100"/>
      <c r="R49" s="100"/>
      <c r="S49" s="100"/>
      <c r="T49" s="100"/>
      <c r="U49" s="99"/>
    </row>
    <row r="50" spans="2:21" ht="77.849999999999994" customHeight="1">
      <c r="B50" s="98" t="s">
        <v>880</v>
      </c>
      <c r="C50" s="100"/>
      <c r="D50" s="100"/>
      <c r="E50" s="100"/>
      <c r="F50" s="100"/>
      <c r="G50" s="100"/>
      <c r="H50" s="100"/>
      <c r="I50" s="100"/>
      <c r="J50" s="100"/>
      <c r="K50" s="100"/>
      <c r="L50" s="100"/>
      <c r="M50" s="100"/>
      <c r="N50" s="100"/>
      <c r="O50" s="100"/>
      <c r="P50" s="100"/>
      <c r="Q50" s="100"/>
      <c r="R50" s="100"/>
      <c r="S50" s="100"/>
      <c r="T50" s="100"/>
      <c r="U50" s="99"/>
    </row>
    <row r="51" spans="2:21" ht="34.5" customHeight="1">
      <c r="B51" s="98" t="s">
        <v>881</v>
      </c>
      <c r="C51" s="100"/>
      <c r="D51" s="100"/>
      <c r="E51" s="100"/>
      <c r="F51" s="100"/>
      <c r="G51" s="100"/>
      <c r="H51" s="100"/>
      <c r="I51" s="100"/>
      <c r="J51" s="100"/>
      <c r="K51" s="100"/>
      <c r="L51" s="100"/>
      <c r="M51" s="100"/>
      <c r="N51" s="100"/>
      <c r="O51" s="100"/>
      <c r="P51" s="100"/>
      <c r="Q51" s="100"/>
      <c r="R51" s="100"/>
      <c r="S51" s="100"/>
      <c r="T51" s="100"/>
      <c r="U51" s="99"/>
    </row>
    <row r="52" spans="2:21" ht="18.600000000000001" customHeight="1">
      <c r="B52" s="98" t="s">
        <v>882</v>
      </c>
      <c r="C52" s="100"/>
      <c r="D52" s="100"/>
      <c r="E52" s="100"/>
      <c r="F52" s="100"/>
      <c r="G52" s="100"/>
      <c r="H52" s="100"/>
      <c r="I52" s="100"/>
      <c r="J52" s="100"/>
      <c r="K52" s="100"/>
      <c r="L52" s="100"/>
      <c r="M52" s="100"/>
      <c r="N52" s="100"/>
      <c r="O52" s="100"/>
      <c r="P52" s="100"/>
      <c r="Q52" s="100"/>
      <c r="R52" s="100"/>
      <c r="S52" s="100"/>
      <c r="T52" s="100"/>
      <c r="U52" s="99"/>
    </row>
    <row r="53" spans="2:21" ht="65.25" customHeight="1">
      <c r="B53" s="98" t="s">
        <v>883</v>
      </c>
      <c r="C53" s="100"/>
      <c r="D53" s="100"/>
      <c r="E53" s="100"/>
      <c r="F53" s="100"/>
      <c r="G53" s="100"/>
      <c r="H53" s="100"/>
      <c r="I53" s="100"/>
      <c r="J53" s="100"/>
      <c r="K53" s="100"/>
      <c r="L53" s="100"/>
      <c r="M53" s="100"/>
      <c r="N53" s="100"/>
      <c r="O53" s="100"/>
      <c r="P53" s="100"/>
      <c r="Q53" s="100"/>
      <c r="R53" s="100"/>
      <c r="S53" s="100"/>
      <c r="T53" s="100"/>
      <c r="U53" s="99"/>
    </row>
    <row r="54" spans="2:21" ht="41.25" customHeight="1">
      <c r="B54" s="98" t="s">
        <v>884</v>
      </c>
      <c r="C54" s="100"/>
      <c r="D54" s="100"/>
      <c r="E54" s="100"/>
      <c r="F54" s="100"/>
      <c r="G54" s="100"/>
      <c r="H54" s="100"/>
      <c r="I54" s="100"/>
      <c r="J54" s="100"/>
      <c r="K54" s="100"/>
      <c r="L54" s="100"/>
      <c r="M54" s="100"/>
      <c r="N54" s="100"/>
      <c r="O54" s="100"/>
      <c r="P54" s="100"/>
      <c r="Q54" s="100"/>
      <c r="R54" s="100"/>
      <c r="S54" s="100"/>
      <c r="T54" s="100"/>
      <c r="U54" s="99"/>
    </row>
    <row r="55" spans="2:21" ht="18.600000000000001" customHeight="1">
      <c r="B55" s="98" t="s">
        <v>885</v>
      </c>
      <c r="C55" s="100"/>
      <c r="D55" s="100"/>
      <c r="E55" s="100"/>
      <c r="F55" s="100"/>
      <c r="G55" s="100"/>
      <c r="H55" s="100"/>
      <c r="I55" s="100"/>
      <c r="J55" s="100"/>
      <c r="K55" s="100"/>
      <c r="L55" s="100"/>
      <c r="M55" s="100"/>
      <c r="N55" s="100"/>
      <c r="O55" s="100"/>
      <c r="P55" s="100"/>
      <c r="Q55" s="100"/>
      <c r="R55" s="100"/>
      <c r="S55" s="100"/>
      <c r="T55" s="100"/>
      <c r="U55" s="99"/>
    </row>
    <row r="56" spans="2:21" ht="34.5" customHeight="1">
      <c r="B56" s="98" t="s">
        <v>886</v>
      </c>
      <c r="C56" s="100"/>
      <c r="D56" s="100"/>
      <c r="E56" s="100"/>
      <c r="F56" s="100"/>
      <c r="G56" s="100"/>
      <c r="H56" s="100"/>
      <c r="I56" s="100"/>
      <c r="J56" s="100"/>
      <c r="K56" s="100"/>
      <c r="L56" s="100"/>
      <c r="M56" s="100"/>
      <c r="N56" s="100"/>
      <c r="O56" s="100"/>
      <c r="P56" s="100"/>
      <c r="Q56" s="100"/>
      <c r="R56" s="100"/>
      <c r="S56" s="100"/>
      <c r="T56" s="100"/>
      <c r="U56" s="99"/>
    </row>
    <row r="57" spans="2:21" ht="18" customHeight="1">
      <c r="B57" s="98" t="s">
        <v>887</v>
      </c>
      <c r="C57" s="100"/>
      <c r="D57" s="100"/>
      <c r="E57" s="100"/>
      <c r="F57" s="100"/>
      <c r="G57" s="100"/>
      <c r="H57" s="100"/>
      <c r="I57" s="100"/>
      <c r="J57" s="100"/>
      <c r="K57" s="100"/>
      <c r="L57" s="100"/>
      <c r="M57" s="100"/>
      <c r="N57" s="100"/>
      <c r="O57" s="100"/>
      <c r="P57" s="100"/>
      <c r="Q57" s="100"/>
      <c r="R57" s="100"/>
      <c r="S57" s="100"/>
      <c r="T57" s="100"/>
      <c r="U57" s="99"/>
    </row>
    <row r="58" spans="2:21" ht="34.5" customHeight="1">
      <c r="B58" s="98" t="s">
        <v>888</v>
      </c>
      <c r="C58" s="100"/>
      <c r="D58" s="100"/>
      <c r="E58" s="100"/>
      <c r="F58" s="100"/>
      <c r="G58" s="100"/>
      <c r="H58" s="100"/>
      <c r="I58" s="100"/>
      <c r="J58" s="100"/>
      <c r="K58" s="100"/>
      <c r="L58" s="100"/>
      <c r="M58" s="100"/>
      <c r="N58" s="100"/>
      <c r="O58" s="100"/>
      <c r="P58" s="100"/>
      <c r="Q58" s="100"/>
      <c r="R58" s="100"/>
      <c r="S58" s="100"/>
      <c r="T58" s="100"/>
      <c r="U58" s="99"/>
    </row>
    <row r="59" spans="2:21" ht="34.5" customHeight="1" thickBot="1">
      <c r="B59" s="101" t="s">
        <v>889</v>
      </c>
      <c r="C59" s="103"/>
      <c r="D59" s="103"/>
      <c r="E59" s="103"/>
      <c r="F59" s="103"/>
      <c r="G59" s="103"/>
      <c r="H59" s="103"/>
      <c r="I59" s="103"/>
      <c r="J59" s="103"/>
      <c r="K59" s="103"/>
      <c r="L59" s="103"/>
      <c r="M59" s="103"/>
      <c r="N59" s="103"/>
      <c r="O59" s="103"/>
      <c r="P59" s="103"/>
      <c r="Q59" s="103"/>
      <c r="R59" s="103"/>
      <c r="S59" s="103"/>
      <c r="T59" s="103"/>
      <c r="U59" s="102"/>
    </row>
  </sheetData>
  <mergeCells count="108">
    <mergeCell ref="B54:U54"/>
    <mergeCell ref="B55:U55"/>
    <mergeCell ref="B56:U56"/>
    <mergeCell ref="B57:U57"/>
    <mergeCell ref="B58:U58"/>
    <mergeCell ref="B59:U59"/>
    <mergeCell ref="B48:U48"/>
    <mergeCell ref="B49:U49"/>
    <mergeCell ref="B50:U50"/>
    <mergeCell ref="B51:U51"/>
    <mergeCell ref="B52:U52"/>
    <mergeCell ref="B53:U53"/>
    <mergeCell ref="B42:U42"/>
    <mergeCell ref="B43:U43"/>
    <mergeCell ref="B44:U44"/>
    <mergeCell ref="B45:U45"/>
    <mergeCell ref="B46:U46"/>
    <mergeCell ref="B47:U47"/>
    <mergeCell ref="B35:D35"/>
    <mergeCell ref="B36:D36"/>
    <mergeCell ref="B38:U38"/>
    <mergeCell ref="B39:U39"/>
    <mergeCell ref="B40:U40"/>
    <mergeCell ref="B41:U41"/>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890</v>
      </c>
      <c r="D4" s="19" t="s">
        <v>891</v>
      </c>
      <c r="E4" s="19"/>
      <c r="F4" s="19"/>
      <c r="G4" s="19"/>
      <c r="H4" s="19"/>
      <c r="I4" s="20"/>
      <c r="J4" s="21" t="s">
        <v>10</v>
      </c>
      <c r="K4" s="22" t="s">
        <v>11</v>
      </c>
      <c r="L4" s="23" t="s">
        <v>12</v>
      </c>
      <c r="M4" s="23"/>
      <c r="N4" s="23"/>
      <c r="O4" s="23"/>
      <c r="P4" s="21" t="s">
        <v>13</v>
      </c>
      <c r="Q4" s="23" t="s">
        <v>892</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554</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29" si="0">IF(ISERR(T11/S11*100),"N/A",T11/S11*100)</f>
        <v>N/A</v>
      </c>
    </row>
    <row r="12" spans="1:34" ht="75" customHeight="1" thickTop="1" thickBot="1">
      <c r="A12" s="60"/>
      <c r="B12" s="61" t="s">
        <v>50</v>
      </c>
      <c r="C12" s="62" t="s">
        <v>893</v>
      </c>
      <c r="D12" s="62"/>
      <c r="E12" s="62"/>
      <c r="F12" s="62"/>
      <c r="G12" s="62"/>
      <c r="H12" s="62"/>
      <c r="I12" s="62" t="s">
        <v>894</v>
      </c>
      <c r="J12" s="62"/>
      <c r="K12" s="62"/>
      <c r="L12" s="62" t="s">
        <v>895</v>
      </c>
      <c r="M12" s="62"/>
      <c r="N12" s="62"/>
      <c r="O12" s="62"/>
      <c r="P12" s="63" t="s">
        <v>49</v>
      </c>
      <c r="Q12" s="63" t="s">
        <v>44</v>
      </c>
      <c r="R12" s="63">
        <v>50</v>
      </c>
      <c r="S12" s="63" t="s">
        <v>45</v>
      </c>
      <c r="T12" s="63" t="s">
        <v>45</v>
      </c>
      <c r="U12" s="65" t="str">
        <f t="shared" si="0"/>
        <v>N/A</v>
      </c>
    </row>
    <row r="13" spans="1:34" ht="75" customHeight="1" thickTop="1">
      <c r="A13" s="60"/>
      <c r="B13" s="61" t="s">
        <v>55</v>
      </c>
      <c r="C13" s="62" t="s">
        <v>896</v>
      </c>
      <c r="D13" s="62"/>
      <c r="E13" s="62"/>
      <c r="F13" s="62"/>
      <c r="G13" s="62"/>
      <c r="H13" s="62"/>
      <c r="I13" s="62" t="s">
        <v>897</v>
      </c>
      <c r="J13" s="62"/>
      <c r="K13" s="62"/>
      <c r="L13" s="62" t="s">
        <v>898</v>
      </c>
      <c r="M13" s="62"/>
      <c r="N13" s="62"/>
      <c r="O13" s="62"/>
      <c r="P13" s="63" t="s">
        <v>49</v>
      </c>
      <c r="Q13" s="63" t="s">
        <v>104</v>
      </c>
      <c r="R13" s="63">
        <v>100</v>
      </c>
      <c r="S13" s="63">
        <v>90</v>
      </c>
      <c r="T13" s="63">
        <v>0</v>
      </c>
      <c r="U13" s="65">
        <f t="shared" si="0"/>
        <v>0</v>
      </c>
    </row>
    <row r="14" spans="1:34" ht="75" customHeight="1">
      <c r="A14" s="60"/>
      <c r="B14" s="66" t="s">
        <v>46</v>
      </c>
      <c r="C14" s="67" t="s">
        <v>899</v>
      </c>
      <c r="D14" s="67"/>
      <c r="E14" s="67"/>
      <c r="F14" s="67"/>
      <c r="G14" s="67"/>
      <c r="H14" s="67"/>
      <c r="I14" s="67" t="s">
        <v>900</v>
      </c>
      <c r="J14" s="67"/>
      <c r="K14" s="67"/>
      <c r="L14" s="67" t="s">
        <v>901</v>
      </c>
      <c r="M14" s="67"/>
      <c r="N14" s="67"/>
      <c r="O14" s="67"/>
      <c r="P14" s="68" t="s">
        <v>49</v>
      </c>
      <c r="Q14" s="68" t="s">
        <v>104</v>
      </c>
      <c r="R14" s="68">
        <v>100</v>
      </c>
      <c r="S14" s="68">
        <v>90</v>
      </c>
      <c r="T14" s="68">
        <v>21.58</v>
      </c>
      <c r="U14" s="69">
        <f t="shared" si="0"/>
        <v>23.977777777777774</v>
      </c>
    </row>
    <row r="15" spans="1:34" ht="75" customHeight="1">
      <c r="A15" s="60"/>
      <c r="B15" s="66" t="s">
        <v>46</v>
      </c>
      <c r="C15" s="67" t="s">
        <v>902</v>
      </c>
      <c r="D15" s="67"/>
      <c r="E15" s="67"/>
      <c r="F15" s="67"/>
      <c r="G15" s="67"/>
      <c r="H15" s="67"/>
      <c r="I15" s="67" t="s">
        <v>903</v>
      </c>
      <c r="J15" s="67"/>
      <c r="K15" s="67"/>
      <c r="L15" s="67" t="s">
        <v>904</v>
      </c>
      <c r="M15" s="67"/>
      <c r="N15" s="67"/>
      <c r="O15" s="67"/>
      <c r="P15" s="68" t="s">
        <v>49</v>
      </c>
      <c r="Q15" s="68" t="s">
        <v>104</v>
      </c>
      <c r="R15" s="68">
        <v>42.45</v>
      </c>
      <c r="S15" s="68">
        <v>8.08</v>
      </c>
      <c r="T15" s="68">
        <v>14.25</v>
      </c>
      <c r="U15" s="69">
        <f t="shared" si="0"/>
        <v>176.36138613861385</v>
      </c>
    </row>
    <row r="16" spans="1:34" ht="75" customHeight="1">
      <c r="A16" s="60"/>
      <c r="B16" s="66" t="s">
        <v>46</v>
      </c>
      <c r="C16" s="67" t="s">
        <v>905</v>
      </c>
      <c r="D16" s="67"/>
      <c r="E16" s="67"/>
      <c r="F16" s="67"/>
      <c r="G16" s="67"/>
      <c r="H16" s="67"/>
      <c r="I16" s="67" t="s">
        <v>906</v>
      </c>
      <c r="J16" s="67"/>
      <c r="K16" s="67"/>
      <c r="L16" s="67" t="s">
        <v>907</v>
      </c>
      <c r="M16" s="67"/>
      <c r="N16" s="67"/>
      <c r="O16" s="67"/>
      <c r="P16" s="68" t="s">
        <v>49</v>
      </c>
      <c r="Q16" s="68" t="s">
        <v>159</v>
      </c>
      <c r="R16" s="68">
        <v>28.96</v>
      </c>
      <c r="S16" s="68">
        <v>14.48</v>
      </c>
      <c r="T16" s="68">
        <v>14.93</v>
      </c>
      <c r="U16" s="69">
        <f t="shared" si="0"/>
        <v>103.10773480662982</v>
      </c>
    </row>
    <row r="17" spans="1:22" ht="75" customHeight="1">
      <c r="A17" s="60"/>
      <c r="B17" s="66" t="s">
        <v>46</v>
      </c>
      <c r="C17" s="67" t="s">
        <v>908</v>
      </c>
      <c r="D17" s="67"/>
      <c r="E17" s="67"/>
      <c r="F17" s="67"/>
      <c r="G17" s="67"/>
      <c r="H17" s="67"/>
      <c r="I17" s="67" t="s">
        <v>909</v>
      </c>
      <c r="J17" s="67"/>
      <c r="K17" s="67"/>
      <c r="L17" s="67" t="s">
        <v>910</v>
      </c>
      <c r="M17" s="67"/>
      <c r="N17" s="67"/>
      <c r="O17" s="67"/>
      <c r="P17" s="68" t="s">
        <v>49</v>
      </c>
      <c r="Q17" s="68" t="s">
        <v>159</v>
      </c>
      <c r="R17" s="68">
        <v>46.71</v>
      </c>
      <c r="S17" s="68">
        <v>23.44</v>
      </c>
      <c r="T17" s="68">
        <v>18.329999999999998</v>
      </c>
      <c r="U17" s="69">
        <f t="shared" si="0"/>
        <v>78.199658703071663</v>
      </c>
    </row>
    <row r="18" spans="1:22" ht="75" customHeight="1" thickBot="1">
      <c r="A18" s="60"/>
      <c r="B18" s="66" t="s">
        <v>46</v>
      </c>
      <c r="C18" s="67" t="s">
        <v>911</v>
      </c>
      <c r="D18" s="67"/>
      <c r="E18" s="67"/>
      <c r="F18" s="67"/>
      <c r="G18" s="67"/>
      <c r="H18" s="67"/>
      <c r="I18" s="67" t="s">
        <v>912</v>
      </c>
      <c r="J18" s="67"/>
      <c r="K18" s="67"/>
      <c r="L18" s="67" t="s">
        <v>913</v>
      </c>
      <c r="M18" s="67"/>
      <c r="N18" s="67"/>
      <c r="O18" s="67"/>
      <c r="P18" s="68" t="s">
        <v>49</v>
      </c>
      <c r="Q18" s="68" t="s">
        <v>104</v>
      </c>
      <c r="R18" s="68">
        <v>67.790000000000006</v>
      </c>
      <c r="S18" s="68">
        <v>12.68</v>
      </c>
      <c r="T18" s="68">
        <v>22.97</v>
      </c>
      <c r="U18" s="69">
        <f t="shared" si="0"/>
        <v>181.15141955835963</v>
      </c>
    </row>
    <row r="19" spans="1:22" ht="75" customHeight="1" thickTop="1">
      <c r="A19" s="60"/>
      <c r="B19" s="61" t="s">
        <v>60</v>
      </c>
      <c r="C19" s="62" t="s">
        <v>914</v>
      </c>
      <c r="D19" s="62"/>
      <c r="E19" s="62"/>
      <c r="F19" s="62"/>
      <c r="G19" s="62"/>
      <c r="H19" s="62"/>
      <c r="I19" s="62" t="s">
        <v>915</v>
      </c>
      <c r="J19" s="62"/>
      <c r="K19" s="62"/>
      <c r="L19" s="62" t="s">
        <v>916</v>
      </c>
      <c r="M19" s="62"/>
      <c r="N19" s="62"/>
      <c r="O19" s="62"/>
      <c r="P19" s="63" t="s">
        <v>49</v>
      </c>
      <c r="Q19" s="63" t="s">
        <v>159</v>
      </c>
      <c r="R19" s="63">
        <v>100</v>
      </c>
      <c r="S19" s="63">
        <v>90</v>
      </c>
      <c r="T19" s="63">
        <v>0</v>
      </c>
      <c r="U19" s="65">
        <f t="shared" si="0"/>
        <v>0</v>
      </c>
    </row>
    <row r="20" spans="1:22" ht="75" customHeight="1">
      <c r="A20" s="60"/>
      <c r="B20" s="66" t="s">
        <v>46</v>
      </c>
      <c r="C20" s="67" t="s">
        <v>917</v>
      </c>
      <c r="D20" s="67"/>
      <c r="E20" s="67"/>
      <c r="F20" s="67"/>
      <c r="G20" s="67"/>
      <c r="H20" s="67"/>
      <c r="I20" s="67" t="s">
        <v>918</v>
      </c>
      <c r="J20" s="67"/>
      <c r="K20" s="67"/>
      <c r="L20" s="67" t="s">
        <v>919</v>
      </c>
      <c r="M20" s="67"/>
      <c r="N20" s="67"/>
      <c r="O20" s="67"/>
      <c r="P20" s="68" t="s">
        <v>49</v>
      </c>
      <c r="Q20" s="68" t="s">
        <v>159</v>
      </c>
      <c r="R20" s="68">
        <v>100</v>
      </c>
      <c r="S20" s="68">
        <v>100</v>
      </c>
      <c r="T20" s="68">
        <v>100</v>
      </c>
      <c r="U20" s="69">
        <f t="shared" si="0"/>
        <v>100</v>
      </c>
    </row>
    <row r="21" spans="1:22" ht="75" customHeight="1">
      <c r="A21" s="60"/>
      <c r="B21" s="66" t="s">
        <v>46</v>
      </c>
      <c r="C21" s="67" t="s">
        <v>920</v>
      </c>
      <c r="D21" s="67"/>
      <c r="E21" s="67"/>
      <c r="F21" s="67"/>
      <c r="G21" s="67"/>
      <c r="H21" s="67"/>
      <c r="I21" s="67" t="s">
        <v>921</v>
      </c>
      <c r="J21" s="67"/>
      <c r="K21" s="67"/>
      <c r="L21" s="67" t="s">
        <v>922</v>
      </c>
      <c r="M21" s="67"/>
      <c r="N21" s="67"/>
      <c r="O21" s="67"/>
      <c r="P21" s="68" t="s">
        <v>49</v>
      </c>
      <c r="Q21" s="68" t="s">
        <v>159</v>
      </c>
      <c r="R21" s="68">
        <v>100</v>
      </c>
      <c r="S21" s="68">
        <v>100</v>
      </c>
      <c r="T21" s="68">
        <v>100</v>
      </c>
      <c r="U21" s="69">
        <f t="shared" si="0"/>
        <v>100</v>
      </c>
    </row>
    <row r="22" spans="1:22" ht="75" customHeight="1">
      <c r="A22" s="60"/>
      <c r="B22" s="66" t="s">
        <v>46</v>
      </c>
      <c r="C22" s="67" t="s">
        <v>923</v>
      </c>
      <c r="D22" s="67"/>
      <c r="E22" s="67"/>
      <c r="F22" s="67"/>
      <c r="G22" s="67"/>
      <c r="H22" s="67"/>
      <c r="I22" s="67" t="s">
        <v>924</v>
      </c>
      <c r="J22" s="67"/>
      <c r="K22" s="67"/>
      <c r="L22" s="67" t="s">
        <v>925</v>
      </c>
      <c r="M22" s="67"/>
      <c r="N22" s="67"/>
      <c r="O22" s="67"/>
      <c r="P22" s="68" t="s">
        <v>49</v>
      </c>
      <c r="Q22" s="68" t="s">
        <v>159</v>
      </c>
      <c r="R22" s="68">
        <v>100</v>
      </c>
      <c r="S22" s="68">
        <v>90</v>
      </c>
      <c r="T22" s="68">
        <v>13.83</v>
      </c>
      <c r="U22" s="69">
        <f t="shared" si="0"/>
        <v>15.366666666666667</v>
      </c>
    </row>
    <row r="23" spans="1:22" ht="75" customHeight="1">
      <c r="A23" s="60"/>
      <c r="B23" s="66" t="s">
        <v>46</v>
      </c>
      <c r="C23" s="67" t="s">
        <v>926</v>
      </c>
      <c r="D23" s="67"/>
      <c r="E23" s="67"/>
      <c r="F23" s="67"/>
      <c r="G23" s="67"/>
      <c r="H23" s="67"/>
      <c r="I23" s="67" t="s">
        <v>927</v>
      </c>
      <c r="J23" s="67"/>
      <c r="K23" s="67"/>
      <c r="L23" s="67" t="s">
        <v>928</v>
      </c>
      <c r="M23" s="67"/>
      <c r="N23" s="67"/>
      <c r="O23" s="67"/>
      <c r="P23" s="68" t="s">
        <v>49</v>
      </c>
      <c r="Q23" s="68" t="s">
        <v>159</v>
      </c>
      <c r="R23" s="68">
        <v>70</v>
      </c>
      <c r="S23" s="68">
        <v>70</v>
      </c>
      <c r="T23" s="68">
        <v>67.540000000000006</v>
      </c>
      <c r="U23" s="69">
        <f t="shared" si="0"/>
        <v>96.485714285714295</v>
      </c>
    </row>
    <row r="24" spans="1:22" ht="75" customHeight="1">
      <c r="A24" s="60"/>
      <c r="B24" s="66" t="s">
        <v>46</v>
      </c>
      <c r="C24" s="67" t="s">
        <v>929</v>
      </c>
      <c r="D24" s="67"/>
      <c r="E24" s="67"/>
      <c r="F24" s="67"/>
      <c r="G24" s="67"/>
      <c r="H24" s="67"/>
      <c r="I24" s="67" t="s">
        <v>930</v>
      </c>
      <c r="J24" s="67"/>
      <c r="K24" s="67"/>
      <c r="L24" s="67" t="s">
        <v>931</v>
      </c>
      <c r="M24" s="67"/>
      <c r="N24" s="67"/>
      <c r="O24" s="67"/>
      <c r="P24" s="68" t="s">
        <v>49</v>
      </c>
      <c r="Q24" s="68" t="s">
        <v>64</v>
      </c>
      <c r="R24" s="68">
        <v>37</v>
      </c>
      <c r="S24" s="68">
        <v>27.61</v>
      </c>
      <c r="T24" s="68">
        <v>19.05</v>
      </c>
      <c r="U24" s="69">
        <f t="shared" si="0"/>
        <v>68.996740311481346</v>
      </c>
    </row>
    <row r="25" spans="1:22" ht="75" customHeight="1">
      <c r="A25" s="60"/>
      <c r="B25" s="66" t="s">
        <v>46</v>
      </c>
      <c r="C25" s="67" t="s">
        <v>932</v>
      </c>
      <c r="D25" s="67"/>
      <c r="E25" s="67"/>
      <c r="F25" s="67"/>
      <c r="G25" s="67"/>
      <c r="H25" s="67"/>
      <c r="I25" s="67" t="s">
        <v>933</v>
      </c>
      <c r="J25" s="67"/>
      <c r="K25" s="67"/>
      <c r="L25" s="67" t="s">
        <v>934</v>
      </c>
      <c r="M25" s="67"/>
      <c r="N25" s="67"/>
      <c r="O25" s="67"/>
      <c r="P25" s="68" t="s">
        <v>49</v>
      </c>
      <c r="Q25" s="68" t="s">
        <v>64</v>
      </c>
      <c r="R25" s="68">
        <v>90</v>
      </c>
      <c r="S25" s="68">
        <v>44.39</v>
      </c>
      <c r="T25" s="68">
        <v>67.44</v>
      </c>
      <c r="U25" s="69">
        <f t="shared" si="0"/>
        <v>151.92610948411806</v>
      </c>
    </row>
    <row r="26" spans="1:22" ht="75" customHeight="1">
      <c r="A26" s="60"/>
      <c r="B26" s="66" t="s">
        <v>46</v>
      </c>
      <c r="C26" s="67" t="s">
        <v>935</v>
      </c>
      <c r="D26" s="67"/>
      <c r="E26" s="67"/>
      <c r="F26" s="67"/>
      <c r="G26" s="67"/>
      <c r="H26" s="67"/>
      <c r="I26" s="67" t="s">
        <v>936</v>
      </c>
      <c r="J26" s="67"/>
      <c r="K26" s="67"/>
      <c r="L26" s="67" t="s">
        <v>937</v>
      </c>
      <c r="M26" s="67"/>
      <c r="N26" s="67"/>
      <c r="O26" s="67"/>
      <c r="P26" s="68" t="s">
        <v>49</v>
      </c>
      <c r="Q26" s="68" t="s">
        <v>159</v>
      </c>
      <c r="R26" s="68">
        <v>36.340000000000003</v>
      </c>
      <c r="S26" s="68">
        <v>22.42</v>
      </c>
      <c r="T26" s="68">
        <v>5.88</v>
      </c>
      <c r="U26" s="69">
        <f t="shared" si="0"/>
        <v>26.226583407671722</v>
      </c>
    </row>
    <row r="27" spans="1:22" ht="75" customHeight="1">
      <c r="A27" s="60"/>
      <c r="B27" s="66" t="s">
        <v>46</v>
      </c>
      <c r="C27" s="67" t="s">
        <v>938</v>
      </c>
      <c r="D27" s="67"/>
      <c r="E27" s="67"/>
      <c r="F27" s="67"/>
      <c r="G27" s="67"/>
      <c r="H27" s="67"/>
      <c r="I27" s="67" t="s">
        <v>939</v>
      </c>
      <c r="J27" s="67"/>
      <c r="K27" s="67"/>
      <c r="L27" s="67" t="s">
        <v>940</v>
      </c>
      <c r="M27" s="67"/>
      <c r="N27" s="67"/>
      <c r="O27" s="67"/>
      <c r="P27" s="68" t="s">
        <v>49</v>
      </c>
      <c r="Q27" s="68" t="s">
        <v>159</v>
      </c>
      <c r="R27" s="68">
        <v>46.97</v>
      </c>
      <c r="S27" s="68">
        <v>11</v>
      </c>
      <c r="T27" s="68">
        <v>17.93</v>
      </c>
      <c r="U27" s="69">
        <f t="shared" si="0"/>
        <v>163</v>
      </c>
    </row>
    <row r="28" spans="1:22" ht="75" customHeight="1">
      <c r="A28" s="60"/>
      <c r="B28" s="66" t="s">
        <v>46</v>
      </c>
      <c r="C28" s="67" t="s">
        <v>941</v>
      </c>
      <c r="D28" s="67"/>
      <c r="E28" s="67"/>
      <c r="F28" s="67"/>
      <c r="G28" s="67"/>
      <c r="H28" s="67"/>
      <c r="I28" s="67" t="s">
        <v>942</v>
      </c>
      <c r="J28" s="67"/>
      <c r="K28" s="67"/>
      <c r="L28" s="67" t="s">
        <v>931</v>
      </c>
      <c r="M28" s="67"/>
      <c r="N28" s="67"/>
      <c r="O28" s="67"/>
      <c r="P28" s="68" t="s">
        <v>49</v>
      </c>
      <c r="Q28" s="68" t="s">
        <v>64</v>
      </c>
      <c r="R28" s="68">
        <v>37</v>
      </c>
      <c r="S28" s="68">
        <v>28.16</v>
      </c>
      <c r="T28" s="68">
        <v>28.04</v>
      </c>
      <c r="U28" s="69">
        <f t="shared" si="0"/>
        <v>99.57386363636364</v>
      </c>
    </row>
    <row r="29" spans="1:22" ht="75" customHeight="1" thickBot="1">
      <c r="A29" s="60"/>
      <c r="B29" s="66" t="s">
        <v>46</v>
      </c>
      <c r="C29" s="67" t="s">
        <v>943</v>
      </c>
      <c r="D29" s="67"/>
      <c r="E29" s="67"/>
      <c r="F29" s="67"/>
      <c r="G29" s="67"/>
      <c r="H29" s="67"/>
      <c r="I29" s="67" t="s">
        <v>944</v>
      </c>
      <c r="J29" s="67"/>
      <c r="K29" s="67"/>
      <c r="L29" s="67" t="s">
        <v>945</v>
      </c>
      <c r="M29" s="67"/>
      <c r="N29" s="67"/>
      <c r="O29" s="67"/>
      <c r="P29" s="68" t="s">
        <v>49</v>
      </c>
      <c r="Q29" s="68" t="s">
        <v>229</v>
      </c>
      <c r="R29" s="68">
        <v>90</v>
      </c>
      <c r="S29" s="68">
        <v>43.99</v>
      </c>
      <c r="T29" s="68">
        <v>74.88</v>
      </c>
      <c r="U29" s="69">
        <f t="shared" si="0"/>
        <v>170.22050466015003</v>
      </c>
    </row>
    <row r="30" spans="1:22" ht="22.5" customHeight="1" thickTop="1" thickBot="1">
      <c r="B30" s="13" t="s">
        <v>65</v>
      </c>
      <c r="C30" s="14"/>
      <c r="D30" s="14"/>
      <c r="E30" s="14"/>
      <c r="F30" s="14"/>
      <c r="G30" s="14"/>
      <c r="H30" s="15"/>
      <c r="I30" s="15"/>
      <c r="J30" s="15"/>
      <c r="K30" s="15"/>
      <c r="L30" s="15"/>
      <c r="M30" s="15"/>
      <c r="N30" s="15"/>
      <c r="O30" s="15"/>
      <c r="P30" s="15"/>
      <c r="Q30" s="15"/>
      <c r="R30" s="15"/>
      <c r="S30" s="15"/>
      <c r="T30" s="15"/>
      <c r="U30" s="16"/>
      <c r="V30" s="70"/>
    </row>
    <row r="31" spans="1:22" ht="26.25" customHeight="1" thickTop="1">
      <c r="B31" s="71"/>
      <c r="C31" s="72"/>
      <c r="D31" s="72"/>
      <c r="E31" s="72"/>
      <c r="F31" s="72"/>
      <c r="G31" s="72"/>
      <c r="H31" s="73"/>
      <c r="I31" s="73"/>
      <c r="J31" s="73"/>
      <c r="K31" s="73"/>
      <c r="L31" s="73"/>
      <c r="M31" s="73"/>
      <c r="N31" s="73"/>
      <c r="O31" s="73"/>
      <c r="P31" s="74"/>
      <c r="Q31" s="75"/>
      <c r="R31" s="76" t="s">
        <v>66</v>
      </c>
      <c r="S31" s="44" t="s">
        <v>67</v>
      </c>
      <c r="T31" s="76" t="s">
        <v>68</v>
      </c>
      <c r="U31" s="44" t="s">
        <v>69</v>
      </c>
    </row>
    <row r="32" spans="1:22" ht="26.25" customHeight="1" thickBot="1">
      <c r="B32" s="77"/>
      <c r="C32" s="78"/>
      <c r="D32" s="78"/>
      <c r="E32" s="78"/>
      <c r="F32" s="78"/>
      <c r="G32" s="78"/>
      <c r="H32" s="79"/>
      <c r="I32" s="79"/>
      <c r="J32" s="79"/>
      <c r="K32" s="79"/>
      <c r="L32" s="79"/>
      <c r="M32" s="79"/>
      <c r="N32" s="79"/>
      <c r="O32" s="79"/>
      <c r="P32" s="80"/>
      <c r="Q32" s="81"/>
      <c r="R32" s="82" t="s">
        <v>70</v>
      </c>
      <c r="S32" s="81" t="s">
        <v>70</v>
      </c>
      <c r="T32" s="81" t="s">
        <v>70</v>
      </c>
      <c r="U32" s="81" t="s">
        <v>71</v>
      </c>
    </row>
    <row r="33" spans="2:21" ht="13.5" customHeight="1" thickBot="1">
      <c r="B33" s="83" t="s">
        <v>72</v>
      </c>
      <c r="C33" s="84"/>
      <c r="D33" s="84"/>
      <c r="E33" s="85"/>
      <c r="F33" s="85"/>
      <c r="G33" s="85"/>
      <c r="H33" s="86"/>
      <c r="I33" s="86"/>
      <c r="J33" s="86"/>
      <c r="K33" s="86"/>
      <c r="L33" s="86"/>
      <c r="M33" s="86"/>
      <c r="N33" s="86"/>
      <c r="O33" s="86"/>
      <c r="P33" s="87"/>
      <c r="Q33" s="87"/>
      <c r="R33" s="88">
        <f>6160.820477</f>
        <v>6160.8204770000002</v>
      </c>
      <c r="S33" s="88">
        <f>6160.820477</f>
        <v>6160.8204770000002</v>
      </c>
      <c r="T33" s="88">
        <f>6468.90280514</f>
        <v>6468.9028051400001</v>
      </c>
      <c r="U33" s="89">
        <f>+IF(ISERR(T33/S33*100),"N/A",T33/S33*100)</f>
        <v>105.00067043489018</v>
      </c>
    </row>
    <row r="34" spans="2:21" ht="13.5" customHeight="1" thickBot="1">
      <c r="B34" s="90" t="s">
        <v>73</v>
      </c>
      <c r="C34" s="91"/>
      <c r="D34" s="91"/>
      <c r="E34" s="92"/>
      <c r="F34" s="92"/>
      <c r="G34" s="92"/>
      <c r="H34" s="93"/>
      <c r="I34" s="93"/>
      <c r="J34" s="93"/>
      <c r="K34" s="93"/>
      <c r="L34" s="93"/>
      <c r="M34" s="93"/>
      <c r="N34" s="93"/>
      <c r="O34" s="93"/>
      <c r="P34" s="94"/>
      <c r="Q34" s="94"/>
      <c r="R34" s="88">
        <f>6772.07647574</f>
        <v>6772.0764757400002</v>
      </c>
      <c r="S34" s="88">
        <f>6772.07647574</f>
        <v>6772.0764757400002</v>
      </c>
      <c r="T34" s="88">
        <f>6468.90280514</f>
        <v>6468.9028051400001</v>
      </c>
      <c r="U34" s="89">
        <f>+IF(ISERR(T34/S34*100),"N/A",T34/S34*100)</f>
        <v>95.523180051405561</v>
      </c>
    </row>
    <row r="35" spans="2:21" ht="14.85" customHeight="1" thickTop="1" thickBot="1">
      <c r="B35" s="13" t="s">
        <v>74</v>
      </c>
      <c r="C35" s="14"/>
      <c r="D35" s="14"/>
      <c r="E35" s="14"/>
      <c r="F35" s="14"/>
      <c r="G35" s="14"/>
      <c r="H35" s="15"/>
      <c r="I35" s="15"/>
      <c r="J35" s="15"/>
      <c r="K35" s="15"/>
      <c r="L35" s="15"/>
      <c r="M35" s="15"/>
      <c r="N35" s="15"/>
      <c r="O35" s="15"/>
      <c r="P35" s="15"/>
      <c r="Q35" s="15"/>
      <c r="R35" s="15"/>
      <c r="S35" s="15"/>
      <c r="T35" s="15"/>
      <c r="U35" s="16"/>
    </row>
    <row r="36" spans="2:21" ht="44.25" customHeight="1" thickTop="1">
      <c r="B36" s="95" t="s">
        <v>75</v>
      </c>
      <c r="C36" s="97"/>
      <c r="D36" s="97"/>
      <c r="E36" s="97"/>
      <c r="F36" s="97"/>
      <c r="G36" s="97"/>
      <c r="H36" s="97"/>
      <c r="I36" s="97"/>
      <c r="J36" s="97"/>
      <c r="K36" s="97"/>
      <c r="L36" s="97"/>
      <c r="M36" s="97"/>
      <c r="N36" s="97"/>
      <c r="O36" s="97"/>
      <c r="P36" s="97"/>
      <c r="Q36" s="97"/>
      <c r="R36" s="97"/>
      <c r="S36" s="97"/>
      <c r="T36" s="97"/>
      <c r="U36" s="96"/>
    </row>
    <row r="37" spans="2:21" ht="34.5" customHeight="1">
      <c r="B37" s="98" t="s">
        <v>76</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946</v>
      </c>
      <c r="C38" s="100"/>
      <c r="D38" s="100"/>
      <c r="E38" s="100"/>
      <c r="F38" s="100"/>
      <c r="G38" s="100"/>
      <c r="H38" s="100"/>
      <c r="I38" s="100"/>
      <c r="J38" s="100"/>
      <c r="K38" s="100"/>
      <c r="L38" s="100"/>
      <c r="M38" s="100"/>
      <c r="N38" s="100"/>
      <c r="O38" s="100"/>
      <c r="P38" s="100"/>
      <c r="Q38" s="100"/>
      <c r="R38" s="100"/>
      <c r="S38" s="100"/>
      <c r="T38" s="100"/>
      <c r="U38" s="99"/>
    </row>
    <row r="39" spans="2:21" ht="38.85" customHeight="1">
      <c r="B39" s="98" t="s">
        <v>947</v>
      </c>
      <c r="C39" s="100"/>
      <c r="D39" s="100"/>
      <c r="E39" s="100"/>
      <c r="F39" s="100"/>
      <c r="G39" s="100"/>
      <c r="H39" s="100"/>
      <c r="I39" s="100"/>
      <c r="J39" s="100"/>
      <c r="K39" s="100"/>
      <c r="L39" s="100"/>
      <c r="M39" s="100"/>
      <c r="N39" s="100"/>
      <c r="O39" s="100"/>
      <c r="P39" s="100"/>
      <c r="Q39" s="100"/>
      <c r="R39" s="100"/>
      <c r="S39" s="100"/>
      <c r="T39" s="100"/>
      <c r="U39" s="99"/>
    </row>
    <row r="40" spans="2:21" ht="41.85" customHeight="1">
      <c r="B40" s="98" t="s">
        <v>948</v>
      </c>
      <c r="C40" s="100"/>
      <c r="D40" s="100"/>
      <c r="E40" s="100"/>
      <c r="F40" s="100"/>
      <c r="G40" s="100"/>
      <c r="H40" s="100"/>
      <c r="I40" s="100"/>
      <c r="J40" s="100"/>
      <c r="K40" s="100"/>
      <c r="L40" s="100"/>
      <c r="M40" s="100"/>
      <c r="N40" s="100"/>
      <c r="O40" s="100"/>
      <c r="P40" s="100"/>
      <c r="Q40" s="100"/>
      <c r="R40" s="100"/>
      <c r="S40" s="100"/>
      <c r="T40" s="100"/>
      <c r="U40" s="99"/>
    </row>
    <row r="41" spans="2:21" ht="43.7" customHeight="1">
      <c r="B41" s="98" t="s">
        <v>949</v>
      </c>
      <c r="C41" s="100"/>
      <c r="D41" s="100"/>
      <c r="E41" s="100"/>
      <c r="F41" s="100"/>
      <c r="G41" s="100"/>
      <c r="H41" s="100"/>
      <c r="I41" s="100"/>
      <c r="J41" s="100"/>
      <c r="K41" s="100"/>
      <c r="L41" s="100"/>
      <c r="M41" s="100"/>
      <c r="N41" s="100"/>
      <c r="O41" s="100"/>
      <c r="P41" s="100"/>
      <c r="Q41" s="100"/>
      <c r="R41" s="100"/>
      <c r="S41" s="100"/>
      <c r="T41" s="100"/>
      <c r="U41" s="99"/>
    </row>
    <row r="42" spans="2:21" ht="27.2" customHeight="1">
      <c r="B42" s="98" t="s">
        <v>950</v>
      </c>
      <c r="C42" s="100"/>
      <c r="D42" s="100"/>
      <c r="E42" s="100"/>
      <c r="F42" s="100"/>
      <c r="G42" s="100"/>
      <c r="H42" s="100"/>
      <c r="I42" s="100"/>
      <c r="J42" s="100"/>
      <c r="K42" s="100"/>
      <c r="L42" s="100"/>
      <c r="M42" s="100"/>
      <c r="N42" s="100"/>
      <c r="O42" s="100"/>
      <c r="P42" s="100"/>
      <c r="Q42" s="100"/>
      <c r="R42" s="100"/>
      <c r="S42" s="100"/>
      <c r="T42" s="100"/>
      <c r="U42" s="99"/>
    </row>
    <row r="43" spans="2:21" ht="62.45" customHeight="1">
      <c r="B43" s="98" t="s">
        <v>951</v>
      </c>
      <c r="C43" s="100"/>
      <c r="D43" s="100"/>
      <c r="E43" s="100"/>
      <c r="F43" s="100"/>
      <c r="G43" s="100"/>
      <c r="H43" s="100"/>
      <c r="I43" s="100"/>
      <c r="J43" s="100"/>
      <c r="K43" s="100"/>
      <c r="L43" s="100"/>
      <c r="M43" s="100"/>
      <c r="N43" s="100"/>
      <c r="O43" s="100"/>
      <c r="P43" s="100"/>
      <c r="Q43" s="100"/>
      <c r="R43" s="100"/>
      <c r="S43" s="100"/>
      <c r="T43" s="100"/>
      <c r="U43" s="99"/>
    </row>
    <row r="44" spans="2:21" ht="45.2" customHeight="1">
      <c r="B44" s="98" t="s">
        <v>952</v>
      </c>
      <c r="C44" s="100"/>
      <c r="D44" s="100"/>
      <c r="E44" s="100"/>
      <c r="F44" s="100"/>
      <c r="G44" s="100"/>
      <c r="H44" s="100"/>
      <c r="I44" s="100"/>
      <c r="J44" s="100"/>
      <c r="K44" s="100"/>
      <c r="L44" s="100"/>
      <c r="M44" s="100"/>
      <c r="N44" s="100"/>
      <c r="O44" s="100"/>
      <c r="P44" s="100"/>
      <c r="Q44" s="100"/>
      <c r="R44" s="100"/>
      <c r="S44" s="100"/>
      <c r="T44" s="100"/>
      <c r="U44" s="99"/>
    </row>
    <row r="45" spans="2:21" ht="35.25" customHeight="1">
      <c r="B45" s="98" t="s">
        <v>953</v>
      </c>
      <c r="C45" s="100"/>
      <c r="D45" s="100"/>
      <c r="E45" s="100"/>
      <c r="F45" s="100"/>
      <c r="G45" s="100"/>
      <c r="H45" s="100"/>
      <c r="I45" s="100"/>
      <c r="J45" s="100"/>
      <c r="K45" s="100"/>
      <c r="L45" s="100"/>
      <c r="M45" s="100"/>
      <c r="N45" s="100"/>
      <c r="O45" s="100"/>
      <c r="P45" s="100"/>
      <c r="Q45" s="100"/>
      <c r="R45" s="100"/>
      <c r="S45" s="100"/>
      <c r="T45" s="100"/>
      <c r="U45" s="99"/>
    </row>
    <row r="46" spans="2:21" ht="34.5" customHeight="1">
      <c r="B46" s="98" t="s">
        <v>954</v>
      </c>
      <c r="C46" s="100"/>
      <c r="D46" s="100"/>
      <c r="E46" s="100"/>
      <c r="F46" s="100"/>
      <c r="G46" s="100"/>
      <c r="H46" s="100"/>
      <c r="I46" s="100"/>
      <c r="J46" s="100"/>
      <c r="K46" s="100"/>
      <c r="L46" s="100"/>
      <c r="M46" s="100"/>
      <c r="N46" s="100"/>
      <c r="O46" s="100"/>
      <c r="P46" s="100"/>
      <c r="Q46" s="100"/>
      <c r="R46" s="100"/>
      <c r="S46" s="100"/>
      <c r="T46" s="100"/>
      <c r="U46" s="99"/>
    </row>
    <row r="47" spans="2:21" ht="34.5" customHeight="1">
      <c r="B47" s="98" t="s">
        <v>955</v>
      </c>
      <c r="C47" s="100"/>
      <c r="D47" s="100"/>
      <c r="E47" s="100"/>
      <c r="F47" s="100"/>
      <c r="G47" s="100"/>
      <c r="H47" s="100"/>
      <c r="I47" s="100"/>
      <c r="J47" s="100"/>
      <c r="K47" s="100"/>
      <c r="L47" s="100"/>
      <c r="M47" s="100"/>
      <c r="N47" s="100"/>
      <c r="O47" s="100"/>
      <c r="P47" s="100"/>
      <c r="Q47" s="100"/>
      <c r="R47" s="100"/>
      <c r="S47" s="100"/>
      <c r="T47" s="100"/>
      <c r="U47" s="99"/>
    </row>
    <row r="48" spans="2:21" ht="21.2" customHeight="1">
      <c r="B48" s="98" t="s">
        <v>956</v>
      </c>
      <c r="C48" s="100"/>
      <c r="D48" s="100"/>
      <c r="E48" s="100"/>
      <c r="F48" s="100"/>
      <c r="G48" s="100"/>
      <c r="H48" s="100"/>
      <c r="I48" s="100"/>
      <c r="J48" s="100"/>
      <c r="K48" s="100"/>
      <c r="L48" s="100"/>
      <c r="M48" s="100"/>
      <c r="N48" s="100"/>
      <c r="O48" s="100"/>
      <c r="P48" s="100"/>
      <c r="Q48" s="100"/>
      <c r="R48" s="100"/>
      <c r="S48" s="100"/>
      <c r="T48" s="100"/>
      <c r="U48" s="99"/>
    </row>
    <row r="49" spans="2:21" ht="27.2" customHeight="1">
      <c r="B49" s="98" t="s">
        <v>957</v>
      </c>
      <c r="C49" s="100"/>
      <c r="D49" s="100"/>
      <c r="E49" s="100"/>
      <c r="F49" s="100"/>
      <c r="G49" s="100"/>
      <c r="H49" s="100"/>
      <c r="I49" s="100"/>
      <c r="J49" s="100"/>
      <c r="K49" s="100"/>
      <c r="L49" s="100"/>
      <c r="M49" s="100"/>
      <c r="N49" s="100"/>
      <c r="O49" s="100"/>
      <c r="P49" s="100"/>
      <c r="Q49" s="100"/>
      <c r="R49" s="100"/>
      <c r="S49" s="100"/>
      <c r="T49" s="100"/>
      <c r="U49" s="99"/>
    </row>
    <row r="50" spans="2:21" ht="67.349999999999994" customHeight="1">
      <c r="B50" s="98" t="s">
        <v>958</v>
      </c>
      <c r="C50" s="100"/>
      <c r="D50" s="100"/>
      <c r="E50" s="100"/>
      <c r="F50" s="100"/>
      <c r="G50" s="100"/>
      <c r="H50" s="100"/>
      <c r="I50" s="100"/>
      <c r="J50" s="100"/>
      <c r="K50" s="100"/>
      <c r="L50" s="100"/>
      <c r="M50" s="100"/>
      <c r="N50" s="100"/>
      <c r="O50" s="100"/>
      <c r="P50" s="100"/>
      <c r="Q50" s="100"/>
      <c r="R50" s="100"/>
      <c r="S50" s="100"/>
      <c r="T50" s="100"/>
      <c r="U50" s="99"/>
    </row>
    <row r="51" spans="2:21" ht="61.5" customHeight="1">
      <c r="B51" s="98" t="s">
        <v>959</v>
      </c>
      <c r="C51" s="100"/>
      <c r="D51" s="100"/>
      <c r="E51" s="100"/>
      <c r="F51" s="100"/>
      <c r="G51" s="100"/>
      <c r="H51" s="100"/>
      <c r="I51" s="100"/>
      <c r="J51" s="100"/>
      <c r="K51" s="100"/>
      <c r="L51" s="100"/>
      <c r="M51" s="100"/>
      <c r="N51" s="100"/>
      <c r="O51" s="100"/>
      <c r="P51" s="100"/>
      <c r="Q51" s="100"/>
      <c r="R51" s="100"/>
      <c r="S51" s="100"/>
      <c r="T51" s="100"/>
      <c r="U51" s="99"/>
    </row>
    <row r="52" spans="2:21" ht="71.099999999999994" customHeight="1">
      <c r="B52" s="98" t="s">
        <v>960</v>
      </c>
      <c r="C52" s="100"/>
      <c r="D52" s="100"/>
      <c r="E52" s="100"/>
      <c r="F52" s="100"/>
      <c r="G52" s="100"/>
      <c r="H52" s="100"/>
      <c r="I52" s="100"/>
      <c r="J52" s="100"/>
      <c r="K52" s="100"/>
      <c r="L52" s="100"/>
      <c r="M52" s="100"/>
      <c r="N52" s="100"/>
      <c r="O52" s="100"/>
      <c r="P52" s="100"/>
      <c r="Q52" s="100"/>
      <c r="R52" s="100"/>
      <c r="S52" s="100"/>
      <c r="T52" s="100"/>
      <c r="U52" s="99"/>
    </row>
    <row r="53" spans="2:21" ht="67.349999999999994" customHeight="1">
      <c r="B53" s="98" t="s">
        <v>961</v>
      </c>
      <c r="C53" s="100"/>
      <c r="D53" s="100"/>
      <c r="E53" s="100"/>
      <c r="F53" s="100"/>
      <c r="G53" s="100"/>
      <c r="H53" s="100"/>
      <c r="I53" s="100"/>
      <c r="J53" s="100"/>
      <c r="K53" s="100"/>
      <c r="L53" s="100"/>
      <c r="M53" s="100"/>
      <c r="N53" s="100"/>
      <c r="O53" s="100"/>
      <c r="P53" s="100"/>
      <c r="Q53" s="100"/>
      <c r="R53" s="100"/>
      <c r="S53" s="100"/>
      <c r="T53" s="100"/>
      <c r="U53" s="99"/>
    </row>
    <row r="54" spans="2:21" ht="66.95" customHeight="1">
      <c r="B54" s="98" t="s">
        <v>962</v>
      </c>
      <c r="C54" s="100"/>
      <c r="D54" s="100"/>
      <c r="E54" s="100"/>
      <c r="F54" s="100"/>
      <c r="G54" s="100"/>
      <c r="H54" s="100"/>
      <c r="I54" s="100"/>
      <c r="J54" s="100"/>
      <c r="K54" s="100"/>
      <c r="L54" s="100"/>
      <c r="M54" s="100"/>
      <c r="N54" s="100"/>
      <c r="O54" s="100"/>
      <c r="P54" s="100"/>
      <c r="Q54" s="100"/>
      <c r="R54" s="100"/>
      <c r="S54" s="100"/>
      <c r="T54" s="100"/>
      <c r="U54" s="99"/>
    </row>
    <row r="55" spans="2:21" ht="56.25" customHeight="1" thickBot="1">
      <c r="B55" s="101" t="s">
        <v>963</v>
      </c>
      <c r="C55" s="103"/>
      <c r="D55" s="103"/>
      <c r="E55" s="103"/>
      <c r="F55" s="103"/>
      <c r="G55" s="103"/>
      <c r="H55" s="103"/>
      <c r="I55" s="103"/>
      <c r="J55" s="103"/>
      <c r="K55" s="103"/>
      <c r="L55" s="103"/>
      <c r="M55" s="103"/>
      <c r="N55" s="103"/>
      <c r="O55" s="103"/>
      <c r="P55" s="103"/>
      <c r="Q55" s="103"/>
      <c r="R55" s="103"/>
      <c r="S55" s="103"/>
      <c r="T55" s="103"/>
      <c r="U55" s="102"/>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5"/>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964</v>
      </c>
      <c r="D4" s="19" t="s">
        <v>965</v>
      </c>
      <c r="E4" s="19"/>
      <c r="F4" s="19"/>
      <c r="G4" s="19"/>
      <c r="H4" s="19"/>
      <c r="I4" s="20"/>
      <c r="J4" s="21" t="s">
        <v>10</v>
      </c>
      <c r="K4" s="22" t="s">
        <v>11</v>
      </c>
      <c r="L4" s="23" t="s">
        <v>12</v>
      </c>
      <c r="M4" s="23"/>
      <c r="N4" s="23"/>
      <c r="O4" s="23"/>
      <c r="P4" s="21" t="s">
        <v>13</v>
      </c>
      <c r="Q4" s="23" t="s">
        <v>812</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966</v>
      </c>
      <c r="D11" s="62"/>
      <c r="E11" s="62"/>
      <c r="F11" s="62"/>
      <c r="G11" s="62"/>
      <c r="H11" s="62"/>
      <c r="I11" s="62" t="s">
        <v>814</v>
      </c>
      <c r="J11" s="62"/>
      <c r="K11" s="62"/>
      <c r="L11" s="62" t="s">
        <v>815</v>
      </c>
      <c r="M11" s="62"/>
      <c r="N11" s="62"/>
      <c r="O11" s="62"/>
      <c r="P11" s="63" t="s">
        <v>16</v>
      </c>
      <c r="Q11" s="63" t="s">
        <v>44</v>
      </c>
      <c r="R11" s="64">
        <v>51.6</v>
      </c>
      <c r="S11" s="64" t="s">
        <v>45</v>
      </c>
      <c r="T11" s="64" t="s">
        <v>45</v>
      </c>
      <c r="U11" s="65" t="str">
        <f t="shared" ref="U11:U24" si="0">IF(ISERR(T11/S11*100),"N/A",T11/S11*100)</f>
        <v>N/A</v>
      </c>
    </row>
    <row r="12" spans="1:34" ht="75" customHeight="1" thickTop="1">
      <c r="A12" s="60"/>
      <c r="B12" s="61" t="s">
        <v>50</v>
      </c>
      <c r="C12" s="62" t="s">
        <v>967</v>
      </c>
      <c r="D12" s="62"/>
      <c r="E12" s="62"/>
      <c r="F12" s="62"/>
      <c r="G12" s="62"/>
      <c r="H12" s="62"/>
      <c r="I12" s="62" t="s">
        <v>968</v>
      </c>
      <c r="J12" s="62"/>
      <c r="K12" s="62"/>
      <c r="L12" s="62" t="s">
        <v>969</v>
      </c>
      <c r="M12" s="62"/>
      <c r="N12" s="62"/>
      <c r="O12" s="62"/>
      <c r="P12" s="63" t="s">
        <v>49</v>
      </c>
      <c r="Q12" s="63" t="s">
        <v>44</v>
      </c>
      <c r="R12" s="63">
        <v>60</v>
      </c>
      <c r="S12" s="63" t="s">
        <v>45</v>
      </c>
      <c r="T12" s="63" t="s">
        <v>45</v>
      </c>
      <c r="U12" s="65" t="str">
        <f t="shared" si="0"/>
        <v>N/A</v>
      </c>
    </row>
    <row r="13" spans="1:34" ht="75" customHeight="1" thickBot="1">
      <c r="A13" s="60"/>
      <c r="B13" s="66" t="s">
        <v>46</v>
      </c>
      <c r="C13" s="67" t="s">
        <v>46</v>
      </c>
      <c r="D13" s="67"/>
      <c r="E13" s="67"/>
      <c r="F13" s="67"/>
      <c r="G13" s="67"/>
      <c r="H13" s="67"/>
      <c r="I13" s="67" t="s">
        <v>970</v>
      </c>
      <c r="J13" s="67"/>
      <c r="K13" s="67"/>
      <c r="L13" s="67" t="s">
        <v>971</v>
      </c>
      <c r="M13" s="67"/>
      <c r="N13" s="67"/>
      <c r="O13" s="67"/>
      <c r="P13" s="68" t="s">
        <v>49</v>
      </c>
      <c r="Q13" s="68" t="s">
        <v>44</v>
      </c>
      <c r="R13" s="68">
        <v>5</v>
      </c>
      <c r="S13" s="68" t="s">
        <v>45</v>
      </c>
      <c r="T13" s="68" t="s">
        <v>45</v>
      </c>
      <c r="U13" s="69" t="str">
        <f t="shared" si="0"/>
        <v>N/A</v>
      </c>
    </row>
    <row r="14" spans="1:34" ht="75" customHeight="1" thickTop="1">
      <c r="A14" s="60"/>
      <c r="B14" s="61" t="s">
        <v>55</v>
      </c>
      <c r="C14" s="62" t="s">
        <v>972</v>
      </c>
      <c r="D14" s="62"/>
      <c r="E14" s="62"/>
      <c r="F14" s="62"/>
      <c r="G14" s="62"/>
      <c r="H14" s="62"/>
      <c r="I14" s="62" t="s">
        <v>973</v>
      </c>
      <c r="J14" s="62"/>
      <c r="K14" s="62"/>
      <c r="L14" s="62" t="s">
        <v>974</v>
      </c>
      <c r="M14" s="62"/>
      <c r="N14" s="62"/>
      <c r="O14" s="62"/>
      <c r="P14" s="63" t="s">
        <v>49</v>
      </c>
      <c r="Q14" s="63" t="s">
        <v>104</v>
      </c>
      <c r="R14" s="63">
        <v>100</v>
      </c>
      <c r="S14" s="63">
        <v>100</v>
      </c>
      <c r="T14" s="63">
        <v>100</v>
      </c>
      <c r="U14" s="65">
        <f t="shared" si="0"/>
        <v>100</v>
      </c>
    </row>
    <row r="15" spans="1:34" ht="75" customHeight="1">
      <c r="A15" s="60"/>
      <c r="B15" s="66" t="s">
        <v>46</v>
      </c>
      <c r="C15" s="67" t="s">
        <v>975</v>
      </c>
      <c r="D15" s="67"/>
      <c r="E15" s="67"/>
      <c r="F15" s="67"/>
      <c r="G15" s="67"/>
      <c r="H15" s="67"/>
      <c r="I15" s="67" t="s">
        <v>976</v>
      </c>
      <c r="J15" s="67"/>
      <c r="K15" s="67"/>
      <c r="L15" s="67" t="s">
        <v>977</v>
      </c>
      <c r="M15" s="67"/>
      <c r="N15" s="67"/>
      <c r="O15" s="67"/>
      <c r="P15" s="68" t="s">
        <v>49</v>
      </c>
      <c r="Q15" s="68" t="s">
        <v>104</v>
      </c>
      <c r="R15" s="68">
        <v>100</v>
      </c>
      <c r="S15" s="68">
        <v>100</v>
      </c>
      <c r="T15" s="68">
        <v>100</v>
      </c>
      <c r="U15" s="69">
        <f t="shared" si="0"/>
        <v>100</v>
      </c>
    </row>
    <row r="16" spans="1:34" ht="75" customHeight="1">
      <c r="A16" s="60"/>
      <c r="B16" s="66" t="s">
        <v>46</v>
      </c>
      <c r="C16" s="67" t="s">
        <v>978</v>
      </c>
      <c r="D16" s="67"/>
      <c r="E16" s="67"/>
      <c r="F16" s="67"/>
      <c r="G16" s="67"/>
      <c r="H16" s="67"/>
      <c r="I16" s="67" t="s">
        <v>979</v>
      </c>
      <c r="J16" s="67"/>
      <c r="K16" s="67"/>
      <c r="L16" s="67" t="s">
        <v>980</v>
      </c>
      <c r="M16" s="67"/>
      <c r="N16" s="67"/>
      <c r="O16" s="67"/>
      <c r="P16" s="68" t="s">
        <v>49</v>
      </c>
      <c r="Q16" s="68" t="s">
        <v>104</v>
      </c>
      <c r="R16" s="68">
        <v>100</v>
      </c>
      <c r="S16" s="68">
        <v>100</v>
      </c>
      <c r="T16" s="68">
        <v>100</v>
      </c>
      <c r="U16" s="69">
        <f t="shared" si="0"/>
        <v>100</v>
      </c>
    </row>
    <row r="17" spans="1:22" ht="75" customHeight="1">
      <c r="A17" s="60"/>
      <c r="B17" s="66" t="s">
        <v>46</v>
      </c>
      <c r="C17" s="67" t="s">
        <v>981</v>
      </c>
      <c r="D17" s="67"/>
      <c r="E17" s="67"/>
      <c r="F17" s="67"/>
      <c r="G17" s="67"/>
      <c r="H17" s="67"/>
      <c r="I17" s="67" t="s">
        <v>982</v>
      </c>
      <c r="J17" s="67"/>
      <c r="K17" s="67"/>
      <c r="L17" s="67" t="s">
        <v>983</v>
      </c>
      <c r="M17" s="67"/>
      <c r="N17" s="67"/>
      <c r="O17" s="67"/>
      <c r="P17" s="68" t="s">
        <v>49</v>
      </c>
      <c r="Q17" s="68" t="s">
        <v>159</v>
      </c>
      <c r="R17" s="68">
        <v>81.08</v>
      </c>
      <c r="S17" s="68">
        <v>47.3</v>
      </c>
      <c r="T17" s="68">
        <v>35.14</v>
      </c>
      <c r="U17" s="69">
        <f t="shared" si="0"/>
        <v>74.291754756871043</v>
      </c>
    </row>
    <row r="18" spans="1:22" ht="75" customHeight="1" thickBot="1">
      <c r="A18" s="60"/>
      <c r="B18" s="66" t="s">
        <v>46</v>
      </c>
      <c r="C18" s="67" t="s">
        <v>984</v>
      </c>
      <c r="D18" s="67"/>
      <c r="E18" s="67"/>
      <c r="F18" s="67"/>
      <c r="G18" s="67"/>
      <c r="H18" s="67"/>
      <c r="I18" s="67" t="s">
        <v>985</v>
      </c>
      <c r="J18" s="67"/>
      <c r="K18" s="67"/>
      <c r="L18" s="67" t="s">
        <v>986</v>
      </c>
      <c r="M18" s="67"/>
      <c r="N18" s="67"/>
      <c r="O18" s="67"/>
      <c r="P18" s="68" t="s">
        <v>49</v>
      </c>
      <c r="Q18" s="68" t="s">
        <v>159</v>
      </c>
      <c r="R18" s="68">
        <v>90</v>
      </c>
      <c r="S18" s="68">
        <v>90</v>
      </c>
      <c r="T18" s="68">
        <v>90.43</v>
      </c>
      <c r="U18" s="69">
        <f t="shared" si="0"/>
        <v>100.47777777777777</v>
      </c>
    </row>
    <row r="19" spans="1:22" ht="75" customHeight="1" thickTop="1">
      <c r="A19" s="60"/>
      <c r="B19" s="61" t="s">
        <v>60</v>
      </c>
      <c r="C19" s="62" t="s">
        <v>987</v>
      </c>
      <c r="D19" s="62"/>
      <c r="E19" s="62"/>
      <c r="F19" s="62"/>
      <c r="G19" s="62"/>
      <c r="H19" s="62"/>
      <c r="I19" s="62" t="s">
        <v>830</v>
      </c>
      <c r="J19" s="62"/>
      <c r="K19" s="62"/>
      <c r="L19" s="62" t="s">
        <v>988</v>
      </c>
      <c r="M19" s="62"/>
      <c r="N19" s="62"/>
      <c r="O19" s="62"/>
      <c r="P19" s="63" t="s">
        <v>49</v>
      </c>
      <c r="Q19" s="63" t="s">
        <v>64</v>
      </c>
      <c r="R19" s="63">
        <v>100</v>
      </c>
      <c r="S19" s="63">
        <v>100</v>
      </c>
      <c r="T19" s="63">
        <v>100</v>
      </c>
      <c r="U19" s="65">
        <f t="shared" si="0"/>
        <v>100</v>
      </c>
    </row>
    <row r="20" spans="1:22" ht="75" customHeight="1">
      <c r="A20" s="60"/>
      <c r="B20" s="66" t="s">
        <v>46</v>
      </c>
      <c r="C20" s="67" t="s">
        <v>46</v>
      </c>
      <c r="D20" s="67"/>
      <c r="E20" s="67"/>
      <c r="F20" s="67"/>
      <c r="G20" s="67"/>
      <c r="H20" s="67"/>
      <c r="I20" s="67" t="s">
        <v>832</v>
      </c>
      <c r="J20" s="67"/>
      <c r="K20" s="67"/>
      <c r="L20" s="67" t="s">
        <v>833</v>
      </c>
      <c r="M20" s="67"/>
      <c r="N20" s="67"/>
      <c r="O20" s="67"/>
      <c r="P20" s="68" t="s">
        <v>49</v>
      </c>
      <c r="Q20" s="68" t="s">
        <v>64</v>
      </c>
      <c r="R20" s="68">
        <v>100</v>
      </c>
      <c r="S20" s="68">
        <v>100</v>
      </c>
      <c r="T20" s="68">
        <v>100</v>
      </c>
      <c r="U20" s="69">
        <f t="shared" si="0"/>
        <v>100</v>
      </c>
    </row>
    <row r="21" spans="1:22" ht="75" customHeight="1">
      <c r="A21" s="60"/>
      <c r="B21" s="66" t="s">
        <v>46</v>
      </c>
      <c r="C21" s="67" t="s">
        <v>989</v>
      </c>
      <c r="D21" s="67"/>
      <c r="E21" s="67"/>
      <c r="F21" s="67"/>
      <c r="G21" s="67"/>
      <c r="H21" s="67"/>
      <c r="I21" s="67" t="s">
        <v>990</v>
      </c>
      <c r="J21" s="67"/>
      <c r="K21" s="67"/>
      <c r="L21" s="67" t="s">
        <v>991</v>
      </c>
      <c r="M21" s="67"/>
      <c r="N21" s="67"/>
      <c r="O21" s="67"/>
      <c r="P21" s="68" t="s">
        <v>49</v>
      </c>
      <c r="Q21" s="68" t="s">
        <v>64</v>
      </c>
      <c r="R21" s="68">
        <v>100</v>
      </c>
      <c r="S21" s="68">
        <v>75</v>
      </c>
      <c r="T21" s="68">
        <v>82.82</v>
      </c>
      <c r="U21" s="69">
        <f t="shared" si="0"/>
        <v>110.42666666666665</v>
      </c>
    </row>
    <row r="22" spans="1:22" ht="75" customHeight="1">
      <c r="A22" s="60"/>
      <c r="B22" s="66" t="s">
        <v>46</v>
      </c>
      <c r="C22" s="67" t="s">
        <v>992</v>
      </c>
      <c r="D22" s="67"/>
      <c r="E22" s="67"/>
      <c r="F22" s="67"/>
      <c r="G22" s="67"/>
      <c r="H22" s="67"/>
      <c r="I22" s="67" t="s">
        <v>993</v>
      </c>
      <c r="J22" s="67"/>
      <c r="K22" s="67"/>
      <c r="L22" s="67" t="s">
        <v>994</v>
      </c>
      <c r="M22" s="67"/>
      <c r="N22" s="67"/>
      <c r="O22" s="67"/>
      <c r="P22" s="68" t="s">
        <v>49</v>
      </c>
      <c r="Q22" s="68" t="s">
        <v>64</v>
      </c>
      <c r="R22" s="68">
        <v>100</v>
      </c>
      <c r="S22" s="68">
        <v>100</v>
      </c>
      <c r="T22" s="68">
        <v>100</v>
      </c>
      <c r="U22" s="69">
        <f t="shared" si="0"/>
        <v>100</v>
      </c>
    </row>
    <row r="23" spans="1:22" ht="75" customHeight="1">
      <c r="A23" s="60"/>
      <c r="B23" s="66" t="s">
        <v>46</v>
      </c>
      <c r="C23" s="67" t="s">
        <v>995</v>
      </c>
      <c r="D23" s="67"/>
      <c r="E23" s="67"/>
      <c r="F23" s="67"/>
      <c r="G23" s="67"/>
      <c r="H23" s="67"/>
      <c r="I23" s="67" t="s">
        <v>996</v>
      </c>
      <c r="J23" s="67"/>
      <c r="K23" s="67"/>
      <c r="L23" s="67" t="s">
        <v>997</v>
      </c>
      <c r="M23" s="67"/>
      <c r="N23" s="67"/>
      <c r="O23" s="67"/>
      <c r="P23" s="68" t="s">
        <v>49</v>
      </c>
      <c r="Q23" s="68" t="s">
        <v>159</v>
      </c>
      <c r="R23" s="68">
        <v>32.61</v>
      </c>
      <c r="S23" s="68">
        <v>50</v>
      </c>
      <c r="T23" s="68">
        <v>17.39</v>
      </c>
      <c r="U23" s="69">
        <f t="shared" si="0"/>
        <v>34.78</v>
      </c>
    </row>
    <row r="24" spans="1:22" ht="75" customHeight="1" thickBot="1">
      <c r="A24" s="60"/>
      <c r="B24" s="66" t="s">
        <v>46</v>
      </c>
      <c r="C24" s="67" t="s">
        <v>998</v>
      </c>
      <c r="D24" s="67"/>
      <c r="E24" s="67"/>
      <c r="F24" s="67"/>
      <c r="G24" s="67"/>
      <c r="H24" s="67"/>
      <c r="I24" s="67" t="s">
        <v>999</v>
      </c>
      <c r="J24" s="67"/>
      <c r="K24" s="67"/>
      <c r="L24" s="67" t="s">
        <v>1000</v>
      </c>
      <c r="M24" s="67"/>
      <c r="N24" s="67"/>
      <c r="O24" s="67"/>
      <c r="P24" s="68" t="s">
        <v>49</v>
      </c>
      <c r="Q24" s="68" t="s">
        <v>159</v>
      </c>
      <c r="R24" s="68">
        <v>90</v>
      </c>
      <c r="S24" s="68">
        <v>95</v>
      </c>
      <c r="T24" s="68">
        <v>85.71</v>
      </c>
      <c r="U24" s="69">
        <f t="shared" si="0"/>
        <v>90.221052631578942</v>
      </c>
    </row>
    <row r="25" spans="1:22" ht="22.5" customHeight="1" thickTop="1" thickBot="1">
      <c r="B25" s="13" t="s">
        <v>65</v>
      </c>
      <c r="C25" s="14"/>
      <c r="D25" s="14"/>
      <c r="E25" s="14"/>
      <c r="F25" s="14"/>
      <c r="G25" s="14"/>
      <c r="H25" s="15"/>
      <c r="I25" s="15"/>
      <c r="J25" s="15"/>
      <c r="K25" s="15"/>
      <c r="L25" s="15"/>
      <c r="M25" s="15"/>
      <c r="N25" s="15"/>
      <c r="O25" s="15"/>
      <c r="P25" s="15"/>
      <c r="Q25" s="15"/>
      <c r="R25" s="15"/>
      <c r="S25" s="15"/>
      <c r="T25" s="15"/>
      <c r="U25" s="16"/>
      <c r="V25" s="70"/>
    </row>
    <row r="26" spans="1:22" ht="26.25" customHeight="1" thickTop="1">
      <c r="B26" s="71"/>
      <c r="C26" s="72"/>
      <c r="D26" s="72"/>
      <c r="E26" s="72"/>
      <c r="F26" s="72"/>
      <c r="G26" s="72"/>
      <c r="H26" s="73"/>
      <c r="I26" s="73"/>
      <c r="J26" s="73"/>
      <c r="K26" s="73"/>
      <c r="L26" s="73"/>
      <c r="M26" s="73"/>
      <c r="N26" s="73"/>
      <c r="O26" s="73"/>
      <c r="P26" s="74"/>
      <c r="Q26" s="75"/>
      <c r="R26" s="76" t="s">
        <v>66</v>
      </c>
      <c r="S26" s="44" t="s">
        <v>67</v>
      </c>
      <c r="T26" s="76" t="s">
        <v>68</v>
      </c>
      <c r="U26" s="44" t="s">
        <v>69</v>
      </c>
    </row>
    <row r="27" spans="1:22" ht="26.25" customHeight="1" thickBot="1">
      <c r="B27" s="77"/>
      <c r="C27" s="78"/>
      <c r="D27" s="78"/>
      <c r="E27" s="78"/>
      <c r="F27" s="78"/>
      <c r="G27" s="78"/>
      <c r="H27" s="79"/>
      <c r="I27" s="79"/>
      <c r="J27" s="79"/>
      <c r="K27" s="79"/>
      <c r="L27" s="79"/>
      <c r="M27" s="79"/>
      <c r="N27" s="79"/>
      <c r="O27" s="79"/>
      <c r="P27" s="80"/>
      <c r="Q27" s="81"/>
      <c r="R27" s="82" t="s">
        <v>70</v>
      </c>
      <c r="S27" s="81" t="s">
        <v>70</v>
      </c>
      <c r="T27" s="81" t="s">
        <v>70</v>
      </c>
      <c r="U27" s="81" t="s">
        <v>71</v>
      </c>
    </row>
    <row r="28" spans="1:22" ht="13.5" customHeight="1" thickBot="1">
      <c r="B28" s="83" t="s">
        <v>72</v>
      </c>
      <c r="C28" s="84"/>
      <c r="D28" s="84"/>
      <c r="E28" s="85"/>
      <c r="F28" s="85"/>
      <c r="G28" s="85"/>
      <c r="H28" s="86"/>
      <c r="I28" s="86"/>
      <c r="J28" s="86"/>
      <c r="K28" s="86"/>
      <c r="L28" s="86"/>
      <c r="M28" s="86"/>
      <c r="N28" s="86"/>
      <c r="O28" s="86"/>
      <c r="P28" s="87"/>
      <c r="Q28" s="87"/>
      <c r="R28" s="88">
        <f>1989.397243</f>
        <v>1989.3972429999999</v>
      </c>
      <c r="S28" s="88">
        <f>1989.397243</f>
        <v>1989.3972429999999</v>
      </c>
      <c r="T28" s="88">
        <f>1665.63018516</f>
        <v>1665.6301851600001</v>
      </c>
      <c r="U28" s="89">
        <f>+IF(ISERR(T28/S28*100),"N/A",T28/S28*100)</f>
        <v>83.725369129809351</v>
      </c>
    </row>
    <row r="29" spans="1:22" ht="13.5" customHeight="1" thickBot="1">
      <c r="B29" s="90" t="s">
        <v>73</v>
      </c>
      <c r="C29" s="91"/>
      <c r="D29" s="91"/>
      <c r="E29" s="92"/>
      <c r="F29" s="92"/>
      <c r="G29" s="92"/>
      <c r="H29" s="93"/>
      <c r="I29" s="93"/>
      <c r="J29" s="93"/>
      <c r="K29" s="93"/>
      <c r="L29" s="93"/>
      <c r="M29" s="93"/>
      <c r="N29" s="93"/>
      <c r="O29" s="93"/>
      <c r="P29" s="94"/>
      <c r="Q29" s="94"/>
      <c r="R29" s="88">
        <f>1673.01914036</f>
        <v>1673.0191403599999</v>
      </c>
      <c r="S29" s="88">
        <f>1673.01914036</f>
        <v>1673.0191403599999</v>
      </c>
      <c r="T29" s="88">
        <f>1665.63018516</f>
        <v>1665.6301851600001</v>
      </c>
      <c r="U29" s="89">
        <f>+IF(ISERR(T29/S29*100),"N/A",T29/S29*100)</f>
        <v>99.558346045078125</v>
      </c>
    </row>
    <row r="30" spans="1:22" ht="14.85" customHeight="1" thickTop="1" thickBot="1">
      <c r="B30" s="13" t="s">
        <v>74</v>
      </c>
      <c r="C30" s="14"/>
      <c r="D30" s="14"/>
      <c r="E30" s="14"/>
      <c r="F30" s="14"/>
      <c r="G30" s="14"/>
      <c r="H30" s="15"/>
      <c r="I30" s="15"/>
      <c r="J30" s="15"/>
      <c r="K30" s="15"/>
      <c r="L30" s="15"/>
      <c r="M30" s="15"/>
      <c r="N30" s="15"/>
      <c r="O30" s="15"/>
      <c r="P30" s="15"/>
      <c r="Q30" s="15"/>
      <c r="R30" s="15"/>
      <c r="S30" s="15"/>
      <c r="T30" s="15"/>
      <c r="U30" s="16"/>
    </row>
    <row r="31" spans="1:22" ht="44.25" customHeight="1" thickTop="1">
      <c r="B31" s="95" t="s">
        <v>75</v>
      </c>
      <c r="C31" s="97"/>
      <c r="D31" s="97"/>
      <c r="E31" s="97"/>
      <c r="F31" s="97"/>
      <c r="G31" s="97"/>
      <c r="H31" s="97"/>
      <c r="I31" s="97"/>
      <c r="J31" s="97"/>
      <c r="K31" s="97"/>
      <c r="L31" s="97"/>
      <c r="M31" s="97"/>
      <c r="N31" s="97"/>
      <c r="O31" s="97"/>
      <c r="P31" s="97"/>
      <c r="Q31" s="97"/>
      <c r="R31" s="97"/>
      <c r="S31" s="97"/>
      <c r="T31" s="97"/>
      <c r="U31" s="96"/>
    </row>
    <row r="32" spans="1:22" ht="34.5" customHeight="1">
      <c r="B32" s="98" t="s">
        <v>869</v>
      </c>
      <c r="C32" s="100"/>
      <c r="D32" s="100"/>
      <c r="E32" s="100"/>
      <c r="F32" s="100"/>
      <c r="G32" s="100"/>
      <c r="H32" s="100"/>
      <c r="I32" s="100"/>
      <c r="J32" s="100"/>
      <c r="K32" s="100"/>
      <c r="L32" s="100"/>
      <c r="M32" s="100"/>
      <c r="N32" s="100"/>
      <c r="O32" s="100"/>
      <c r="P32" s="100"/>
      <c r="Q32" s="100"/>
      <c r="R32" s="100"/>
      <c r="S32" s="100"/>
      <c r="T32" s="100"/>
      <c r="U32" s="99"/>
    </row>
    <row r="33" spans="2:21" ht="34.5" customHeight="1">
      <c r="B33" s="98" t="s">
        <v>1001</v>
      </c>
      <c r="C33" s="100"/>
      <c r="D33" s="100"/>
      <c r="E33" s="100"/>
      <c r="F33" s="100"/>
      <c r="G33" s="100"/>
      <c r="H33" s="100"/>
      <c r="I33" s="100"/>
      <c r="J33" s="100"/>
      <c r="K33" s="100"/>
      <c r="L33" s="100"/>
      <c r="M33" s="100"/>
      <c r="N33" s="100"/>
      <c r="O33" s="100"/>
      <c r="P33" s="100"/>
      <c r="Q33" s="100"/>
      <c r="R33" s="100"/>
      <c r="S33" s="100"/>
      <c r="T33" s="100"/>
      <c r="U33" s="99"/>
    </row>
    <row r="34" spans="2:21" ht="34.5" customHeight="1">
      <c r="B34" s="98" t="s">
        <v>1002</v>
      </c>
      <c r="C34" s="100"/>
      <c r="D34" s="100"/>
      <c r="E34" s="100"/>
      <c r="F34" s="100"/>
      <c r="G34" s="100"/>
      <c r="H34" s="100"/>
      <c r="I34" s="100"/>
      <c r="J34" s="100"/>
      <c r="K34" s="100"/>
      <c r="L34" s="100"/>
      <c r="M34" s="100"/>
      <c r="N34" s="100"/>
      <c r="O34" s="100"/>
      <c r="P34" s="100"/>
      <c r="Q34" s="100"/>
      <c r="R34" s="100"/>
      <c r="S34" s="100"/>
      <c r="T34" s="100"/>
      <c r="U34" s="99"/>
    </row>
    <row r="35" spans="2:21" ht="87.6" customHeight="1">
      <c r="B35" s="98" t="s">
        <v>1003</v>
      </c>
      <c r="C35" s="100"/>
      <c r="D35" s="100"/>
      <c r="E35" s="100"/>
      <c r="F35" s="100"/>
      <c r="G35" s="100"/>
      <c r="H35" s="100"/>
      <c r="I35" s="100"/>
      <c r="J35" s="100"/>
      <c r="K35" s="100"/>
      <c r="L35" s="100"/>
      <c r="M35" s="100"/>
      <c r="N35" s="100"/>
      <c r="O35" s="100"/>
      <c r="P35" s="100"/>
      <c r="Q35" s="100"/>
      <c r="R35" s="100"/>
      <c r="S35" s="100"/>
      <c r="T35" s="100"/>
      <c r="U35" s="99"/>
    </row>
    <row r="36" spans="2:21" ht="67.5" customHeight="1">
      <c r="B36" s="98" t="s">
        <v>1004</v>
      </c>
      <c r="C36" s="100"/>
      <c r="D36" s="100"/>
      <c r="E36" s="100"/>
      <c r="F36" s="100"/>
      <c r="G36" s="100"/>
      <c r="H36" s="100"/>
      <c r="I36" s="100"/>
      <c r="J36" s="100"/>
      <c r="K36" s="100"/>
      <c r="L36" s="100"/>
      <c r="M36" s="100"/>
      <c r="N36" s="100"/>
      <c r="O36" s="100"/>
      <c r="P36" s="100"/>
      <c r="Q36" s="100"/>
      <c r="R36" s="100"/>
      <c r="S36" s="100"/>
      <c r="T36" s="100"/>
      <c r="U36" s="99"/>
    </row>
    <row r="37" spans="2:21" ht="72.75" customHeight="1">
      <c r="B37" s="98" t="s">
        <v>1005</v>
      </c>
      <c r="C37" s="100"/>
      <c r="D37" s="100"/>
      <c r="E37" s="100"/>
      <c r="F37" s="100"/>
      <c r="G37" s="100"/>
      <c r="H37" s="100"/>
      <c r="I37" s="100"/>
      <c r="J37" s="100"/>
      <c r="K37" s="100"/>
      <c r="L37" s="100"/>
      <c r="M37" s="100"/>
      <c r="N37" s="100"/>
      <c r="O37" s="100"/>
      <c r="P37" s="100"/>
      <c r="Q37" s="100"/>
      <c r="R37" s="100"/>
      <c r="S37" s="100"/>
      <c r="T37" s="100"/>
      <c r="U37" s="99"/>
    </row>
    <row r="38" spans="2:21" ht="92.25" customHeight="1">
      <c r="B38" s="98" t="s">
        <v>1006</v>
      </c>
      <c r="C38" s="100"/>
      <c r="D38" s="100"/>
      <c r="E38" s="100"/>
      <c r="F38" s="100"/>
      <c r="G38" s="100"/>
      <c r="H38" s="100"/>
      <c r="I38" s="100"/>
      <c r="J38" s="100"/>
      <c r="K38" s="100"/>
      <c r="L38" s="100"/>
      <c r="M38" s="100"/>
      <c r="N38" s="100"/>
      <c r="O38" s="100"/>
      <c r="P38" s="100"/>
      <c r="Q38" s="100"/>
      <c r="R38" s="100"/>
      <c r="S38" s="100"/>
      <c r="T38" s="100"/>
      <c r="U38" s="99"/>
    </row>
    <row r="39" spans="2:21" ht="54" customHeight="1">
      <c r="B39" s="98" t="s">
        <v>1007</v>
      </c>
      <c r="C39" s="100"/>
      <c r="D39" s="100"/>
      <c r="E39" s="100"/>
      <c r="F39" s="100"/>
      <c r="G39" s="100"/>
      <c r="H39" s="100"/>
      <c r="I39" s="100"/>
      <c r="J39" s="100"/>
      <c r="K39" s="100"/>
      <c r="L39" s="100"/>
      <c r="M39" s="100"/>
      <c r="N39" s="100"/>
      <c r="O39" s="100"/>
      <c r="P39" s="100"/>
      <c r="Q39" s="100"/>
      <c r="R39" s="100"/>
      <c r="S39" s="100"/>
      <c r="T39" s="100"/>
      <c r="U39" s="99"/>
    </row>
    <row r="40" spans="2:21" ht="68.099999999999994" customHeight="1">
      <c r="B40" s="98" t="s">
        <v>1008</v>
      </c>
      <c r="C40" s="100"/>
      <c r="D40" s="100"/>
      <c r="E40" s="100"/>
      <c r="F40" s="100"/>
      <c r="G40" s="100"/>
      <c r="H40" s="100"/>
      <c r="I40" s="100"/>
      <c r="J40" s="100"/>
      <c r="K40" s="100"/>
      <c r="L40" s="100"/>
      <c r="M40" s="100"/>
      <c r="N40" s="100"/>
      <c r="O40" s="100"/>
      <c r="P40" s="100"/>
      <c r="Q40" s="100"/>
      <c r="R40" s="100"/>
      <c r="S40" s="100"/>
      <c r="T40" s="100"/>
      <c r="U40" s="99"/>
    </row>
    <row r="41" spans="2:21" ht="78.599999999999994" customHeight="1">
      <c r="B41" s="98" t="s">
        <v>1009</v>
      </c>
      <c r="C41" s="100"/>
      <c r="D41" s="100"/>
      <c r="E41" s="100"/>
      <c r="F41" s="100"/>
      <c r="G41" s="100"/>
      <c r="H41" s="100"/>
      <c r="I41" s="100"/>
      <c r="J41" s="100"/>
      <c r="K41" s="100"/>
      <c r="L41" s="100"/>
      <c r="M41" s="100"/>
      <c r="N41" s="100"/>
      <c r="O41" s="100"/>
      <c r="P41" s="100"/>
      <c r="Q41" s="100"/>
      <c r="R41" s="100"/>
      <c r="S41" s="100"/>
      <c r="T41" s="100"/>
      <c r="U41" s="99"/>
    </row>
    <row r="42" spans="2:21" ht="69.75" customHeight="1">
      <c r="B42" s="98" t="s">
        <v>1010</v>
      </c>
      <c r="C42" s="100"/>
      <c r="D42" s="100"/>
      <c r="E42" s="100"/>
      <c r="F42" s="100"/>
      <c r="G42" s="100"/>
      <c r="H42" s="100"/>
      <c r="I42" s="100"/>
      <c r="J42" s="100"/>
      <c r="K42" s="100"/>
      <c r="L42" s="100"/>
      <c r="M42" s="100"/>
      <c r="N42" s="100"/>
      <c r="O42" s="100"/>
      <c r="P42" s="100"/>
      <c r="Q42" s="100"/>
      <c r="R42" s="100"/>
      <c r="S42" s="100"/>
      <c r="T42" s="100"/>
      <c r="U42" s="99"/>
    </row>
    <row r="43" spans="2:21" ht="75" customHeight="1">
      <c r="B43" s="98" t="s">
        <v>1011</v>
      </c>
      <c r="C43" s="100"/>
      <c r="D43" s="100"/>
      <c r="E43" s="100"/>
      <c r="F43" s="100"/>
      <c r="G43" s="100"/>
      <c r="H43" s="100"/>
      <c r="I43" s="100"/>
      <c r="J43" s="100"/>
      <c r="K43" s="100"/>
      <c r="L43" s="100"/>
      <c r="M43" s="100"/>
      <c r="N43" s="100"/>
      <c r="O43" s="100"/>
      <c r="P43" s="100"/>
      <c r="Q43" s="100"/>
      <c r="R43" s="100"/>
      <c r="S43" s="100"/>
      <c r="T43" s="100"/>
      <c r="U43" s="99"/>
    </row>
    <row r="44" spans="2:21" ht="79.7" customHeight="1">
      <c r="B44" s="98" t="s">
        <v>1012</v>
      </c>
      <c r="C44" s="100"/>
      <c r="D44" s="100"/>
      <c r="E44" s="100"/>
      <c r="F44" s="100"/>
      <c r="G44" s="100"/>
      <c r="H44" s="100"/>
      <c r="I44" s="100"/>
      <c r="J44" s="100"/>
      <c r="K44" s="100"/>
      <c r="L44" s="100"/>
      <c r="M44" s="100"/>
      <c r="N44" s="100"/>
      <c r="O44" s="100"/>
      <c r="P44" s="100"/>
      <c r="Q44" s="100"/>
      <c r="R44" s="100"/>
      <c r="S44" s="100"/>
      <c r="T44" s="100"/>
      <c r="U44" s="99"/>
    </row>
    <row r="45" spans="2:21" ht="90" customHeight="1" thickBot="1">
      <c r="B45" s="101" t="s">
        <v>1013</v>
      </c>
      <c r="C45" s="103"/>
      <c r="D45" s="103"/>
      <c r="E45" s="103"/>
      <c r="F45" s="103"/>
      <c r="G45" s="103"/>
      <c r="H45" s="103"/>
      <c r="I45" s="103"/>
      <c r="J45" s="103"/>
      <c r="K45" s="103"/>
      <c r="L45" s="103"/>
      <c r="M45" s="103"/>
      <c r="N45" s="103"/>
      <c r="O45" s="103"/>
      <c r="P45" s="103"/>
      <c r="Q45" s="103"/>
      <c r="R45" s="103"/>
      <c r="S45" s="103"/>
      <c r="T45" s="103"/>
      <c r="U45" s="102"/>
    </row>
  </sheetData>
  <mergeCells count="80">
    <mergeCell ref="B44:U44"/>
    <mergeCell ref="B45:U45"/>
    <mergeCell ref="B38:U38"/>
    <mergeCell ref="B39:U39"/>
    <mergeCell ref="B40:U40"/>
    <mergeCell ref="B41:U41"/>
    <mergeCell ref="B42:U42"/>
    <mergeCell ref="B43:U43"/>
    <mergeCell ref="B32:U32"/>
    <mergeCell ref="B33:U33"/>
    <mergeCell ref="B34:U34"/>
    <mergeCell ref="B35:U35"/>
    <mergeCell ref="B36:U36"/>
    <mergeCell ref="B37:U37"/>
    <mergeCell ref="C24:H24"/>
    <mergeCell ref="I24:K24"/>
    <mergeCell ref="L24:O24"/>
    <mergeCell ref="B28:D28"/>
    <mergeCell ref="B29:D29"/>
    <mergeCell ref="B31:U31"/>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3"/>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1014</v>
      </c>
      <c r="D4" s="19" t="s">
        <v>1015</v>
      </c>
      <c r="E4" s="19"/>
      <c r="F4" s="19"/>
      <c r="G4" s="19"/>
      <c r="H4" s="19"/>
      <c r="I4" s="20"/>
      <c r="J4" s="21" t="s">
        <v>10</v>
      </c>
      <c r="K4" s="22" t="s">
        <v>11</v>
      </c>
      <c r="L4" s="23" t="s">
        <v>12</v>
      </c>
      <c r="M4" s="23"/>
      <c r="N4" s="23"/>
      <c r="O4" s="23"/>
      <c r="P4" s="21" t="s">
        <v>13</v>
      </c>
      <c r="Q4" s="23" t="s">
        <v>1016</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1017</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18" si="0">IF(ISERR(T11/S11*100),"N/A",T11/S11*100)</f>
        <v>N/A</v>
      </c>
    </row>
    <row r="12" spans="1:34" ht="75" customHeight="1" thickBot="1">
      <c r="A12" s="60"/>
      <c r="B12" s="66" t="s">
        <v>46</v>
      </c>
      <c r="C12" s="67" t="s">
        <v>46</v>
      </c>
      <c r="D12" s="67"/>
      <c r="E12" s="67"/>
      <c r="F12" s="67"/>
      <c r="G12" s="67"/>
      <c r="H12" s="67"/>
      <c r="I12" s="67" t="s">
        <v>1018</v>
      </c>
      <c r="J12" s="67"/>
      <c r="K12" s="67"/>
      <c r="L12" s="67" t="s">
        <v>1019</v>
      </c>
      <c r="M12" s="67"/>
      <c r="N12" s="67"/>
      <c r="O12" s="67"/>
      <c r="P12" s="68" t="s">
        <v>49</v>
      </c>
      <c r="Q12" s="68" t="s">
        <v>44</v>
      </c>
      <c r="R12" s="68">
        <v>674.25</v>
      </c>
      <c r="S12" s="68" t="s">
        <v>45</v>
      </c>
      <c r="T12" s="68" t="s">
        <v>45</v>
      </c>
      <c r="U12" s="69" t="str">
        <f t="shared" si="0"/>
        <v>N/A</v>
      </c>
    </row>
    <row r="13" spans="1:34" ht="75" customHeight="1" thickTop="1" thickBot="1">
      <c r="A13" s="60"/>
      <c r="B13" s="61" t="s">
        <v>50</v>
      </c>
      <c r="C13" s="62" t="s">
        <v>1020</v>
      </c>
      <c r="D13" s="62"/>
      <c r="E13" s="62"/>
      <c r="F13" s="62"/>
      <c r="G13" s="62"/>
      <c r="H13" s="62"/>
      <c r="I13" s="62" t="s">
        <v>1021</v>
      </c>
      <c r="J13" s="62"/>
      <c r="K13" s="62"/>
      <c r="L13" s="62" t="s">
        <v>1022</v>
      </c>
      <c r="M13" s="62"/>
      <c r="N13" s="62"/>
      <c r="O13" s="62"/>
      <c r="P13" s="63" t="s">
        <v>49</v>
      </c>
      <c r="Q13" s="63" t="s">
        <v>44</v>
      </c>
      <c r="R13" s="63">
        <v>86.05</v>
      </c>
      <c r="S13" s="63" t="s">
        <v>45</v>
      </c>
      <c r="T13" s="63" t="s">
        <v>45</v>
      </c>
      <c r="U13" s="65" t="str">
        <f t="shared" si="0"/>
        <v>N/A</v>
      </c>
    </row>
    <row r="14" spans="1:34" ht="75" customHeight="1" thickTop="1">
      <c r="A14" s="60"/>
      <c r="B14" s="61" t="s">
        <v>55</v>
      </c>
      <c r="C14" s="62" t="s">
        <v>1023</v>
      </c>
      <c r="D14" s="62"/>
      <c r="E14" s="62"/>
      <c r="F14" s="62"/>
      <c r="G14" s="62"/>
      <c r="H14" s="62"/>
      <c r="I14" s="62" t="s">
        <v>1024</v>
      </c>
      <c r="J14" s="62"/>
      <c r="K14" s="62"/>
      <c r="L14" s="62" t="s">
        <v>1025</v>
      </c>
      <c r="M14" s="62"/>
      <c r="N14" s="62"/>
      <c r="O14" s="62"/>
      <c r="P14" s="63" t="s">
        <v>49</v>
      </c>
      <c r="Q14" s="63" t="s">
        <v>44</v>
      </c>
      <c r="R14" s="63">
        <v>100</v>
      </c>
      <c r="S14" s="63" t="s">
        <v>45</v>
      </c>
      <c r="T14" s="63" t="s">
        <v>45</v>
      </c>
      <c r="U14" s="65" t="str">
        <f t="shared" si="0"/>
        <v>N/A</v>
      </c>
    </row>
    <row r="15" spans="1:34" ht="75" customHeight="1" thickBot="1">
      <c r="A15" s="60"/>
      <c r="B15" s="66" t="s">
        <v>46</v>
      </c>
      <c r="C15" s="67" t="s">
        <v>1026</v>
      </c>
      <c r="D15" s="67"/>
      <c r="E15" s="67"/>
      <c r="F15" s="67"/>
      <c r="G15" s="67"/>
      <c r="H15" s="67"/>
      <c r="I15" s="67" t="s">
        <v>1027</v>
      </c>
      <c r="J15" s="67"/>
      <c r="K15" s="67"/>
      <c r="L15" s="67" t="s">
        <v>1028</v>
      </c>
      <c r="M15" s="67"/>
      <c r="N15" s="67"/>
      <c r="O15" s="67"/>
      <c r="P15" s="68" t="s">
        <v>49</v>
      </c>
      <c r="Q15" s="68" t="s">
        <v>104</v>
      </c>
      <c r="R15" s="68">
        <v>100</v>
      </c>
      <c r="S15" s="68">
        <v>0</v>
      </c>
      <c r="T15" s="68">
        <v>0</v>
      </c>
      <c r="U15" s="69" t="str">
        <f t="shared" si="0"/>
        <v>N/A</v>
      </c>
    </row>
    <row r="16" spans="1:34" ht="75" customHeight="1" thickTop="1">
      <c r="A16" s="60"/>
      <c r="B16" s="61" t="s">
        <v>60</v>
      </c>
      <c r="C16" s="62" t="s">
        <v>1029</v>
      </c>
      <c r="D16" s="62"/>
      <c r="E16" s="62"/>
      <c r="F16" s="62"/>
      <c r="G16" s="62"/>
      <c r="H16" s="62"/>
      <c r="I16" s="62" t="s">
        <v>1030</v>
      </c>
      <c r="J16" s="62"/>
      <c r="K16" s="62"/>
      <c r="L16" s="62" t="s">
        <v>1031</v>
      </c>
      <c r="M16" s="62"/>
      <c r="N16" s="62"/>
      <c r="O16" s="62"/>
      <c r="P16" s="63" t="s">
        <v>49</v>
      </c>
      <c r="Q16" s="63" t="s">
        <v>64</v>
      </c>
      <c r="R16" s="63">
        <v>100</v>
      </c>
      <c r="S16" s="63">
        <v>73.680000000000007</v>
      </c>
      <c r="T16" s="63">
        <v>63.16</v>
      </c>
      <c r="U16" s="65">
        <f t="shared" si="0"/>
        <v>85.722041259500529</v>
      </c>
    </row>
    <row r="17" spans="1:22" ht="75" customHeight="1">
      <c r="A17" s="60"/>
      <c r="B17" s="66" t="s">
        <v>46</v>
      </c>
      <c r="C17" s="67" t="s">
        <v>1032</v>
      </c>
      <c r="D17" s="67"/>
      <c r="E17" s="67"/>
      <c r="F17" s="67"/>
      <c r="G17" s="67"/>
      <c r="H17" s="67"/>
      <c r="I17" s="67" t="s">
        <v>1033</v>
      </c>
      <c r="J17" s="67"/>
      <c r="K17" s="67"/>
      <c r="L17" s="67" t="s">
        <v>1034</v>
      </c>
      <c r="M17" s="67"/>
      <c r="N17" s="67"/>
      <c r="O17" s="67"/>
      <c r="P17" s="68" t="s">
        <v>49</v>
      </c>
      <c r="Q17" s="68" t="s">
        <v>159</v>
      </c>
      <c r="R17" s="68">
        <v>100</v>
      </c>
      <c r="S17" s="68">
        <v>37.5</v>
      </c>
      <c r="T17" s="68">
        <v>100</v>
      </c>
      <c r="U17" s="69">
        <f t="shared" si="0"/>
        <v>266.66666666666663</v>
      </c>
    </row>
    <row r="18" spans="1:22" ht="75" customHeight="1" thickBot="1">
      <c r="A18" s="60"/>
      <c r="B18" s="66" t="s">
        <v>46</v>
      </c>
      <c r="C18" s="67" t="s">
        <v>1035</v>
      </c>
      <c r="D18" s="67"/>
      <c r="E18" s="67"/>
      <c r="F18" s="67"/>
      <c r="G18" s="67"/>
      <c r="H18" s="67"/>
      <c r="I18" s="67" t="s">
        <v>1036</v>
      </c>
      <c r="J18" s="67"/>
      <c r="K18" s="67"/>
      <c r="L18" s="67" t="s">
        <v>1037</v>
      </c>
      <c r="M18" s="67"/>
      <c r="N18" s="67"/>
      <c r="O18" s="67"/>
      <c r="P18" s="68" t="s">
        <v>49</v>
      </c>
      <c r="Q18" s="68" t="s">
        <v>159</v>
      </c>
      <c r="R18" s="68">
        <v>100</v>
      </c>
      <c r="S18" s="68">
        <v>50</v>
      </c>
      <c r="T18" s="68">
        <v>50</v>
      </c>
      <c r="U18" s="69">
        <f t="shared" si="0"/>
        <v>100</v>
      </c>
    </row>
    <row r="19" spans="1:22" ht="22.5" customHeight="1" thickTop="1" thickBot="1">
      <c r="B19" s="13" t="s">
        <v>65</v>
      </c>
      <c r="C19" s="14"/>
      <c r="D19" s="14"/>
      <c r="E19" s="14"/>
      <c r="F19" s="14"/>
      <c r="G19" s="14"/>
      <c r="H19" s="15"/>
      <c r="I19" s="15"/>
      <c r="J19" s="15"/>
      <c r="K19" s="15"/>
      <c r="L19" s="15"/>
      <c r="M19" s="15"/>
      <c r="N19" s="15"/>
      <c r="O19" s="15"/>
      <c r="P19" s="15"/>
      <c r="Q19" s="15"/>
      <c r="R19" s="15"/>
      <c r="S19" s="15"/>
      <c r="T19" s="15"/>
      <c r="U19" s="16"/>
      <c r="V19" s="70"/>
    </row>
    <row r="20" spans="1:22" ht="26.25" customHeight="1" thickTop="1">
      <c r="B20" s="71"/>
      <c r="C20" s="72"/>
      <c r="D20" s="72"/>
      <c r="E20" s="72"/>
      <c r="F20" s="72"/>
      <c r="G20" s="72"/>
      <c r="H20" s="73"/>
      <c r="I20" s="73"/>
      <c r="J20" s="73"/>
      <c r="K20" s="73"/>
      <c r="L20" s="73"/>
      <c r="M20" s="73"/>
      <c r="N20" s="73"/>
      <c r="O20" s="73"/>
      <c r="P20" s="74"/>
      <c r="Q20" s="75"/>
      <c r="R20" s="76" t="s">
        <v>66</v>
      </c>
      <c r="S20" s="44" t="s">
        <v>67</v>
      </c>
      <c r="T20" s="76" t="s">
        <v>68</v>
      </c>
      <c r="U20" s="44" t="s">
        <v>69</v>
      </c>
    </row>
    <row r="21" spans="1:22" ht="26.25" customHeight="1" thickBot="1">
      <c r="B21" s="77"/>
      <c r="C21" s="78"/>
      <c r="D21" s="78"/>
      <c r="E21" s="78"/>
      <c r="F21" s="78"/>
      <c r="G21" s="78"/>
      <c r="H21" s="79"/>
      <c r="I21" s="79"/>
      <c r="J21" s="79"/>
      <c r="K21" s="79"/>
      <c r="L21" s="79"/>
      <c r="M21" s="79"/>
      <c r="N21" s="79"/>
      <c r="O21" s="79"/>
      <c r="P21" s="80"/>
      <c r="Q21" s="81"/>
      <c r="R21" s="82" t="s">
        <v>70</v>
      </c>
      <c r="S21" s="81" t="s">
        <v>70</v>
      </c>
      <c r="T21" s="81" t="s">
        <v>70</v>
      </c>
      <c r="U21" s="81" t="s">
        <v>71</v>
      </c>
    </row>
    <row r="22" spans="1:22" ht="13.5" customHeight="1" thickBot="1">
      <c r="B22" s="83" t="s">
        <v>72</v>
      </c>
      <c r="C22" s="84"/>
      <c r="D22" s="84"/>
      <c r="E22" s="85"/>
      <c r="F22" s="85"/>
      <c r="G22" s="85"/>
      <c r="H22" s="86"/>
      <c r="I22" s="86"/>
      <c r="J22" s="86"/>
      <c r="K22" s="86"/>
      <c r="L22" s="86"/>
      <c r="M22" s="86"/>
      <c r="N22" s="86"/>
      <c r="O22" s="86"/>
      <c r="P22" s="87"/>
      <c r="Q22" s="87"/>
      <c r="R22" s="88">
        <f>48.47364</f>
        <v>48.473640000000003</v>
      </c>
      <c r="S22" s="88">
        <f>48.47364</f>
        <v>48.473640000000003</v>
      </c>
      <c r="T22" s="88">
        <f>365.549351</f>
        <v>365.549351</v>
      </c>
      <c r="U22" s="89">
        <f>+IF(ISERR(T22/S22*100),"N/A",T22/S22*100)</f>
        <v>754.11987009846996</v>
      </c>
    </row>
    <row r="23" spans="1:22" ht="13.5" customHeight="1" thickBot="1">
      <c r="B23" s="90" t="s">
        <v>73</v>
      </c>
      <c r="C23" s="91"/>
      <c r="D23" s="91"/>
      <c r="E23" s="92"/>
      <c r="F23" s="92"/>
      <c r="G23" s="92"/>
      <c r="H23" s="93"/>
      <c r="I23" s="93"/>
      <c r="J23" s="93"/>
      <c r="K23" s="93"/>
      <c r="L23" s="93"/>
      <c r="M23" s="93"/>
      <c r="N23" s="93"/>
      <c r="O23" s="93"/>
      <c r="P23" s="94"/>
      <c r="Q23" s="94"/>
      <c r="R23" s="88">
        <f>371.985387</f>
        <v>371.985387</v>
      </c>
      <c r="S23" s="88">
        <f>371.985387</f>
        <v>371.985387</v>
      </c>
      <c r="T23" s="88">
        <f>365.549351</f>
        <v>365.549351</v>
      </c>
      <c r="U23" s="89">
        <f>+IF(ISERR(T23/S23*100),"N/A",T23/S23*100)</f>
        <v>98.269814830118591</v>
      </c>
    </row>
    <row r="24" spans="1:22" ht="14.85" customHeight="1" thickTop="1" thickBot="1">
      <c r="B24" s="13" t="s">
        <v>74</v>
      </c>
      <c r="C24" s="14"/>
      <c r="D24" s="14"/>
      <c r="E24" s="14"/>
      <c r="F24" s="14"/>
      <c r="G24" s="14"/>
      <c r="H24" s="15"/>
      <c r="I24" s="15"/>
      <c r="J24" s="15"/>
      <c r="K24" s="15"/>
      <c r="L24" s="15"/>
      <c r="M24" s="15"/>
      <c r="N24" s="15"/>
      <c r="O24" s="15"/>
      <c r="P24" s="15"/>
      <c r="Q24" s="15"/>
      <c r="R24" s="15"/>
      <c r="S24" s="15"/>
      <c r="T24" s="15"/>
      <c r="U24" s="16"/>
    </row>
    <row r="25" spans="1:22" ht="44.25" customHeight="1" thickTop="1">
      <c r="B25" s="95" t="s">
        <v>75</v>
      </c>
      <c r="C25" s="97"/>
      <c r="D25" s="97"/>
      <c r="E25" s="97"/>
      <c r="F25" s="97"/>
      <c r="G25" s="97"/>
      <c r="H25" s="97"/>
      <c r="I25" s="97"/>
      <c r="J25" s="97"/>
      <c r="K25" s="97"/>
      <c r="L25" s="97"/>
      <c r="M25" s="97"/>
      <c r="N25" s="97"/>
      <c r="O25" s="97"/>
      <c r="P25" s="97"/>
      <c r="Q25" s="97"/>
      <c r="R25" s="97"/>
      <c r="S25" s="97"/>
      <c r="T25" s="97"/>
      <c r="U25" s="96"/>
    </row>
    <row r="26" spans="1:22" ht="34.5" customHeight="1">
      <c r="B26" s="98" t="s">
        <v>76</v>
      </c>
      <c r="C26" s="100"/>
      <c r="D26" s="100"/>
      <c r="E26" s="100"/>
      <c r="F26" s="100"/>
      <c r="G26" s="100"/>
      <c r="H26" s="100"/>
      <c r="I26" s="100"/>
      <c r="J26" s="100"/>
      <c r="K26" s="100"/>
      <c r="L26" s="100"/>
      <c r="M26" s="100"/>
      <c r="N26" s="100"/>
      <c r="O26" s="100"/>
      <c r="P26" s="100"/>
      <c r="Q26" s="100"/>
      <c r="R26" s="100"/>
      <c r="S26" s="100"/>
      <c r="T26" s="100"/>
      <c r="U26" s="99"/>
    </row>
    <row r="27" spans="1:22" ht="24.6" customHeight="1">
      <c r="B27" s="98" t="s">
        <v>1038</v>
      </c>
      <c r="C27" s="100"/>
      <c r="D27" s="100"/>
      <c r="E27" s="100"/>
      <c r="F27" s="100"/>
      <c r="G27" s="100"/>
      <c r="H27" s="100"/>
      <c r="I27" s="100"/>
      <c r="J27" s="100"/>
      <c r="K27" s="100"/>
      <c r="L27" s="100"/>
      <c r="M27" s="100"/>
      <c r="N27" s="100"/>
      <c r="O27" s="100"/>
      <c r="P27" s="100"/>
      <c r="Q27" s="100"/>
      <c r="R27" s="100"/>
      <c r="S27" s="100"/>
      <c r="T27" s="100"/>
      <c r="U27" s="99"/>
    </row>
    <row r="28" spans="1:22" ht="34.5" customHeight="1">
      <c r="B28" s="98" t="s">
        <v>1039</v>
      </c>
      <c r="C28" s="100"/>
      <c r="D28" s="100"/>
      <c r="E28" s="100"/>
      <c r="F28" s="100"/>
      <c r="G28" s="100"/>
      <c r="H28" s="100"/>
      <c r="I28" s="100"/>
      <c r="J28" s="100"/>
      <c r="K28" s="100"/>
      <c r="L28" s="100"/>
      <c r="M28" s="100"/>
      <c r="N28" s="100"/>
      <c r="O28" s="100"/>
      <c r="P28" s="100"/>
      <c r="Q28" s="100"/>
      <c r="R28" s="100"/>
      <c r="S28" s="100"/>
      <c r="T28" s="100"/>
      <c r="U28" s="99"/>
    </row>
    <row r="29" spans="1:22" ht="34.5" customHeight="1">
      <c r="B29" s="98" t="s">
        <v>1040</v>
      </c>
      <c r="C29" s="100"/>
      <c r="D29" s="100"/>
      <c r="E29" s="100"/>
      <c r="F29" s="100"/>
      <c r="G29" s="100"/>
      <c r="H29" s="100"/>
      <c r="I29" s="100"/>
      <c r="J29" s="100"/>
      <c r="K29" s="100"/>
      <c r="L29" s="100"/>
      <c r="M29" s="100"/>
      <c r="N29" s="100"/>
      <c r="O29" s="100"/>
      <c r="P29" s="100"/>
      <c r="Q29" s="100"/>
      <c r="R29" s="100"/>
      <c r="S29" s="100"/>
      <c r="T29" s="100"/>
      <c r="U29" s="99"/>
    </row>
    <row r="30" spans="1:22" ht="34.5" customHeight="1">
      <c r="B30" s="98" t="s">
        <v>1041</v>
      </c>
      <c r="C30" s="100"/>
      <c r="D30" s="100"/>
      <c r="E30" s="100"/>
      <c r="F30" s="100"/>
      <c r="G30" s="100"/>
      <c r="H30" s="100"/>
      <c r="I30" s="100"/>
      <c r="J30" s="100"/>
      <c r="K30" s="100"/>
      <c r="L30" s="100"/>
      <c r="M30" s="100"/>
      <c r="N30" s="100"/>
      <c r="O30" s="100"/>
      <c r="P30" s="100"/>
      <c r="Q30" s="100"/>
      <c r="R30" s="100"/>
      <c r="S30" s="100"/>
      <c r="T30" s="100"/>
      <c r="U30" s="99"/>
    </row>
    <row r="31" spans="1:22" ht="46.5" customHeight="1">
      <c r="B31" s="98" t="s">
        <v>1042</v>
      </c>
      <c r="C31" s="100"/>
      <c r="D31" s="100"/>
      <c r="E31" s="100"/>
      <c r="F31" s="100"/>
      <c r="G31" s="100"/>
      <c r="H31" s="100"/>
      <c r="I31" s="100"/>
      <c r="J31" s="100"/>
      <c r="K31" s="100"/>
      <c r="L31" s="100"/>
      <c r="M31" s="100"/>
      <c r="N31" s="100"/>
      <c r="O31" s="100"/>
      <c r="P31" s="100"/>
      <c r="Q31" s="100"/>
      <c r="R31" s="100"/>
      <c r="S31" s="100"/>
      <c r="T31" s="100"/>
      <c r="U31" s="99"/>
    </row>
    <row r="32" spans="1:22" ht="60.2" customHeight="1">
      <c r="B32" s="98" t="s">
        <v>1043</v>
      </c>
      <c r="C32" s="100"/>
      <c r="D32" s="100"/>
      <c r="E32" s="100"/>
      <c r="F32" s="100"/>
      <c r="G32" s="100"/>
      <c r="H32" s="100"/>
      <c r="I32" s="100"/>
      <c r="J32" s="100"/>
      <c r="K32" s="100"/>
      <c r="L32" s="100"/>
      <c r="M32" s="100"/>
      <c r="N32" s="100"/>
      <c r="O32" s="100"/>
      <c r="P32" s="100"/>
      <c r="Q32" s="100"/>
      <c r="R32" s="100"/>
      <c r="S32" s="100"/>
      <c r="T32" s="100"/>
      <c r="U32" s="99"/>
    </row>
    <row r="33" spans="2:21" ht="34.5" customHeight="1" thickBot="1">
      <c r="B33" s="101" t="s">
        <v>1044</v>
      </c>
      <c r="C33" s="103"/>
      <c r="D33" s="103"/>
      <c r="E33" s="103"/>
      <c r="F33" s="103"/>
      <c r="G33" s="103"/>
      <c r="H33" s="103"/>
      <c r="I33" s="103"/>
      <c r="J33" s="103"/>
      <c r="K33" s="103"/>
      <c r="L33" s="103"/>
      <c r="M33" s="103"/>
      <c r="N33" s="103"/>
      <c r="O33" s="103"/>
      <c r="P33" s="103"/>
      <c r="Q33" s="103"/>
      <c r="R33" s="103"/>
      <c r="S33" s="103"/>
      <c r="T33" s="103"/>
      <c r="U33" s="102"/>
    </row>
  </sheetData>
  <mergeCells count="56">
    <mergeCell ref="B32:U32"/>
    <mergeCell ref="B33:U33"/>
    <mergeCell ref="B26:U26"/>
    <mergeCell ref="B27:U27"/>
    <mergeCell ref="B28:U28"/>
    <mergeCell ref="B29:U29"/>
    <mergeCell ref="B30:U30"/>
    <mergeCell ref="B31:U31"/>
    <mergeCell ref="C18:H18"/>
    <mergeCell ref="I18:K18"/>
    <mergeCell ref="L18:O18"/>
    <mergeCell ref="B22:D22"/>
    <mergeCell ref="B23:D23"/>
    <mergeCell ref="B25:U25"/>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1045</v>
      </c>
      <c r="D4" s="19" t="s">
        <v>1046</v>
      </c>
      <c r="E4" s="19"/>
      <c r="F4" s="19"/>
      <c r="G4" s="19"/>
      <c r="H4" s="19"/>
      <c r="I4" s="20"/>
      <c r="J4" s="21" t="s">
        <v>10</v>
      </c>
      <c r="K4" s="22" t="s">
        <v>11</v>
      </c>
      <c r="L4" s="23" t="s">
        <v>12</v>
      </c>
      <c r="M4" s="23"/>
      <c r="N4" s="23"/>
      <c r="O4" s="23"/>
      <c r="P4" s="21" t="s">
        <v>13</v>
      </c>
      <c r="Q4" s="23" t="s">
        <v>553</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1047</v>
      </c>
      <c r="D11" s="62"/>
      <c r="E11" s="62"/>
      <c r="F11" s="62"/>
      <c r="G11" s="62"/>
      <c r="H11" s="62"/>
      <c r="I11" s="62" t="s">
        <v>42</v>
      </c>
      <c r="J11" s="62"/>
      <c r="K11" s="62"/>
      <c r="L11" s="62" t="s">
        <v>43</v>
      </c>
      <c r="M11" s="62"/>
      <c r="N11" s="62"/>
      <c r="O11" s="62"/>
      <c r="P11" s="63" t="s">
        <v>16</v>
      </c>
      <c r="Q11" s="63" t="s">
        <v>44</v>
      </c>
      <c r="R11" s="64">
        <v>62070</v>
      </c>
      <c r="S11" s="64" t="s">
        <v>45</v>
      </c>
      <c r="T11" s="64" t="s">
        <v>45</v>
      </c>
      <c r="U11" s="65" t="str">
        <f>IF(ISERR(T11/S11*100),"N/A",T11/S11*100)</f>
        <v>N/A</v>
      </c>
    </row>
    <row r="12" spans="1:34" ht="75" customHeight="1" thickBot="1">
      <c r="A12" s="60"/>
      <c r="B12" s="66" t="s">
        <v>46</v>
      </c>
      <c r="C12" s="67" t="s">
        <v>46</v>
      </c>
      <c r="D12" s="67"/>
      <c r="E12" s="67"/>
      <c r="F12" s="67"/>
      <c r="G12" s="67"/>
      <c r="H12" s="67"/>
      <c r="I12" s="67" t="s">
        <v>1048</v>
      </c>
      <c r="J12" s="67"/>
      <c r="K12" s="67"/>
      <c r="L12" s="67" t="s">
        <v>1049</v>
      </c>
      <c r="M12" s="67"/>
      <c r="N12" s="67"/>
      <c r="O12" s="67"/>
      <c r="P12" s="68" t="s">
        <v>49</v>
      </c>
      <c r="Q12" s="68" t="s">
        <v>44</v>
      </c>
      <c r="R12" s="68">
        <v>104.67</v>
      </c>
      <c r="S12" s="68" t="s">
        <v>45</v>
      </c>
      <c r="T12" s="68" t="s">
        <v>45</v>
      </c>
      <c r="U12" s="69" t="str">
        <f>IF(ISERR(T12/S12*100),"N/A",T12/S12*100)</f>
        <v>N/A</v>
      </c>
    </row>
    <row r="13" spans="1:34" ht="75" customHeight="1" thickTop="1" thickBot="1">
      <c r="A13" s="60"/>
      <c r="B13" s="61" t="s">
        <v>50</v>
      </c>
      <c r="C13" s="62" t="s">
        <v>1050</v>
      </c>
      <c r="D13" s="62"/>
      <c r="E13" s="62"/>
      <c r="F13" s="62"/>
      <c r="G13" s="62"/>
      <c r="H13" s="62"/>
      <c r="I13" s="62" t="s">
        <v>1051</v>
      </c>
      <c r="J13" s="62"/>
      <c r="K13" s="62"/>
      <c r="L13" s="62" t="s">
        <v>1052</v>
      </c>
      <c r="M13" s="62"/>
      <c r="N13" s="62"/>
      <c r="O13" s="62"/>
      <c r="P13" s="63" t="s">
        <v>49</v>
      </c>
      <c r="Q13" s="63" t="s">
        <v>44</v>
      </c>
      <c r="R13" s="63">
        <v>2.25</v>
      </c>
      <c r="S13" s="63" t="s">
        <v>45</v>
      </c>
      <c r="T13" s="63" t="s">
        <v>45</v>
      </c>
      <c r="U13" s="65" t="str">
        <f>IF(ISERR(T13/S13*100),"N/A",T13/S13*100)</f>
        <v>N/A</v>
      </c>
    </row>
    <row r="14" spans="1:34" ht="75" customHeight="1" thickTop="1" thickBot="1">
      <c r="A14" s="60"/>
      <c r="B14" s="61" t="s">
        <v>55</v>
      </c>
      <c r="C14" s="62" t="s">
        <v>1053</v>
      </c>
      <c r="D14" s="62"/>
      <c r="E14" s="62"/>
      <c r="F14" s="62"/>
      <c r="G14" s="62"/>
      <c r="H14" s="62"/>
      <c r="I14" s="62" t="s">
        <v>1054</v>
      </c>
      <c r="J14" s="62"/>
      <c r="K14" s="62"/>
      <c r="L14" s="62" t="s">
        <v>1055</v>
      </c>
      <c r="M14" s="62"/>
      <c r="N14" s="62"/>
      <c r="O14" s="62"/>
      <c r="P14" s="63" t="s">
        <v>49</v>
      </c>
      <c r="Q14" s="63" t="s">
        <v>54</v>
      </c>
      <c r="R14" s="63">
        <v>65</v>
      </c>
      <c r="S14" s="63" t="s">
        <v>45</v>
      </c>
      <c r="T14" s="63" t="s">
        <v>45</v>
      </c>
      <c r="U14" s="65" t="str">
        <f>IF(ISERR(T14/S14*100),"N/A",T14/S14*100)</f>
        <v>N/A</v>
      </c>
    </row>
    <row r="15" spans="1:34" ht="75" customHeight="1" thickTop="1" thickBot="1">
      <c r="A15" s="60"/>
      <c r="B15" s="61" t="s">
        <v>60</v>
      </c>
      <c r="C15" s="62" t="s">
        <v>1056</v>
      </c>
      <c r="D15" s="62"/>
      <c r="E15" s="62"/>
      <c r="F15" s="62"/>
      <c r="G15" s="62"/>
      <c r="H15" s="62"/>
      <c r="I15" s="62" t="s">
        <v>1057</v>
      </c>
      <c r="J15" s="62"/>
      <c r="K15" s="62"/>
      <c r="L15" s="62" t="s">
        <v>1058</v>
      </c>
      <c r="M15" s="62"/>
      <c r="N15" s="62"/>
      <c r="O15" s="62"/>
      <c r="P15" s="63" t="s">
        <v>49</v>
      </c>
      <c r="Q15" s="63" t="s">
        <v>111</v>
      </c>
      <c r="R15" s="63">
        <v>65</v>
      </c>
      <c r="S15" s="63" t="s">
        <v>45</v>
      </c>
      <c r="T15" s="63" t="s">
        <v>45</v>
      </c>
      <c r="U15" s="65" t="str">
        <f>IF(ISERR(T15/S15*100),"N/A",T15/S15*100)</f>
        <v>N/A</v>
      </c>
    </row>
    <row r="16" spans="1:34" ht="22.5" customHeight="1" thickTop="1" thickBot="1">
      <c r="B16" s="13" t="s">
        <v>65</v>
      </c>
      <c r="C16" s="14"/>
      <c r="D16" s="14"/>
      <c r="E16" s="14"/>
      <c r="F16" s="14"/>
      <c r="G16" s="14"/>
      <c r="H16" s="15"/>
      <c r="I16" s="15"/>
      <c r="J16" s="15"/>
      <c r="K16" s="15"/>
      <c r="L16" s="15"/>
      <c r="M16" s="15"/>
      <c r="N16" s="15"/>
      <c r="O16" s="15"/>
      <c r="P16" s="15"/>
      <c r="Q16" s="15"/>
      <c r="R16" s="15"/>
      <c r="S16" s="15"/>
      <c r="T16" s="15"/>
      <c r="U16" s="16"/>
      <c r="V16" s="70"/>
    </row>
    <row r="17" spans="2:21" ht="26.25" customHeight="1" thickTop="1">
      <c r="B17" s="71"/>
      <c r="C17" s="72"/>
      <c r="D17" s="72"/>
      <c r="E17" s="72"/>
      <c r="F17" s="72"/>
      <c r="G17" s="72"/>
      <c r="H17" s="73"/>
      <c r="I17" s="73"/>
      <c r="J17" s="73"/>
      <c r="K17" s="73"/>
      <c r="L17" s="73"/>
      <c r="M17" s="73"/>
      <c r="N17" s="73"/>
      <c r="O17" s="73"/>
      <c r="P17" s="74"/>
      <c r="Q17" s="75"/>
      <c r="R17" s="76" t="s">
        <v>66</v>
      </c>
      <c r="S17" s="44" t="s">
        <v>67</v>
      </c>
      <c r="T17" s="76" t="s">
        <v>68</v>
      </c>
      <c r="U17" s="44" t="s">
        <v>69</v>
      </c>
    </row>
    <row r="18" spans="2:21" ht="26.25" customHeight="1" thickBot="1">
      <c r="B18" s="77"/>
      <c r="C18" s="78"/>
      <c r="D18" s="78"/>
      <c r="E18" s="78"/>
      <c r="F18" s="78"/>
      <c r="G18" s="78"/>
      <c r="H18" s="79"/>
      <c r="I18" s="79"/>
      <c r="J18" s="79"/>
      <c r="K18" s="79"/>
      <c r="L18" s="79"/>
      <c r="M18" s="79"/>
      <c r="N18" s="79"/>
      <c r="O18" s="79"/>
      <c r="P18" s="80"/>
      <c r="Q18" s="81"/>
      <c r="R18" s="82" t="s">
        <v>70</v>
      </c>
      <c r="S18" s="81" t="s">
        <v>70</v>
      </c>
      <c r="T18" s="81" t="s">
        <v>70</v>
      </c>
      <c r="U18" s="81" t="s">
        <v>71</v>
      </c>
    </row>
    <row r="19" spans="2:21" ht="13.5" customHeight="1" thickBot="1">
      <c r="B19" s="83" t="s">
        <v>72</v>
      </c>
      <c r="C19" s="84"/>
      <c r="D19" s="84"/>
      <c r="E19" s="85"/>
      <c r="F19" s="85"/>
      <c r="G19" s="85"/>
      <c r="H19" s="86"/>
      <c r="I19" s="86"/>
      <c r="J19" s="86"/>
      <c r="K19" s="86"/>
      <c r="L19" s="86"/>
      <c r="M19" s="86"/>
      <c r="N19" s="86"/>
      <c r="O19" s="86"/>
      <c r="P19" s="87"/>
      <c r="Q19" s="87"/>
      <c r="R19" s="88">
        <f>6.9608</f>
        <v>6.9607999999999999</v>
      </c>
      <c r="S19" s="88">
        <f>6.9608</f>
        <v>6.9607999999999999</v>
      </c>
      <c r="T19" s="88">
        <f>48.6466083699999</f>
        <v>48.646608369999903</v>
      </c>
      <c r="U19" s="89">
        <f>+IF(ISERR(T19/S19*100),"N/A",T19/S19*100)</f>
        <v>698.86519322491529</v>
      </c>
    </row>
    <row r="20" spans="2:21" ht="13.5" customHeight="1" thickBot="1">
      <c r="B20" s="90" t="s">
        <v>73</v>
      </c>
      <c r="C20" s="91"/>
      <c r="D20" s="91"/>
      <c r="E20" s="92"/>
      <c r="F20" s="92"/>
      <c r="G20" s="92"/>
      <c r="H20" s="93"/>
      <c r="I20" s="93"/>
      <c r="J20" s="93"/>
      <c r="K20" s="93"/>
      <c r="L20" s="93"/>
      <c r="M20" s="93"/>
      <c r="N20" s="93"/>
      <c r="O20" s="93"/>
      <c r="P20" s="94"/>
      <c r="Q20" s="94"/>
      <c r="R20" s="88">
        <f>57.0378205</f>
        <v>57.037820500000002</v>
      </c>
      <c r="S20" s="88">
        <f>57.0378205</f>
        <v>57.037820500000002</v>
      </c>
      <c r="T20" s="88">
        <f>48.6466083699999</f>
        <v>48.646608369999903</v>
      </c>
      <c r="U20" s="89">
        <f>+IF(ISERR(T20/S20*100),"N/A",T20/S20*100)</f>
        <v>85.28833665725341</v>
      </c>
    </row>
    <row r="21" spans="2:21" ht="14.85" customHeight="1" thickTop="1" thickBot="1">
      <c r="B21" s="13" t="s">
        <v>74</v>
      </c>
      <c r="C21" s="14"/>
      <c r="D21" s="14"/>
      <c r="E21" s="14"/>
      <c r="F21" s="14"/>
      <c r="G21" s="14"/>
      <c r="H21" s="15"/>
      <c r="I21" s="15"/>
      <c r="J21" s="15"/>
      <c r="K21" s="15"/>
      <c r="L21" s="15"/>
      <c r="M21" s="15"/>
      <c r="N21" s="15"/>
      <c r="O21" s="15"/>
      <c r="P21" s="15"/>
      <c r="Q21" s="15"/>
      <c r="R21" s="15"/>
      <c r="S21" s="15"/>
      <c r="T21" s="15"/>
      <c r="U21" s="16"/>
    </row>
    <row r="22" spans="2:21" ht="44.25" customHeight="1" thickTop="1">
      <c r="B22" s="95" t="s">
        <v>75</v>
      </c>
      <c r="C22" s="97"/>
      <c r="D22" s="97"/>
      <c r="E22" s="97"/>
      <c r="F22" s="97"/>
      <c r="G22" s="97"/>
      <c r="H22" s="97"/>
      <c r="I22" s="97"/>
      <c r="J22" s="97"/>
      <c r="K22" s="97"/>
      <c r="L22" s="97"/>
      <c r="M22" s="97"/>
      <c r="N22" s="97"/>
      <c r="O22" s="97"/>
      <c r="P22" s="97"/>
      <c r="Q22" s="97"/>
      <c r="R22" s="97"/>
      <c r="S22" s="97"/>
      <c r="T22" s="97"/>
      <c r="U22" s="96"/>
    </row>
    <row r="23" spans="2:21" ht="34.5" customHeight="1">
      <c r="B23" s="98" t="s">
        <v>76</v>
      </c>
      <c r="C23" s="100"/>
      <c r="D23" s="100"/>
      <c r="E23" s="100"/>
      <c r="F23" s="100"/>
      <c r="G23" s="100"/>
      <c r="H23" s="100"/>
      <c r="I23" s="100"/>
      <c r="J23" s="100"/>
      <c r="K23" s="100"/>
      <c r="L23" s="100"/>
      <c r="M23" s="100"/>
      <c r="N23" s="100"/>
      <c r="O23" s="100"/>
      <c r="P23" s="100"/>
      <c r="Q23" s="100"/>
      <c r="R23" s="100"/>
      <c r="S23" s="100"/>
      <c r="T23" s="100"/>
      <c r="U23" s="99"/>
    </row>
    <row r="24" spans="2:21" ht="34.5" customHeight="1">
      <c r="B24" s="98" t="s">
        <v>1059</v>
      </c>
      <c r="C24" s="100"/>
      <c r="D24" s="100"/>
      <c r="E24" s="100"/>
      <c r="F24" s="100"/>
      <c r="G24" s="100"/>
      <c r="H24" s="100"/>
      <c r="I24" s="100"/>
      <c r="J24" s="100"/>
      <c r="K24" s="100"/>
      <c r="L24" s="100"/>
      <c r="M24" s="100"/>
      <c r="N24" s="100"/>
      <c r="O24" s="100"/>
      <c r="P24" s="100"/>
      <c r="Q24" s="100"/>
      <c r="R24" s="100"/>
      <c r="S24" s="100"/>
      <c r="T24" s="100"/>
      <c r="U24" s="99"/>
    </row>
    <row r="25" spans="2:21" ht="34.5" customHeight="1">
      <c r="B25" s="98" t="s">
        <v>1060</v>
      </c>
      <c r="C25" s="100"/>
      <c r="D25" s="100"/>
      <c r="E25" s="100"/>
      <c r="F25" s="100"/>
      <c r="G25" s="100"/>
      <c r="H25" s="100"/>
      <c r="I25" s="100"/>
      <c r="J25" s="100"/>
      <c r="K25" s="100"/>
      <c r="L25" s="100"/>
      <c r="M25" s="100"/>
      <c r="N25" s="100"/>
      <c r="O25" s="100"/>
      <c r="P25" s="100"/>
      <c r="Q25" s="100"/>
      <c r="R25" s="100"/>
      <c r="S25" s="100"/>
      <c r="T25" s="100"/>
      <c r="U25" s="99"/>
    </row>
    <row r="26" spans="2:21" ht="34.5" customHeight="1">
      <c r="B26" s="98" t="s">
        <v>1061</v>
      </c>
      <c r="C26" s="100"/>
      <c r="D26" s="100"/>
      <c r="E26" s="100"/>
      <c r="F26" s="100"/>
      <c r="G26" s="100"/>
      <c r="H26" s="100"/>
      <c r="I26" s="100"/>
      <c r="J26" s="100"/>
      <c r="K26" s="100"/>
      <c r="L26" s="100"/>
      <c r="M26" s="100"/>
      <c r="N26" s="100"/>
      <c r="O26" s="100"/>
      <c r="P26" s="100"/>
      <c r="Q26" s="100"/>
      <c r="R26" s="100"/>
      <c r="S26" s="100"/>
      <c r="T26" s="100"/>
      <c r="U26" s="99"/>
    </row>
    <row r="27" spans="2:21" ht="34.5" customHeight="1" thickBot="1">
      <c r="B27" s="101" t="s">
        <v>1062</v>
      </c>
      <c r="C27" s="103"/>
      <c r="D27" s="103"/>
      <c r="E27" s="103"/>
      <c r="F27" s="103"/>
      <c r="G27" s="103"/>
      <c r="H27" s="103"/>
      <c r="I27" s="103"/>
      <c r="J27" s="103"/>
      <c r="K27" s="103"/>
      <c r="L27" s="103"/>
      <c r="M27" s="103"/>
      <c r="N27" s="103"/>
      <c r="O27" s="103"/>
      <c r="P27" s="103"/>
      <c r="Q27" s="103"/>
      <c r="R27" s="103"/>
      <c r="S27" s="103"/>
      <c r="T27" s="103"/>
      <c r="U27" s="102"/>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1063</v>
      </c>
      <c r="D4" s="19" t="s">
        <v>1064</v>
      </c>
      <c r="E4" s="19"/>
      <c r="F4" s="19"/>
      <c r="G4" s="19"/>
      <c r="H4" s="19"/>
      <c r="I4" s="20"/>
      <c r="J4" s="21" t="s">
        <v>10</v>
      </c>
      <c r="K4" s="22" t="s">
        <v>11</v>
      </c>
      <c r="L4" s="23" t="s">
        <v>12</v>
      </c>
      <c r="M4" s="23"/>
      <c r="N4" s="23"/>
      <c r="O4" s="23"/>
      <c r="P4" s="21" t="s">
        <v>13</v>
      </c>
      <c r="Q4" s="23" t="s">
        <v>619</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620</v>
      </c>
      <c r="Q6" s="29"/>
      <c r="R6" s="33"/>
      <c r="S6" s="32" t="s">
        <v>24</v>
      </c>
      <c r="T6" s="29" t="s">
        <v>621</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1065</v>
      </c>
      <c r="D11" s="62"/>
      <c r="E11" s="62"/>
      <c r="F11" s="62"/>
      <c r="G11" s="62"/>
      <c r="H11" s="62"/>
      <c r="I11" s="62" t="s">
        <v>1066</v>
      </c>
      <c r="J11" s="62"/>
      <c r="K11" s="62"/>
      <c r="L11" s="62" t="s">
        <v>1067</v>
      </c>
      <c r="M11" s="62"/>
      <c r="N11" s="62"/>
      <c r="O11" s="62"/>
      <c r="P11" s="63" t="s">
        <v>196</v>
      </c>
      <c r="Q11" s="63" t="s">
        <v>403</v>
      </c>
      <c r="R11" s="63">
        <v>1.72</v>
      </c>
      <c r="S11" s="63" t="s">
        <v>45</v>
      </c>
      <c r="T11" s="63">
        <v>1.72</v>
      </c>
      <c r="U11" s="65" t="str">
        <f t="shared" ref="U11:U21" si="0">IF(ISERR(T11/S11*100),"N/A",T11/S11*100)</f>
        <v>N/A</v>
      </c>
    </row>
    <row r="12" spans="1:34" ht="75" customHeight="1" thickBot="1">
      <c r="A12" s="60"/>
      <c r="B12" s="66" t="s">
        <v>46</v>
      </c>
      <c r="C12" s="67" t="s">
        <v>46</v>
      </c>
      <c r="D12" s="67"/>
      <c r="E12" s="67"/>
      <c r="F12" s="67"/>
      <c r="G12" s="67"/>
      <c r="H12" s="67"/>
      <c r="I12" s="67" t="s">
        <v>42</v>
      </c>
      <c r="J12" s="67"/>
      <c r="K12" s="67"/>
      <c r="L12" s="67" t="s">
        <v>43</v>
      </c>
      <c r="M12" s="67"/>
      <c r="N12" s="67"/>
      <c r="O12" s="67"/>
      <c r="P12" s="68" t="s">
        <v>16</v>
      </c>
      <c r="Q12" s="68" t="s">
        <v>44</v>
      </c>
      <c r="R12" s="104">
        <v>62070</v>
      </c>
      <c r="S12" s="104" t="s">
        <v>45</v>
      </c>
      <c r="T12" s="104" t="s">
        <v>45</v>
      </c>
      <c r="U12" s="69" t="str">
        <f t="shared" si="0"/>
        <v>N/A</v>
      </c>
    </row>
    <row r="13" spans="1:34" ht="75" customHeight="1" thickTop="1">
      <c r="A13" s="60"/>
      <c r="B13" s="61" t="s">
        <v>50</v>
      </c>
      <c r="C13" s="62" t="s">
        <v>1068</v>
      </c>
      <c r="D13" s="62"/>
      <c r="E13" s="62"/>
      <c r="F13" s="62"/>
      <c r="G13" s="62"/>
      <c r="H13" s="62"/>
      <c r="I13" s="62" t="s">
        <v>1069</v>
      </c>
      <c r="J13" s="62"/>
      <c r="K13" s="62"/>
      <c r="L13" s="62" t="s">
        <v>1070</v>
      </c>
      <c r="M13" s="62"/>
      <c r="N13" s="62"/>
      <c r="O13" s="62"/>
      <c r="P13" s="63" t="s">
        <v>49</v>
      </c>
      <c r="Q13" s="63" t="s">
        <v>44</v>
      </c>
      <c r="R13" s="63">
        <v>60.71</v>
      </c>
      <c r="S13" s="63" t="s">
        <v>45</v>
      </c>
      <c r="T13" s="63" t="s">
        <v>45</v>
      </c>
      <c r="U13" s="65" t="str">
        <f t="shared" si="0"/>
        <v>N/A</v>
      </c>
    </row>
    <row r="14" spans="1:34" ht="75" customHeight="1" thickBot="1">
      <c r="A14" s="60"/>
      <c r="B14" s="66" t="s">
        <v>46</v>
      </c>
      <c r="C14" s="67" t="s">
        <v>46</v>
      </c>
      <c r="D14" s="67"/>
      <c r="E14" s="67"/>
      <c r="F14" s="67"/>
      <c r="G14" s="67"/>
      <c r="H14" s="67"/>
      <c r="I14" s="67" t="s">
        <v>1071</v>
      </c>
      <c r="J14" s="67"/>
      <c r="K14" s="67"/>
      <c r="L14" s="67" t="s">
        <v>1072</v>
      </c>
      <c r="M14" s="67"/>
      <c r="N14" s="67"/>
      <c r="O14" s="67"/>
      <c r="P14" s="68" t="s">
        <v>196</v>
      </c>
      <c r="Q14" s="68" t="s">
        <v>44</v>
      </c>
      <c r="R14" s="68">
        <v>8.3000000000000007</v>
      </c>
      <c r="S14" s="68" t="s">
        <v>45</v>
      </c>
      <c r="T14" s="68" t="s">
        <v>45</v>
      </c>
      <c r="U14" s="69" t="str">
        <f t="shared" si="0"/>
        <v>N/A</v>
      </c>
    </row>
    <row r="15" spans="1:34" ht="75" customHeight="1" thickTop="1">
      <c r="A15" s="60"/>
      <c r="B15" s="61" t="s">
        <v>55</v>
      </c>
      <c r="C15" s="62" t="s">
        <v>1073</v>
      </c>
      <c r="D15" s="62"/>
      <c r="E15" s="62"/>
      <c r="F15" s="62"/>
      <c r="G15" s="62"/>
      <c r="H15" s="62"/>
      <c r="I15" s="62" t="s">
        <v>1074</v>
      </c>
      <c r="J15" s="62"/>
      <c r="K15" s="62"/>
      <c r="L15" s="62" t="s">
        <v>1075</v>
      </c>
      <c r="M15" s="62"/>
      <c r="N15" s="62"/>
      <c r="O15" s="62"/>
      <c r="P15" s="63" t="s">
        <v>49</v>
      </c>
      <c r="Q15" s="63" t="s">
        <v>44</v>
      </c>
      <c r="R15" s="63">
        <v>77.78</v>
      </c>
      <c r="S15" s="63" t="s">
        <v>45</v>
      </c>
      <c r="T15" s="63" t="s">
        <v>45</v>
      </c>
      <c r="U15" s="65" t="str">
        <f t="shared" si="0"/>
        <v>N/A</v>
      </c>
    </row>
    <row r="16" spans="1:34" ht="75" customHeight="1" thickBot="1">
      <c r="A16" s="60"/>
      <c r="B16" s="66" t="s">
        <v>46</v>
      </c>
      <c r="C16" s="67" t="s">
        <v>1076</v>
      </c>
      <c r="D16" s="67"/>
      <c r="E16" s="67"/>
      <c r="F16" s="67"/>
      <c r="G16" s="67"/>
      <c r="H16" s="67"/>
      <c r="I16" s="67" t="s">
        <v>1077</v>
      </c>
      <c r="J16" s="67"/>
      <c r="K16" s="67"/>
      <c r="L16" s="67" t="s">
        <v>1078</v>
      </c>
      <c r="M16" s="67"/>
      <c r="N16" s="67"/>
      <c r="O16" s="67"/>
      <c r="P16" s="68" t="s">
        <v>49</v>
      </c>
      <c r="Q16" s="68" t="s">
        <v>104</v>
      </c>
      <c r="R16" s="68">
        <v>64.64</v>
      </c>
      <c r="S16" s="68">
        <v>20.36</v>
      </c>
      <c r="T16" s="68">
        <v>0</v>
      </c>
      <c r="U16" s="69">
        <f t="shared" si="0"/>
        <v>0</v>
      </c>
    </row>
    <row r="17" spans="1:22" ht="75" customHeight="1" thickTop="1">
      <c r="A17" s="60"/>
      <c r="B17" s="61" t="s">
        <v>60</v>
      </c>
      <c r="C17" s="62" t="s">
        <v>1079</v>
      </c>
      <c r="D17" s="62"/>
      <c r="E17" s="62"/>
      <c r="F17" s="62"/>
      <c r="G17" s="62"/>
      <c r="H17" s="62"/>
      <c r="I17" s="62" t="s">
        <v>1080</v>
      </c>
      <c r="J17" s="62"/>
      <c r="K17" s="62"/>
      <c r="L17" s="62" t="s">
        <v>1081</v>
      </c>
      <c r="M17" s="62"/>
      <c r="N17" s="62"/>
      <c r="O17" s="62"/>
      <c r="P17" s="63" t="s">
        <v>49</v>
      </c>
      <c r="Q17" s="63" t="s">
        <v>64</v>
      </c>
      <c r="R17" s="63">
        <v>100</v>
      </c>
      <c r="S17" s="63">
        <v>88.89</v>
      </c>
      <c r="T17" s="63">
        <v>133.33000000000001</v>
      </c>
      <c r="U17" s="65">
        <f t="shared" si="0"/>
        <v>149.99437507031163</v>
      </c>
    </row>
    <row r="18" spans="1:22" ht="75" customHeight="1">
      <c r="A18" s="60"/>
      <c r="B18" s="66" t="s">
        <v>46</v>
      </c>
      <c r="C18" s="67" t="s">
        <v>1082</v>
      </c>
      <c r="D18" s="67"/>
      <c r="E18" s="67"/>
      <c r="F18" s="67"/>
      <c r="G18" s="67"/>
      <c r="H18" s="67"/>
      <c r="I18" s="67" t="s">
        <v>1083</v>
      </c>
      <c r="J18" s="67"/>
      <c r="K18" s="67"/>
      <c r="L18" s="67" t="s">
        <v>1084</v>
      </c>
      <c r="M18" s="67"/>
      <c r="N18" s="67"/>
      <c r="O18" s="67"/>
      <c r="P18" s="68" t="s">
        <v>49</v>
      </c>
      <c r="Q18" s="68" t="s">
        <v>64</v>
      </c>
      <c r="R18" s="68">
        <v>100</v>
      </c>
      <c r="S18" s="68">
        <v>88.89</v>
      </c>
      <c r="T18" s="68">
        <v>33.33</v>
      </c>
      <c r="U18" s="69">
        <f t="shared" si="0"/>
        <v>37.495781302733718</v>
      </c>
    </row>
    <row r="19" spans="1:22" ht="75" customHeight="1">
      <c r="A19" s="60"/>
      <c r="B19" s="66" t="s">
        <v>46</v>
      </c>
      <c r="C19" s="67" t="s">
        <v>1085</v>
      </c>
      <c r="D19" s="67"/>
      <c r="E19" s="67"/>
      <c r="F19" s="67"/>
      <c r="G19" s="67"/>
      <c r="H19" s="67"/>
      <c r="I19" s="67" t="s">
        <v>1086</v>
      </c>
      <c r="J19" s="67"/>
      <c r="K19" s="67"/>
      <c r="L19" s="67" t="s">
        <v>1087</v>
      </c>
      <c r="M19" s="67"/>
      <c r="N19" s="67"/>
      <c r="O19" s="67"/>
      <c r="P19" s="68" t="s">
        <v>49</v>
      </c>
      <c r="Q19" s="68" t="s">
        <v>159</v>
      </c>
      <c r="R19" s="68">
        <v>75.36</v>
      </c>
      <c r="S19" s="68">
        <v>0</v>
      </c>
      <c r="T19" s="68">
        <v>0</v>
      </c>
      <c r="U19" s="69" t="str">
        <f t="shared" si="0"/>
        <v>N/A</v>
      </c>
    </row>
    <row r="20" spans="1:22" ht="75" customHeight="1">
      <c r="A20" s="60"/>
      <c r="B20" s="66" t="s">
        <v>46</v>
      </c>
      <c r="C20" s="67" t="s">
        <v>1088</v>
      </c>
      <c r="D20" s="67"/>
      <c r="E20" s="67"/>
      <c r="F20" s="67"/>
      <c r="G20" s="67"/>
      <c r="H20" s="67"/>
      <c r="I20" s="67" t="s">
        <v>1089</v>
      </c>
      <c r="J20" s="67"/>
      <c r="K20" s="67"/>
      <c r="L20" s="67" t="s">
        <v>1090</v>
      </c>
      <c r="M20" s="67"/>
      <c r="N20" s="67"/>
      <c r="O20" s="67"/>
      <c r="P20" s="68" t="s">
        <v>49</v>
      </c>
      <c r="Q20" s="68" t="s">
        <v>159</v>
      </c>
      <c r="R20" s="68">
        <v>97.92</v>
      </c>
      <c r="S20" s="68">
        <v>20.83</v>
      </c>
      <c r="T20" s="68">
        <v>20.83</v>
      </c>
      <c r="U20" s="69">
        <f t="shared" si="0"/>
        <v>100</v>
      </c>
    </row>
    <row r="21" spans="1:22" ht="75" customHeight="1" thickBot="1">
      <c r="A21" s="60"/>
      <c r="B21" s="66" t="s">
        <v>46</v>
      </c>
      <c r="C21" s="67" t="s">
        <v>1091</v>
      </c>
      <c r="D21" s="67"/>
      <c r="E21" s="67"/>
      <c r="F21" s="67"/>
      <c r="G21" s="67"/>
      <c r="H21" s="67"/>
      <c r="I21" s="67" t="s">
        <v>1092</v>
      </c>
      <c r="J21" s="67"/>
      <c r="K21" s="67"/>
      <c r="L21" s="67" t="s">
        <v>1093</v>
      </c>
      <c r="M21" s="67"/>
      <c r="N21" s="67"/>
      <c r="O21" s="67"/>
      <c r="P21" s="68" t="s">
        <v>196</v>
      </c>
      <c r="Q21" s="68" t="s">
        <v>64</v>
      </c>
      <c r="R21" s="68">
        <v>6.66</v>
      </c>
      <c r="S21" s="68">
        <v>0</v>
      </c>
      <c r="T21" s="68">
        <v>0</v>
      </c>
      <c r="U21" s="69" t="str">
        <f t="shared" si="0"/>
        <v>N/A</v>
      </c>
    </row>
    <row r="22" spans="1:22" ht="22.5" customHeight="1" thickTop="1" thickBot="1">
      <c r="B22" s="13" t="s">
        <v>65</v>
      </c>
      <c r="C22" s="14"/>
      <c r="D22" s="14"/>
      <c r="E22" s="14"/>
      <c r="F22" s="14"/>
      <c r="G22" s="14"/>
      <c r="H22" s="15"/>
      <c r="I22" s="15"/>
      <c r="J22" s="15"/>
      <c r="K22" s="15"/>
      <c r="L22" s="15"/>
      <c r="M22" s="15"/>
      <c r="N22" s="15"/>
      <c r="O22" s="15"/>
      <c r="P22" s="15"/>
      <c r="Q22" s="15"/>
      <c r="R22" s="15"/>
      <c r="S22" s="15"/>
      <c r="T22" s="15"/>
      <c r="U22" s="16"/>
      <c r="V22" s="70"/>
    </row>
    <row r="23" spans="1:22" ht="26.25" customHeight="1" thickTop="1">
      <c r="B23" s="71"/>
      <c r="C23" s="72"/>
      <c r="D23" s="72"/>
      <c r="E23" s="72"/>
      <c r="F23" s="72"/>
      <c r="G23" s="72"/>
      <c r="H23" s="73"/>
      <c r="I23" s="73"/>
      <c r="J23" s="73"/>
      <c r="K23" s="73"/>
      <c r="L23" s="73"/>
      <c r="M23" s="73"/>
      <c r="N23" s="73"/>
      <c r="O23" s="73"/>
      <c r="P23" s="74"/>
      <c r="Q23" s="75"/>
      <c r="R23" s="76" t="s">
        <v>66</v>
      </c>
      <c r="S23" s="44" t="s">
        <v>67</v>
      </c>
      <c r="T23" s="76" t="s">
        <v>68</v>
      </c>
      <c r="U23" s="44" t="s">
        <v>69</v>
      </c>
    </row>
    <row r="24" spans="1:22" ht="26.25" customHeight="1" thickBot="1">
      <c r="B24" s="77"/>
      <c r="C24" s="78"/>
      <c r="D24" s="78"/>
      <c r="E24" s="78"/>
      <c r="F24" s="78"/>
      <c r="G24" s="78"/>
      <c r="H24" s="79"/>
      <c r="I24" s="79"/>
      <c r="J24" s="79"/>
      <c r="K24" s="79"/>
      <c r="L24" s="79"/>
      <c r="M24" s="79"/>
      <c r="N24" s="79"/>
      <c r="O24" s="79"/>
      <c r="P24" s="80"/>
      <c r="Q24" s="81"/>
      <c r="R24" s="82" t="s">
        <v>70</v>
      </c>
      <c r="S24" s="81" t="s">
        <v>70</v>
      </c>
      <c r="T24" s="81" t="s">
        <v>70</v>
      </c>
      <c r="U24" s="81" t="s">
        <v>71</v>
      </c>
    </row>
    <row r="25" spans="1:22" ht="13.5" customHeight="1" thickBot="1">
      <c r="B25" s="83" t="s">
        <v>72</v>
      </c>
      <c r="C25" s="84"/>
      <c r="D25" s="84"/>
      <c r="E25" s="85"/>
      <c r="F25" s="85"/>
      <c r="G25" s="85"/>
      <c r="H25" s="86"/>
      <c r="I25" s="86"/>
      <c r="J25" s="86"/>
      <c r="K25" s="86"/>
      <c r="L25" s="86"/>
      <c r="M25" s="86"/>
      <c r="N25" s="86"/>
      <c r="O25" s="86"/>
      <c r="P25" s="87"/>
      <c r="Q25" s="87"/>
      <c r="R25" s="88">
        <f>69.933302</f>
        <v>69.933301999999998</v>
      </c>
      <c r="S25" s="88">
        <f>69.933302</f>
        <v>69.933301999999998</v>
      </c>
      <c r="T25" s="88">
        <f>66.93084165</f>
        <v>66.930841650000005</v>
      </c>
      <c r="U25" s="89">
        <f>+IF(ISERR(T25/S25*100),"N/A",T25/S25*100)</f>
        <v>95.70668013073373</v>
      </c>
    </row>
    <row r="26" spans="1:22" ht="13.5" customHeight="1" thickBot="1">
      <c r="B26" s="90" t="s">
        <v>73</v>
      </c>
      <c r="C26" s="91"/>
      <c r="D26" s="91"/>
      <c r="E26" s="92"/>
      <c r="F26" s="92"/>
      <c r="G26" s="92"/>
      <c r="H26" s="93"/>
      <c r="I26" s="93"/>
      <c r="J26" s="93"/>
      <c r="K26" s="93"/>
      <c r="L26" s="93"/>
      <c r="M26" s="93"/>
      <c r="N26" s="93"/>
      <c r="O26" s="93"/>
      <c r="P26" s="94"/>
      <c r="Q26" s="94"/>
      <c r="R26" s="88">
        <f>66.93084165</f>
        <v>66.930841650000005</v>
      </c>
      <c r="S26" s="88">
        <f>66.93084165</f>
        <v>66.930841650000005</v>
      </c>
      <c r="T26" s="88">
        <f>66.93084165</f>
        <v>66.930841650000005</v>
      </c>
      <c r="U26" s="89">
        <f>+IF(ISERR(T26/S26*100),"N/A",T26/S26*100)</f>
        <v>100</v>
      </c>
    </row>
    <row r="27" spans="1:22" ht="14.85" customHeight="1" thickTop="1" thickBot="1">
      <c r="B27" s="13" t="s">
        <v>74</v>
      </c>
      <c r="C27" s="14"/>
      <c r="D27" s="14"/>
      <c r="E27" s="14"/>
      <c r="F27" s="14"/>
      <c r="G27" s="14"/>
      <c r="H27" s="15"/>
      <c r="I27" s="15"/>
      <c r="J27" s="15"/>
      <c r="K27" s="15"/>
      <c r="L27" s="15"/>
      <c r="M27" s="15"/>
      <c r="N27" s="15"/>
      <c r="O27" s="15"/>
      <c r="P27" s="15"/>
      <c r="Q27" s="15"/>
      <c r="R27" s="15"/>
      <c r="S27" s="15"/>
      <c r="T27" s="15"/>
      <c r="U27" s="16"/>
    </row>
    <row r="28" spans="1:22" ht="44.25" customHeight="1" thickTop="1">
      <c r="B28" s="95" t="s">
        <v>75</v>
      </c>
      <c r="C28" s="97"/>
      <c r="D28" s="97"/>
      <c r="E28" s="97"/>
      <c r="F28" s="97"/>
      <c r="G28" s="97"/>
      <c r="H28" s="97"/>
      <c r="I28" s="97"/>
      <c r="J28" s="97"/>
      <c r="K28" s="97"/>
      <c r="L28" s="97"/>
      <c r="M28" s="97"/>
      <c r="N28" s="97"/>
      <c r="O28" s="97"/>
      <c r="P28" s="97"/>
      <c r="Q28" s="97"/>
      <c r="R28" s="97"/>
      <c r="S28" s="97"/>
      <c r="T28" s="97"/>
      <c r="U28" s="96"/>
    </row>
    <row r="29" spans="1:22" ht="34.5" customHeight="1">
      <c r="B29" s="98" t="s">
        <v>1094</v>
      </c>
      <c r="C29" s="100"/>
      <c r="D29" s="100"/>
      <c r="E29" s="100"/>
      <c r="F29" s="100"/>
      <c r="G29" s="100"/>
      <c r="H29" s="100"/>
      <c r="I29" s="100"/>
      <c r="J29" s="100"/>
      <c r="K29" s="100"/>
      <c r="L29" s="100"/>
      <c r="M29" s="100"/>
      <c r="N29" s="100"/>
      <c r="O29" s="100"/>
      <c r="P29" s="100"/>
      <c r="Q29" s="100"/>
      <c r="R29" s="100"/>
      <c r="S29" s="100"/>
      <c r="T29" s="100"/>
      <c r="U29" s="99"/>
    </row>
    <row r="30" spans="1:22" ht="34.5" customHeight="1">
      <c r="B30" s="98" t="s">
        <v>76</v>
      </c>
      <c r="C30" s="100"/>
      <c r="D30" s="100"/>
      <c r="E30" s="100"/>
      <c r="F30" s="100"/>
      <c r="G30" s="100"/>
      <c r="H30" s="100"/>
      <c r="I30" s="100"/>
      <c r="J30" s="100"/>
      <c r="K30" s="100"/>
      <c r="L30" s="100"/>
      <c r="M30" s="100"/>
      <c r="N30" s="100"/>
      <c r="O30" s="100"/>
      <c r="P30" s="100"/>
      <c r="Q30" s="100"/>
      <c r="R30" s="100"/>
      <c r="S30" s="100"/>
      <c r="T30" s="100"/>
      <c r="U30" s="99"/>
    </row>
    <row r="31" spans="1:22" ht="34.5" customHeight="1">
      <c r="B31" s="98" t="s">
        <v>1095</v>
      </c>
      <c r="C31" s="100"/>
      <c r="D31" s="100"/>
      <c r="E31" s="100"/>
      <c r="F31" s="100"/>
      <c r="G31" s="100"/>
      <c r="H31" s="100"/>
      <c r="I31" s="100"/>
      <c r="J31" s="100"/>
      <c r="K31" s="100"/>
      <c r="L31" s="100"/>
      <c r="M31" s="100"/>
      <c r="N31" s="100"/>
      <c r="O31" s="100"/>
      <c r="P31" s="100"/>
      <c r="Q31" s="100"/>
      <c r="R31" s="100"/>
      <c r="S31" s="100"/>
      <c r="T31" s="100"/>
      <c r="U31" s="99"/>
    </row>
    <row r="32" spans="1:22" ht="34.5" customHeight="1">
      <c r="B32" s="98" t="s">
        <v>1096</v>
      </c>
      <c r="C32" s="100"/>
      <c r="D32" s="100"/>
      <c r="E32" s="100"/>
      <c r="F32" s="100"/>
      <c r="G32" s="100"/>
      <c r="H32" s="100"/>
      <c r="I32" s="100"/>
      <c r="J32" s="100"/>
      <c r="K32" s="100"/>
      <c r="L32" s="100"/>
      <c r="M32" s="100"/>
      <c r="N32" s="100"/>
      <c r="O32" s="100"/>
      <c r="P32" s="100"/>
      <c r="Q32" s="100"/>
      <c r="R32" s="100"/>
      <c r="S32" s="100"/>
      <c r="T32" s="100"/>
      <c r="U32" s="99"/>
    </row>
    <row r="33" spans="2:21" ht="34.5" customHeight="1">
      <c r="B33" s="98" t="s">
        <v>1097</v>
      </c>
      <c r="C33" s="100"/>
      <c r="D33" s="100"/>
      <c r="E33" s="100"/>
      <c r="F33" s="100"/>
      <c r="G33" s="100"/>
      <c r="H33" s="100"/>
      <c r="I33" s="100"/>
      <c r="J33" s="100"/>
      <c r="K33" s="100"/>
      <c r="L33" s="100"/>
      <c r="M33" s="100"/>
      <c r="N33" s="100"/>
      <c r="O33" s="100"/>
      <c r="P33" s="100"/>
      <c r="Q33" s="100"/>
      <c r="R33" s="100"/>
      <c r="S33" s="100"/>
      <c r="T33" s="100"/>
      <c r="U33" s="99"/>
    </row>
    <row r="34" spans="2:21" ht="24.95" customHeight="1">
      <c r="B34" s="98" t="s">
        <v>1098</v>
      </c>
      <c r="C34" s="100"/>
      <c r="D34" s="100"/>
      <c r="E34" s="100"/>
      <c r="F34" s="100"/>
      <c r="G34" s="100"/>
      <c r="H34" s="100"/>
      <c r="I34" s="100"/>
      <c r="J34" s="100"/>
      <c r="K34" s="100"/>
      <c r="L34" s="100"/>
      <c r="M34" s="100"/>
      <c r="N34" s="100"/>
      <c r="O34" s="100"/>
      <c r="P34" s="100"/>
      <c r="Q34" s="100"/>
      <c r="R34" s="100"/>
      <c r="S34" s="100"/>
      <c r="T34" s="100"/>
      <c r="U34" s="99"/>
    </row>
    <row r="35" spans="2:21" ht="41.1" customHeight="1">
      <c r="B35" s="98" t="s">
        <v>1099</v>
      </c>
      <c r="C35" s="100"/>
      <c r="D35" s="100"/>
      <c r="E35" s="100"/>
      <c r="F35" s="100"/>
      <c r="G35" s="100"/>
      <c r="H35" s="100"/>
      <c r="I35" s="100"/>
      <c r="J35" s="100"/>
      <c r="K35" s="100"/>
      <c r="L35" s="100"/>
      <c r="M35" s="100"/>
      <c r="N35" s="100"/>
      <c r="O35" s="100"/>
      <c r="P35" s="100"/>
      <c r="Q35" s="100"/>
      <c r="R35" s="100"/>
      <c r="S35" s="100"/>
      <c r="T35" s="100"/>
      <c r="U35" s="99"/>
    </row>
    <row r="36" spans="2:21" ht="41.45" customHeight="1">
      <c r="B36" s="98" t="s">
        <v>1100</v>
      </c>
      <c r="C36" s="100"/>
      <c r="D36" s="100"/>
      <c r="E36" s="100"/>
      <c r="F36" s="100"/>
      <c r="G36" s="100"/>
      <c r="H36" s="100"/>
      <c r="I36" s="100"/>
      <c r="J36" s="100"/>
      <c r="K36" s="100"/>
      <c r="L36" s="100"/>
      <c r="M36" s="100"/>
      <c r="N36" s="100"/>
      <c r="O36" s="100"/>
      <c r="P36" s="100"/>
      <c r="Q36" s="100"/>
      <c r="R36" s="100"/>
      <c r="S36" s="100"/>
      <c r="T36" s="100"/>
      <c r="U36" s="99"/>
    </row>
    <row r="37" spans="2:21" ht="34.5" customHeight="1">
      <c r="B37" s="98" t="s">
        <v>1101</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1102</v>
      </c>
      <c r="C38" s="100"/>
      <c r="D38" s="100"/>
      <c r="E38" s="100"/>
      <c r="F38" s="100"/>
      <c r="G38" s="100"/>
      <c r="H38" s="100"/>
      <c r="I38" s="100"/>
      <c r="J38" s="100"/>
      <c r="K38" s="100"/>
      <c r="L38" s="100"/>
      <c r="M38" s="100"/>
      <c r="N38" s="100"/>
      <c r="O38" s="100"/>
      <c r="P38" s="100"/>
      <c r="Q38" s="100"/>
      <c r="R38" s="100"/>
      <c r="S38" s="100"/>
      <c r="T38" s="100"/>
      <c r="U38" s="99"/>
    </row>
    <row r="39" spans="2:21" ht="34.5" customHeight="1" thickBot="1">
      <c r="B39" s="101" t="s">
        <v>1103</v>
      </c>
      <c r="C39" s="103"/>
      <c r="D39" s="103"/>
      <c r="E39" s="103"/>
      <c r="F39" s="103"/>
      <c r="G39" s="103"/>
      <c r="H39" s="103"/>
      <c r="I39" s="103"/>
      <c r="J39" s="103"/>
      <c r="K39" s="103"/>
      <c r="L39" s="103"/>
      <c r="M39" s="103"/>
      <c r="N39" s="103"/>
      <c r="O39" s="103"/>
      <c r="P39" s="103"/>
      <c r="Q39" s="103"/>
      <c r="R39" s="103"/>
      <c r="S39" s="103"/>
      <c r="T39" s="103"/>
      <c r="U39" s="102"/>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8</v>
      </c>
      <c r="D4" s="19" t="s">
        <v>9</v>
      </c>
      <c r="E4" s="19"/>
      <c r="F4" s="19"/>
      <c r="G4" s="19"/>
      <c r="H4" s="19"/>
      <c r="I4" s="20"/>
      <c r="J4" s="21" t="s">
        <v>10</v>
      </c>
      <c r="K4" s="22" t="s">
        <v>11</v>
      </c>
      <c r="L4" s="23" t="s">
        <v>12</v>
      </c>
      <c r="M4" s="23"/>
      <c r="N4" s="23"/>
      <c r="O4" s="23"/>
      <c r="P4" s="21" t="s">
        <v>13</v>
      </c>
      <c r="Q4" s="23" t="s">
        <v>14</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25</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41</v>
      </c>
      <c r="D11" s="62"/>
      <c r="E11" s="62"/>
      <c r="F11" s="62"/>
      <c r="G11" s="62"/>
      <c r="H11" s="62"/>
      <c r="I11" s="62" t="s">
        <v>42</v>
      </c>
      <c r="J11" s="62"/>
      <c r="K11" s="62"/>
      <c r="L11" s="62" t="s">
        <v>43</v>
      </c>
      <c r="M11" s="62"/>
      <c r="N11" s="62"/>
      <c r="O11" s="62"/>
      <c r="P11" s="63" t="s">
        <v>16</v>
      </c>
      <c r="Q11" s="63" t="s">
        <v>44</v>
      </c>
      <c r="R11" s="64">
        <v>62070</v>
      </c>
      <c r="S11" s="64" t="s">
        <v>45</v>
      </c>
      <c r="T11" s="64" t="s">
        <v>45</v>
      </c>
      <c r="U11" s="65" t="str">
        <f>IF(ISERR(T11/S11*100),"N/A",T11/S11*100)</f>
        <v>N/A</v>
      </c>
    </row>
    <row r="12" spans="1:34" ht="75" customHeight="1" thickBot="1">
      <c r="A12" s="60"/>
      <c r="B12" s="66" t="s">
        <v>46</v>
      </c>
      <c r="C12" s="67" t="s">
        <v>46</v>
      </c>
      <c r="D12" s="67"/>
      <c r="E12" s="67"/>
      <c r="F12" s="67"/>
      <c r="G12" s="67"/>
      <c r="H12" s="67"/>
      <c r="I12" s="67" t="s">
        <v>47</v>
      </c>
      <c r="J12" s="67"/>
      <c r="K12" s="67"/>
      <c r="L12" s="67" t="s">
        <v>48</v>
      </c>
      <c r="M12" s="67"/>
      <c r="N12" s="67"/>
      <c r="O12" s="67"/>
      <c r="P12" s="68" t="s">
        <v>49</v>
      </c>
      <c r="Q12" s="68" t="s">
        <v>44</v>
      </c>
      <c r="R12" s="68">
        <v>80</v>
      </c>
      <c r="S12" s="68" t="s">
        <v>45</v>
      </c>
      <c r="T12" s="68" t="s">
        <v>45</v>
      </c>
      <c r="U12" s="69" t="str">
        <f>IF(ISERR(T12/S12*100),"N/A",T12/S12*100)</f>
        <v>N/A</v>
      </c>
    </row>
    <row r="13" spans="1:34" ht="75" customHeight="1" thickTop="1" thickBot="1">
      <c r="A13" s="60"/>
      <c r="B13" s="61" t="s">
        <v>50</v>
      </c>
      <c r="C13" s="62" t="s">
        <v>51</v>
      </c>
      <c r="D13" s="62"/>
      <c r="E13" s="62"/>
      <c r="F13" s="62"/>
      <c r="G13" s="62"/>
      <c r="H13" s="62"/>
      <c r="I13" s="62" t="s">
        <v>52</v>
      </c>
      <c r="J13" s="62"/>
      <c r="K13" s="62"/>
      <c r="L13" s="62" t="s">
        <v>53</v>
      </c>
      <c r="M13" s="62"/>
      <c r="N13" s="62"/>
      <c r="O13" s="62"/>
      <c r="P13" s="63" t="s">
        <v>49</v>
      </c>
      <c r="Q13" s="63" t="s">
        <v>54</v>
      </c>
      <c r="R13" s="63">
        <v>80</v>
      </c>
      <c r="S13" s="63" t="s">
        <v>45</v>
      </c>
      <c r="T13" s="63" t="s">
        <v>45</v>
      </c>
      <c r="U13" s="65" t="str">
        <f>IF(ISERR(T13/S13*100),"N/A",T13/S13*100)</f>
        <v>N/A</v>
      </c>
    </row>
    <row r="14" spans="1:34" ht="75" customHeight="1" thickTop="1" thickBot="1">
      <c r="A14" s="60"/>
      <c r="B14" s="61" t="s">
        <v>55</v>
      </c>
      <c r="C14" s="62" t="s">
        <v>56</v>
      </c>
      <c r="D14" s="62"/>
      <c r="E14" s="62"/>
      <c r="F14" s="62"/>
      <c r="G14" s="62"/>
      <c r="H14" s="62"/>
      <c r="I14" s="62" t="s">
        <v>57</v>
      </c>
      <c r="J14" s="62"/>
      <c r="K14" s="62"/>
      <c r="L14" s="62" t="s">
        <v>58</v>
      </c>
      <c r="M14" s="62"/>
      <c r="N14" s="62"/>
      <c r="O14" s="62"/>
      <c r="P14" s="63" t="s">
        <v>49</v>
      </c>
      <c r="Q14" s="63" t="s">
        <v>59</v>
      </c>
      <c r="R14" s="63">
        <v>100</v>
      </c>
      <c r="S14" s="63">
        <v>78.53</v>
      </c>
      <c r="T14" s="63">
        <v>50.03</v>
      </c>
      <c r="U14" s="65">
        <f>IF(ISERR(T14/S14*100),"N/A",T14/S14*100)</f>
        <v>63.708137017700238</v>
      </c>
    </row>
    <row r="15" spans="1:34" ht="75" customHeight="1" thickTop="1" thickBot="1">
      <c r="A15" s="60"/>
      <c r="B15" s="61" t="s">
        <v>60</v>
      </c>
      <c r="C15" s="62" t="s">
        <v>61</v>
      </c>
      <c r="D15" s="62"/>
      <c r="E15" s="62"/>
      <c r="F15" s="62"/>
      <c r="G15" s="62"/>
      <c r="H15" s="62"/>
      <c r="I15" s="62" t="s">
        <v>62</v>
      </c>
      <c r="J15" s="62"/>
      <c r="K15" s="62"/>
      <c r="L15" s="62" t="s">
        <v>63</v>
      </c>
      <c r="M15" s="62"/>
      <c r="N15" s="62"/>
      <c r="O15" s="62"/>
      <c r="P15" s="63" t="s">
        <v>49</v>
      </c>
      <c r="Q15" s="63" t="s">
        <v>64</v>
      </c>
      <c r="R15" s="63">
        <v>2.5</v>
      </c>
      <c r="S15" s="63">
        <v>1.85</v>
      </c>
      <c r="T15" s="63">
        <v>0.35</v>
      </c>
      <c r="U15" s="65">
        <f>IF(ISERR((S15-T15)*100/S15+100),"N/A",(S15-T15)*100/S15+100)</f>
        <v>181.08108108108109</v>
      </c>
    </row>
    <row r="16" spans="1:34" ht="22.5" customHeight="1" thickTop="1" thickBot="1">
      <c r="B16" s="13" t="s">
        <v>65</v>
      </c>
      <c r="C16" s="14"/>
      <c r="D16" s="14"/>
      <c r="E16" s="14"/>
      <c r="F16" s="14"/>
      <c r="G16" s="14"/>
      <c r="H16" s="15"/>
      <c r="I16" s="15"/>
      <c r="J16" s="15"/>
      <c r="K16" s="15"/>
      <c r="L16" s="15"/>
      <c r="M16" s="15"/>
      <c r="N16" s="15"/>
      <c r="O16" s="15"/>
      <c r="P16" s="15"/>
      <c r="Q16" s="15"/>
      <c r="R16" s="15"/>
      <c r="S16" s="15"/>
      <c r="T16" s="15"/>
      <c r="U16" s="16"/>
      <c r="V16" s="70"/>
    </row>
    <row r="17" spans="2:21" ht="26.25" customHeight="1" thickTop="1">
      <c r="B17" s="71"/>
      <c r="C17" s="72"/>
      <c r="D17" s="72"/>
      <c r="E17" s="72"/>
      <c r="F17" s="72"/>
      <c r="G17" s="72"/>
      <c r="H17" s="73"/>
      <c r="I17" s="73"/>
      <c r="J17" s="73"/>
      <c r="K17" s="73"/>
      <c r="L17" s="73"/>
      <c r="M17" s="73"/>
      <c r="N17" s="73"/>
      <c r="O17" s="73"/>
      <c r="P17" s="74"/>
      <c r="Q17" s="75"/>
      <c r="R17" s="76" t="s">
        <v>66</v>
      </c>
      <c r="S17" s="44" t="s">
        <v>67</v>
      </c>
      <c r="T17" s="76" t="s">
        <v>68</v>
      </c>
      <c r="U17" s="44" t="s">
        <v>69</v>
      </c>
    </row>
    <row r="18" spans="2:21" ht="26.25" customHeight="1" thickBot="1">
      <c r="B18" s="77"/>
      <c r="C18" s="78"/>
      <c r="D18" s="78"/>
      <c r="E18" s="78"/>
      <c r="F18" s="78"/>
      <c r="G18" s="78"/>
      <c r="H18" s="79"/>
      <c r="I18" s="79"/>
      <c r="J18" s="79"/>
      <c r="K18" s="79"/>
      <c r="L18" s="79"/>
      <c r="M18" s="79"/>
      <c r="N18" s="79"/>
      <c r="O18" s="79"/>
      <c r="P18" s="80"/>
      <c r="Q18" s="81"/>
      <c r="R18" s="82" t="s">
        <v>70</v>
      </c>
      <c r="S18" s="81" t="s">
        <v>70</v>
      </c>
      <c r="T18" s="81" t="s">
        <v>70</v>
      </c>
      <c r="U18" s="81" t="s">
        <v>71</v>
      </c>
    </row>
    <row r="19" spans="2:21" ht="13.5" customHeight="1" thickBot="1">
      <c r="B19" s="83" t="s">
        <v>72</v>
      </c>
      <c r="C19" s="84"/>
      <c r="D19" s="84"/>
      <c r="E19" s="85"/>
      <c r="F19" s="85"/>
      <c r="G19" s="85"/>
      <c r="H19" s="86"/>
      <c r="I19" s="86"/>
      <c r="J19" s="86"/>
      <c r="K19" s="86"/>
      <c r="L19" s="86"/>
      <c r="M19" s="86"/>
      <c r="N19" s="86"/>
      <c r="O19" s="86"/>
      <c r="P19" s="87"/>
      <c r="Q19" s="87"/>
      <c r="R19" s="88" t="str">
        <f t="shared" ref="R19:T20" si="0">"N/D"</f>
        <v>N/D</v>
      </c>
      <c r="S19" s="88" t="str">
        <f t="shared" si="0"/>
        <v>N/D</v>
      </c>
      <c r="T19" s="88" t="str">
        <f t="shared" si="0"/>
        <v>N/D</v>
      </c>
      <c r="U19" s="89" t="str">
        <f>+IF(ISERR(T19/S19*100),"N/A",T19/S19*100)</f>
        <v>N/A</v>
      </c>
    </row>
    <row r="20" spans="2:21" ht="13.5" customHeight="1" thickBot="1">
      <c r="B20" s="90" t="s">
        <v>73</v>
      </c>
      <c r="C20" s="91"/>
      <c r="D20" s="91"/>
      <c r="E20" s="92"/>
      <c r="F20" s="92"/>
      <c r="G20" s="92"/>
      <c r="H20" s="93"/>
      <c r="I20" s="93"/>
      <c r="J20" s="93"/>
      <c r="K20" s="93"/>
      <c r="L20" s="93"/>
      <c r="M20" s="93"/>
      <c r="N20" s="93"/>
      <c r="O20" s="93"/>
      <c r="P20" s="94"/>
      <c r="Q20" s="94"/>
      <c r="R20" s="88" t="str">
        <f t="shared" si="0"/>
        <v>N/D</v>
      </c>
      <c r="S20" s="88" t="str">
        <f t="shared" si="0"/>
        <v>N/D</v>
      </c>
      <c r="T20" s="88" t="str">
        <f t="shared" si="0"/>
        <v>N/D</v>
      </c>
      <c r="U20" s="89" t="str">
        <f>+IF(ISERR(T20/S20*100),"N/A",T20/S20*100)</f>
        <v>N/A</v>
      </c>
    </row>
    <row r="21" spans="2:21" ht="14.85" customHeight="1" thickTop="1" thickBot="1">
      <c r="B21" s="13" t="s">
        <v>74</v>
      </c>
      <c r="C21" s="14"/>
      <c r="D21" s="14"/>
      <c r="E21" s="14"/>
      <c r="F21" s="14"/>
      <c r="G21" s="14"/>
      <c r="H21" s="15"/>
      <c r="I21" s="15"/>
      <c r="J21" s="15"/>
      <c r="K21" s="15"/>
      <c r="L21" s="15"/>
      <c r="M21" s="15"/>
      <c r="N21" s="15"/>
      <c r="O21" s="15"/>
      <c r="P21" s="15"/>
      <c r="Q21" s="15"/>
      <c r="R21" s="15"/>
      <c r="S21" s="15"/>
      <c r="T21" s="15"/>
      <c r="U21" s="16"/>
    </row>
    <row r="22" spans="2:21" ht="44.25" customHeight="1" thickTop="1">
      <c r="B22" s="95" t="s">
        <v>75</v>
      </c>
      <c r="C22" s="97"/>
      <c r="D22" s="97"/>
      <c r="E22" s="97"/>
      <c r="F22" s="97"/>
      <c r="G22" s="97"/>
      <c r="H22" s="97"/>
      <c r="I22" s="97"/>
      <c r="J22" s="97"/>
      <c r="K22" s="97"/>
      <c r="L22" s="97"/>
      <c r="M22" s="97"/>
      <c r="N22" s="97"/>
      <c r="O22" s="97"/>
      <c r="P22" s="97"/>
      <c r="Q22" s="97"/>
      <c r="R22" s="97"/>
      <c r="S22" s="97"/>
      <c r="T22" s="97"/>
      <c r="U22" s="96"/>
    </row>
    <row r="23" spans="2:21" ht="34.5" customHeight="1">
      <c r="B23" s="98" t="s">
        <v>76</v>
      </c>
      <c r="C23" s="100"/>
      <c r="D23" s="100"/>
      <c r="E23" s="100"/>
      <c r="F23" s="100"/>
      <c r="G23" s="100"/>
      <c r="H23" s="100"/>
      <c r="I23" s="100"/>
      <c r="J23" s="100"/>
      <c r="K23" s="100"/>
      <c r="L23" s="100"/>
      <c r="M23" s="100"/>
      <c r="N23" s="100"/>
      <c r="O23" s="100"/>
      <c r="P23" s="100"/>
      <c r="Q23" s="100"/>
      <c r="R23" s="100"/>
      <c r="S23" s="100"/>
      <c r="T23" s="100"/>
      <c r="U23" s="99"/>
    </row>
    <row r="24" spans="2:21" ht="34.5" customHeight="1">
      <c r="B24" s="98" t="s">
        <v>77</v>
      </c>
      <c r="C24" s="100"/>
      <c r="D24" s="100"/>
      <c r="E24" s="100"/>
      <c r="F24" s="100"/>
      <c r="G24" s="100"/>
      <c r="H24" s="100"/>
      <c r="I24" s="100"/>
      <c r="J24" s="100"/>
      <c r="K24" s="100"/>
      <c r="L24" s="100"/>
      <c r="M24" s="100"/>
      <c r="N24" s="100"/>
      <c r="O24" s="100"/>
      <c r="P24" s="100"/>
      <c r="Q24" s="100"/>
      <c r="R24" s="100"/>
      <c r="S24" s="100"/>
      <c r="T24" s="100"/>
      <c r="U24" s="99"/>
    </row>
    <row r="25" spans="2:21" ht="34.5" customHeight="1">
      <c r="B25" s="98" t="s">
        <v>78</v>
      </c>
      <c r="C25" s="100"/>
      <c r="D25" s="100"/>
      <c r="E25" s="100"/>
      <c r="F25" s="100"/>
      <c r="G25" s="100"/>
      <c r="H25" s="100"/>
      <c r="I25" s="100"/>
      <c r="J25" s="100"/>
      <c r="K25" s="100"/>
      <c r="L25" s="100"/>
      <c r="M25" s="100"/>
      <c r="N25" s="100"/>
      <c r="O25" s="100"/>
      <c r="P25" s="100"/>
      <c r="Q25" s="100"/>
      <c r="R25" s="100"/>
      <c r="S25" s="100"/>
      <c r="T25" s="100"/>
      <c r="U25" s="99"/>
    </row>
    <row r="26" spans="2:21" ht="30.6" customHeight="1">
      <c r="B26" s="98" t="s">
        <v>79</v>
      </c>
      <c r="C26" s="100"/>
      <c r="D26" s="100"/>
      <c r="E26" s="100"/>
      <c r="F26" s="100"/>
      <c r="G26" s="100"/>
      <c r="H26" s="100"/>
      <c r="I26" s="100"/>
      <c r="J26" s="100"/>
      <c r="K26" s="100"/>
      <c r="L26" s="100"/>
      <c r="M26" s="100"/>
      <c r="N26" s="100"/>
      <c r="O26" s="100"/>
      <c r="P26" s="100"/>
      <c r="Q26" s="100"/>
      <c r="R26" s="100"/>
      <c r="S26" s="100"/>
      <c r="T26" s="100"/>
      <c r="U26" s="99"/>
    </row>
    <row r="27" spans="2:21" ht="21.6" customHeight="1" thickBot="1">
      <c r="B27" s="101" t="s">
        <v>80</v>
      </c>
      <c r="C27" s="103"/>
      <c r="D27" s="103"/>
      <c r="E27" s="103"/>
      <c r="F27" s="103"/>
      <c r="G27" s="103"/>
      <c r="H27" s="103"/>
      <c r="I27" s="103"/>
      <c r="J27" s="103"/>
      <c r="K27" s="103"/>
      <c r="L27" s="103"/>
      <c r="M27" s="103"/>
      <c r="N27" s="103"/>
      <c r="O27" s="103"/>
      <c r="P27" s="103"/>
      <c r="Q27" s="103"/>
      <c r="R27" s="103"/>
      <c r="S27" s="103"/>
      <c r="T27" s="103"/>
      <c r="U27" s="102"/>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1104</v>
      </c>
      <c r="D4" s="19" t="s">
        <v>1105</v>
      </c>
      <c r="E4" s="19"/>
      <c r="F4" s="19"/>
      <c r="G4" s="19"/>
      <c r="H4" s="19"/>
      <c r="I4" s="20"/>
      <c r="J4" s="21" t="s">
        <v>10</v>
      </c>
      <c r="K4" s="22" t="s">
        <v>11</v>
      </c>
      <c r="L4" s="23" t="s">
        <v>12</v>
      </c>
      <c r="M4" s="23"/>
      <c r="N4" s="23"/>
      <c r="O4" s="23"/>
      <c r="P4" s="21" t="s">
        <v>13</v>
      </c>
      <c r="Q4" s="23" t="s">
        <v>1106</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1107</v>
      </c>
      <c r="D11" s="62"/>
      <c r="E11" s="62"/>
      <c r="F11" s="62"/>
      <c r="G11" s="62"/>
      <c r="H11" s="62"/>
      <c r="I11" s="62" t="s">
        <v>1108</v>
      </c>
      <c r="J11" s="62"/>
      <c r="K11" s="62"/>
      <c r="L11" s="62" t="s">
        <v>1109</v>
      </c>
      <c r="M11" s="62"/>
      <c r="N11" s="62"/>
      <c r="O11" s="62"/>
      <c r="P11" s="63" t="s">
        <v>16</v>
      </c>
      <c r="Q11" s="63" t="s">
        <v>44</v>
      </c>
      <c r="R11" s="64">
        <v>70.400000000000006</v>
      </c>
      <c r="S11" s="64" t="s">
        <v>45</v>
      </c>
      <c r="T11" s="64" t="s">
        <v>45</v>
      </c>
      <c r="U11" s="65" t="str">
        <f>IF(ISERR(T11/S11*100),"N/A",T11/S11*100)</f>
        <v>N/A</v>
      </c>
    </row>
    <row r="12" spans="1:34" ht="75" customHeight="1" thickBot="1">
      <c r="A12" s="60"/>
      <c r="B12" s="66" t="s">
        <v>46</v>
      </c>
      <c r="C12" s="67" t="s">
        <v>46</v>
      </c>
      <c r="D12" s="67"/>
      <c r="E12" s="67"/>
      <c r="F12" s="67"/>
      <c r="G12" s="67"/>
      <c r="H12" s="67"/>
      <c r="I12" s="67" t="s">
        <v>1110</v>
      </c>
      <c r="J12" s="67"/>
      <c r="K12" s="67"/>
      <c r="L12" s="67" t="s">
        <v>1111</v>
      </c>
      <c r="M12" s="67"/>
      <c r="N12" s="67"/>
      <c r="O12" s="67"/>
      <c r="P12" s="68" t="s">
        <v>49</v>
      </c>
      <c r="Q12" s="68" t="s">
        <v>44</v>
      </c>
      <c r="R12" s="68">
        <v>100</v>
      </c>
      <c r="S12" s="68" t="s">
        <v>45</v>
      </c>
      <c r="T12" s="68" t="s">
        <v>45</v>
      </c>
      <c r="U12" s="69" t="str">
        <f>IF(ISERR((S12-T12)*100/S12+100),"N/A",(S12-T12)*100/S12+100)</f>
        <v>N/A</v>
      </c>
    </row>
    <row r="13" spans="1:34" ht="75" customHeight="1" thickTop="1">
      <c r="A13" s="60"/>
      <c r="B13" s="61" t="s">
        <v>50</v>
      </c>
      <c r="C13" s="62" t="s">
        <v>1112</v>
      </c>
      <c r="D13" s="62"/>
      <c r="E13" s="62"/>
      <c r="F13" s="62"/>
      <c r="G13" s="62"/>
      <c r="H13" s="62"/>
      <c r="I13" s="62" t="s">
        <v>1113</v>
      </c>
      <c r="J13" s="62"/>
      <c r="K13" s="62"/>
      <c r="L13" s="62" t="s">
        <v>1114</v>
      </c>
      <c r="M13" s="62"/>
      <c r="N13" s="62"/>
      <c r="O13" s="62"/>
      <c r="P13" s="63" t="s">
        <v>1115</v>
      </c>
      <c r="Q13" s="63" t="s">
        <v>44</v>
      </c>
      <c r="R13" s="63">
        <v>0.99</v>
      </c>
      <c r="S13" s="63" t="s">
        <v>45</v>
      </c>
      <c r="T13" s="63" t="s">
        <v>45</v>
      </c>
      <c r="U13" s="65" t="str">
        <f t="shared" ref="U13:U29" si="0">IF(ISERR(T13/S13*100),"N/A",T13/S13*100)</f>
        <v>N/A</v>
      </c>
    </row>
    <row r="14" spans="1:34" ht="75" customHeight="1" thickBot="1">
      <c r="A14" s="60"/>
      <c r="B14" s="66" t="s">
        <v>46</v>
      </c>
      <c r="C14" s="67" t="s">
        <v>46</v>
      </c>
      <c r="D14" s="67"/>
      <c r="E14" s="67"/>
      <c r="F14" s="67"/>
      <c r="G14" s="67"/>
      <c r="H14" s="67"/>
      <c r="I14" s="67" t="s">
        <v>1116</v>
      </c>
      <c r="J14" s="67"/>
      <c r="K14" s="67"/>
      <c r="L14" s="67" t="s">
        <v>1117</v>
      </c>
      <c r="M14" s="67"/>
      <c r="N14" s="67"/>
      <c r="O14" s="67"/>
      <c r="P14" s="68" t="s">
        <v>49</v>
      </c>
      <c r="Q14" s="68" t="s">
        <v>1118</v>
      </c>
      <c r="R14" s="68">
        <v>85</v>
      </c>
      <c r="S14" s="68" t="s">
        <v>45</v>
      </c>
      <c r="T14" s="68" t="s">
        <v>45</v>
      </c>
      <c r="U14" s="69" t="str">
        <f t="shared" si="0"/>
        <v>N/A</v>
      </c>
    </row>
    <row r="15" spans="1:34" ht="75" customHeight="1" thickTop="1">
      <c r="A15" s="60"/>
      <c r="B15" s="61" t="s">
        <v>55</v>
      </c>
      <c r="C15" s="62" t="s">
        <v>1119</v>
      </c>
      <c r="D15" s="62"/>
      <c r="E15" s="62"/>
      <c r="F15" s="62"/>
      <c r="G15" s="62"/>
      <c r="H15" s="62"/>
      <c r="I15" s="62" t="s">
        <v>1120</v>
      </c>
      <c r="J15" s="62"/>
      <c r="K15" s="62"/>
      <c r="L15" s="62" t="s">
        <v>1121</v>
      </c>
      <c r="M15" s="62"/>
      <c r="N15" s="62"/>
      <c r="O15" s="62"/>
      <c r="P15" s="63" t="s">
        <v>49</v>
      </c>
      <c r="Q15" s="63" t="s">
        <v>111</v>
      </c>
      <c r="R15" s="63">
        <v>76.92</v>
      </c>
      <c r="S15" s="63" t="s">
        <v>45</v>
      </c>
      <c r="T15" s="63" t="s">
        <v>45</v>
      </c>
      <c r="U15" s="65" t="str">
        <f t="shared" si="0"/>
        <v>N/A</v>
      </c>
    </row>
    <row r="16" spans="1:34" ht="75" customHeight="1">
      <c r="A16" s="60"/>
      <c r="B16" s="66" t="s">
        <v>46</v>
      </c>
      <c r="C16" s="67" t="s">
        <v>1122</v>
      </c>
      <c r="D16" s="67"/>
      <c r="E16" s="67"/>
      <c r="F16" s="67"/>
      <c r="G16" s="67"/>
      <c r="H16" s="67"/>
      <c r="I16" s="67" t="s">
        <v>1123</v>
      </c>
      <c r="J16" s="67"/>
      <c r="K16" s="67"/>
      <c r="L16" s="67" t="s">
        <v>1124</v>
      </c>
      <c r="M16" s="67"/>
      <c r="N16" s="67"/>
      <c r="O16" s="67"/>
      <c r="P16" s="68" t="s">
        <v>49</v>
      </c>
      <c r="Q16" s="68" t="s">
        <v>1125</v>
      </c>
      <c r="R16" s="68">
        <v>100</v>
      </c>
      <c r="S16" s="68" t="s">
        <v>45</v>
      </c>
      <c r="T16" s="68" t="s">
        <v>45</v>
      </c>
      <c r="U16" s="69" t="str">
        <f t="shared" si="0"/>
        <v>N/A</v>
      </c>
    </row>
    <row r="17" spans="1:22" ht="75" customHeight="1">
      <c r="A17" s="60"/>
      <c r="B17" s="66" t="s">
        <v>46</v>
      </c>
      <c r="C17" s="67" t="s">
        <v>1126</v>
      </c>
      <c r="D17" s="67"/>
      <c r="E17" s="67"/>
      <c r="F17" s="67"/>
      <c r="G17" s="67"/>
      <c r="H17" s="67"/>
      <c r="I17" s="67" t="s">
        <v>1127</v>
      </c>
      <c r="J17" s="67"/>
      <c r="K17" s="67"/>
      <c r="L17" s="67" t="s">
        <v>1128</v>
      </c>
      <c r="M17" s="67"/>
      <c r="N17" s="67"/>
      <c r="O17" s="67"/>
      <c r="P17" s="68" t="s">
        <v>49</v>
      </c>
      <c r="Q17" s="68" t="s">
        <v>111</v>
      </c>
      <c r="R17" s="68">
        <v>100</v>
      </c>
      <c r="S17" s="68" t="s">
        <v>45</v>
      </c>
      <c r="T17" s="68" t="s">
        <v>45</v>
      </c>
      <c r="U17" s="69" t="str">
        <f t="shared" si="0"/>
        <v>N/A</v>
      </c>
    </row>
    <row r="18" spans="1:22" ht="75" customHeight="1">
      <c r="A18" s="60"/>
      <c r="B18" s="66" t="s">
        <v>46</v>
      </c>
      <c r="C18" s="67" t="s">
        <v>1129</v>
      </c>
      <c r="D18" s="67"/>
      <c r="E18" s="67"/>
      <c r="F18" s="67"/>
      <c r="G18" s="67"/>
      <c r="H18" s="67"/>
      <c r="I18" s="67" t="s">
        <v>1130</v>
      </c>
      <c r="J18" s="67"/>
      <c r="K18" s="67"/>
      <c r="L18" s="67" t="s">
        <v>1131</v>
      </c>
      <c r="M18" s="67"/>
      <c r="N18" s="67"/>
      <c r="O18" s="67"/>
      <c r="P18" s="68" t="s">
        <v>49</v>
      </c>
      <c r="Q18" s="68" t="s">
        <v>111</v>
      </c>
      <c r="R18" s="68">
        <v>100</v>
      </c>
      <c r="S18" s="68" t="s">
        <v>45</v>
      </c>
      <c r="T18" s="68" t="s">
        <v>45</v>
      </c>
      <c r="U18" s="69" t="str">
        <f t="shared" si="0"/>
        <v>N/A</v>
      </c>
    </row>
    <row r="19" spans="1:22" ht="75" customHeight="1">
      <c r="A19" s="60"/>
      <c r="B19" s="66" t="s">
        <v>46</v>
      </c>
      <c r="C19" s="67" t="s">
        <v>46</v>
      </c>
      <c r="D19" s="67"/>
      <c r="E19" s="67"/>
      <c r="F19" s="67"/>
      <c r="G19" s="67"/>
      <c r="H19" s="67"/>
      <c r="I19" s="67" t="s">
        <v>1132</v>
      </c>
      <c r="J19" s="67"/>
      <c r="K19" s="67"/>
      <c r="L19" s="67" t="s">
        <v>1133</v>
      </c>
      <c r="M19" s="67"/>
      <c r="N19" s="67"/>
      <c r="O19" s="67"/>
      <c r="P19" s="68" t="s">
        <v>49</v>
      </c>
      <c r="Q19" s="68" t="s">
        <v>159</v>
      </c>
      <c r="R19" s="68">
        <v>115.32</v>
      </c>
      <c r="S19" s="68">
        <v>64.86</v>
      </c>
      <c r="T19" s="68">
        <v>64.86</v>
      </c>
      <c r="U19" s="69">
        <f t="shared" si="0"/>
        <v>100</v>
      </c>
    </row>
    <row r="20" spans="1:22" ht="75" customHeight="1" thickBot="1">
      <c r="A20" s="60"/>
      <c r="B20" s="66" t="s">
        <v>46</v>
      </c>
      <c r="C20" s="67" t="s">
        <v>1134</v>
      </c>
      <c r="D20" s="67"/>
      <c r="E20" s="67"/>
      <c r="F20" s="67"/>
      <c r="G20" s="67"/>
      <c r="H20" s="67"/>
      <c r="I20" s="67" t="s">
        <v>1135</v>
      </c>
      <c r="J20" s="67"/>
      <c r="K20" s="67"/>
      <c r="L20" s="67" t="s">
        <v>1136</v>
      </c>
      <c r="M20" s="67"/>
      <c r="N20" s="67"/>
      <c r="O20" s="67"/>
      <c r="P20" s="68" t="s">
        <v>49</v>
      </c>
      <c r="Q20" s="68" t="s">
        <v>159</v>
      </c>
      <c r="R20" s="68">
        <v>100</v>
      </c>
      <c r="S20" s="68">
        <v>7</v>
      </c>
      <c r="T20" s="68">
        <v>64</v>
      </c>
      <c r="U20" s="69">
        <f t="shared" si="0"/>
        <v>914.28571428571422</v>
      </c>
    </row>
    <row r="21" spans="1:22" ht="75" customHeight="1" thickTop="1">
      <c r="A21" s="60"/>
      <c r="B21" s="61" t="s">
        <v>60</v>
      </c>
      <c r="C21" s="62" t="s">
        <v>1137</v>
      </c>
      <c r="D21" s="62"/>
      <c r="E21" s="62"/>
      <c r="F21" s="62"/>
      <c r="G21" s="62"/>
      <c r="H21" s="62"/>
      <c r="I21" s="62" t="s">
        <v>1138</v>
      </c>
      <c r="J21" s="62"/>
      <c r="K21" s="62"/>
      <c r="L21" s="62" t="s">
        <v>1139</v>
      </c>
      <c r="M21" s="62"/>
      <c r="N21" s="62"/>
      <c r="O21" s="62"/>
      <c r="P21" s="63" t="s">
        <v>49</v>
      </c>
      <c r="Q21" s="63" t="s">
        <v>64</v>
      </c>
      <c r="R21" s="63">
        <v>100</v>
      </c>
      <c r="S21" s="63">
        <v>78.17</v>
      </c>
      <c r="T21" s="63">
        <v>77.72</v>
      </c>
      <c r="U21" s="65">
        <f t="shared" si="0"/>
        <v>99.424331585007025</v>
      </c>
    </row>
    <row r="22" spans="1:22" ht="75" customHeight="1">
      <c r="A22" s="60"/>
      <c r="B22" s="66" t="s">
        <v>46</v>
      </c>
      <c r="C22" s="67" t="s">
        <v>1140</v>
      </c>
      <c r="D22" s="67"/>
      <c r="E22" s="67"/>
      <c r="F22" s="67"/>
      <c r="G22" s="67"/>
      <c r="H22" s="67"/>
      <c r="I22" s="67" t="s">
        <v>1141</v>
      </c>
      <c r="J22" s="67"/>
      <c r="K22" s="67"/>
      <c r="L22" s="67" t="s">
        <v>1142</v>
      </c>
      <c r="M22" s="67"/>
      <c r="N22" s="67"/>
      <c r="O22" s="67"/>
      <c r="P22" s="68" t="s">
        <v>49</v>
      </c>
      <c r="Q22" s="68" t="s">
        <v>111</v>
      </c>
      <c r="R22" s="68">
        <v>100</v>
      </c>
      <c r="S22" s="68" t="s">
        <v>45</v>
      </c>
      <c r="T22" s="68" t="s">
        <v>45</v>
      </c>
      <c r="U22" s="69" t="str">
        <f t="shared" si="0"/>
        <v>N/A</v>
      </c>
    </row>
    <row r="23" spans="1:22" ht="75" customHeight="1">
      <c r="A23" s="60"/>
      <c r="B23" s="66" t="s">
        <v>46</v>
      </c>
      <c r="C23" s="67" t="s">
        <v>1143</v>
      </c>
      <c r="D23" s="67"/>
      <c r="E23" s="67"/>
      <c r="F23" s="67"/>
      <c r="G23" s="67"/>
      <c r="H23" s="67"/>
      <c r="I23" s="67" t="s">
        <v>1144</v>
      </c>
      <c r="J23" s="67"/>
      <c r="K23" s="67"/>
      <c r="L23" s="67" t="s">
        <v>1145</v>
      </c>
      <c r="M23" s="67"/>
      <c r="N23" s="67"/>
      <c r="O23" s="67"/>
      <c r="P23" s="68" t="s">
        <v>49</v>
      </c>
      <c r="Q23" s="68" t="s">
        <v>111</v>
      </c>
      <c r="R23" s="68">
        <v>100</v>
      </c>
      <c r="S23" s="68" t="s">
        <v>45</v>
      </c>
      <c r="T23" s="68" t="s">
        <v>45</v>
      </c>
      <c r="U23" s="69" t="str">
        <f t="shared" si="0"/>
        <v>N/A</v>
      </c>
    </row>
    <row r="24" spans="1:22" ht="75" customHeight="1">
      <c r="A24" s="60"/>
      <c r="B24" s="66" t="s">
        <v>46</v>
      </c>
      <c r="C24" s="67" t="s">
        <v>1146</v>
      </c>
      <c r="D24" s="67"/>
      <c r="E24" s="67"/>
      <c r="F24" s="67"/>
      <c r="G24" s="67"/>
      <c r="H24" s="67"/>
      <c r="I24" s="67" t="s">
        <v>1147</v>
      </c>
      <c r="J24" s="67"/>
      <c r="K24" s="67"/>
      <c r="L24" s="67" t="s">
        <v>1148</v>
      </c>
      <c r="M24" s="67"/>
      <c r="N24" s="67"/>
      <c r="O24" s="67"/>
      <c r="P24" s="68" t="s">
        <v>49</v>
      </c>
      <c r="Q24" s="68" t="s">
        <v>111</v>
      </c>
      <c r="R24" s="68">
        <v>100</v>
      </c>
      <c r="S24" s="68" t="s">
        <v>45</v>
      </c>
      <c r="T24" s="68" t="s">
        <v>45</v>
      </c>
      <c r="U24" s="69" t="str">
        <f t="shared" si="0"/>
        <v>N/A</v>
      </c>
    </row>
    <row r="25" spans="1:22" ht="75" customHeight="1">
      <c r="A25" s="60"/>
      <c r="B25" s="66" t="s">
        <v>46</v>
      </c>
      <c r="C25" s="67" t="s">
        <v>1149</v>
      </c>
      <c r="D25" s="67"/>
      <c r="E25" s="67"/>
      <c r="F25" s="67"/>
      <c r="G25" s="67"/>
      <c r="H25" s="67"/>
      <c r="I25" s="67" t="s">
        <v>1150</v>
      </c>
      <c r="J25" s="67"/>
      <c r="K25" s="67"/>
      <c r="L25" s="67" t="s">
        <v>1151</v>
      </c>
      <c r="M25" s="67"/>
      <c r="N25" s="67"/>
      <c r="O25" s="67"/>
      <c r="P25" s="68" t="s">
        <v>49</v>
      </c>
      <c r="Q25" s="68" t="s">
        <v>64</v>
      </c>
      <c r="R25" s="68">
        <v>100</v>
      </c>
      <c r="S25" s="68">
        <v>75</v>
      </c>
      <c r="T25" s="68">
        <v>75</v>
      </c>
      <c r="U25" s="69">
        <f t="shared" si="0"/>
        <v>100</v>
      </c>
    </row>
    <row r="26" spans="1:22" ht="75" customHeight="1">
      <c r="A26" s="60"/>
      <c r="B26" s="66" t="s">
        <v>46</v>
      </c>
      <c r="C26" s="67" t="s">
        <v>1152</v>
      </c>
      <c r="D26" s="67"/>
      <c r="E26" s="67"/>
      <c r="F26" s="67"/>
      <c r="G26" s="67"/>
      <c r="H26" s="67"/>
      <c r="I26" s="67" t="s">
        <v>1153</v>
      </c>
      <c r="J26" s="67"/>
      <c r="K26" s="67"/>
      <c r="L26" s="67" t="s">
        <v>1154</v>
      </c>
      <c r="M26" s="67"/>
      <c r="N26" s="67"/>
      <c r="O26" s="67"/>
      <c r="P26" s="68" t="s">
        <v>49</v>
      </c>
      <c r="Q26" s="68" t="s">
        <v>111</v>
      </c>
      <c r="R26" s="68">
        <v>100</v>
      </c>
      <c r="S26" s="68" t="s">
        <v>45</v>
      </c>
      <c r="T26" s="68" t="s">
        <v>45</v>
      </c>
      <c r="U26" s="69" t="str">
        <f t="shared" si="0"/>
        <v>N/A</v>
      </c>
    </row>
    <row r="27" spans="1:22" ht="75" customHeight="1">
      <c r="A27" s="60"/>
      <c r="B27" s="66" t="s">
        <v>46</v>
      </c>
      <c r="C27" s="67" t="s">
        <v>1155</v>
      </c>
      <c r="D27" s="67"/>
      <c r="E27" s="67"/>
      <c r="F27" s="67"/>
      <c r="G27" s="67"/>
      <c r="H27" s="67"/>
      <c r="I27" s="67" t="s">
        <v>1156</v>
      </c>
      <c r="J27" s="67"/>
      <c r="K27" s="67"/>
      <c r="L27" s="67" t="s">
        <v>1157</v>
      </c>
      <c r="M27" s="67"/>
      <c r="N27" s="67"/>
      <c r="O27" s="67"/>
      <c r="P27" s="68" t="s">
        <v>49</v>
      </c>
      <c r="Q27" s="68" t="s">
        <v>111</v>
      </c>
      <c r="R27" s="68">
        <v>100</v>
      </c>
      <c r="S27" s="68" t="s">
        <v>45</v>
      </c>
      <c r="T27" s="68" t="s">
        <v>45</v>
      </c>
      <c r="U27" s="69" t="str">
        <f t="shared" si="0"/>
        <v>N/A</v>
      </c>
    </row>
    <row r="28" spans="1:22" ht="75" customHeight="1">
      <c r="A28" s="60"/>
      <c r="B28" s="66" t="s">
        <v>46</v>
      </c>
      <c r="C28" s="67" t="s">
        <v>1158</v>
      </c>
      <c r="D28" s="67"/>
      <c r="E28" s="67"/>
      <c r="F28" s="67"/>
      <c r="G28" s="67"/>
      <c r="H28" s="67"/>
      <c r="I28" s="67" t="s">
        <v>1159</v>
      </c>
      <c r="J28" s="67"/>
      <c r="K28" s="67"/>
      <c r="L28" s="67" t="s">
        <v>1160</v>
      </c>
      <c r="M28" s="67"/>
      <c r="N28" s="67"/>
      <c r="O28" s="67"/>
      <c r="P28" s="68" t="s">
        <v>49</v>
      </c>
      <c r="Q28" s="68" t="s">
        <v>64</v>
      </c>
      <c r="R28" s="68">
        <v>112</v>
      </c>
      <c r="S28" s="68">
        <v>84</v>
      </c>
      <c r="T28" s="68">
        <v>78.040000000000006</v>
      </c>
      <c r="U28" s="69">
        <f t="shared" si="0"/>
        <v>92.904761904761912</v>
      </c>
    </row>
    <row r="29" spans="1:22" ht="75" customHeight="1" thickBot="1">
      <c r="A29" s="60"/>
      <c r="B29" s="66" t="s">
        <v>46</v>
      </c>
      <c r="C29" s="67" t="s">
        <v>1161</v>
      </c>
      <c r="D29" s="67"/>
      <c r="E29" s="67"/>
      <c r="F29" s="67"/>
      <c r="G29" s="67"/>
      <c r="H29" s="67"/>
      <c r="I29" s="67" t="s">
        <v>1162</v>
      </c>
      <c r="J29" s="67"/>
      <c r="K29" s="67"/>
      <c r="L29" s="67" t="s">
        <v>1163</v>
      </c>
      <c r="M29" s="67"/>
      <c r="N29" s="67"/>
      <c r="O29" s="67"/>
      <c r="P29" s="68" t="s">
        <v>49</v>
      </c>
      <c r="Q29" s="68" t="s">
        <v>64</v>
      </c>
      <c r="R29" s="68">
        <v>125</v>
      </c>
      <c r="S29" s="68">
        <v>125</v>
      </c>
      <c r="T29" s="68">
        <v>124</v>
      </c>
      <c r="U29" s="69">
        <f t="shared" si="0"/>
        <v>99.2</v>
      </c>
    </row>
    <row r="30" spans="1:22" ht="22.5" customHeight="1" thickTop="1" thickBot="1">
      <c r="B30" s="13" t="s">
        <v>65</v>
      </c>
      <c r="C30" s="14"/>
      <c r="D30" s="14"/>
      <c r="E30" s="14"/>
      <c r="F30" s="14"/>
      <c r="G30" s="14"/>
      <c r="H30" s="15"/>
      <c r="I30" s="15"/>
      <c r="J30" s="15"/>
      <c r="K30" s="15"/>
      <c r="L30" s="15"/>
      <c r="M30" s="15"/>
      <c r="N30" s="15"/>
      <c r="O30" s="15"/>
      <c r="P30" s="15"/>
      <c r="Q30" s="15"/>
      <c r="R30" s="15"/>
      <c r="S30" s="15"/>
      <c r="T30" s="15"/>
      <c r="U30" s="16"/>
      <c r="V30" s="70"/>
    </row>
    <row r="31" spans="1:22" ht="26.25" customHeight="1" thickTop="1">
      <c r="B31" s="71"/>
      <c r="C31" s="72"/>
      <c r="D31" s="72"/>
      <c r="E31" s="72"/>
      <c r="F31" s="72"/>
      <c r="G31" s="72"/>
      <c r="H31" s="73"/>
      <c r="I31" s="73"/>
      <c r="J31" s="73"/>
      <c r="K31" s="73"/>
      <c r="L31" s="73"/>
      <c r="M31" s="73"/>
      <c r="N31" s="73"/>
      <c r="O31" s="73"/>
      <c r="P31" s="74"/>
      <c r="Q31" s="75"/>
      <c r="R31" s="76" t="s">
        <v>66</v>
      </c>
      <c r="S31" s="44" t="s">
        <v>67</v>
      </c>
      <c r="T31" s="76" t="s">
        <v>68</v>
      </c>
      <c r="U31" s="44" t="s">
        <v>69</v>
      </c>
    </row>
    <row r="32" spans="1:22" ht="26.25" customHeight="1" thickBot="1">
      <c r="B32" s="77"/>
      <c r="C32" s="78"/>
      <c r="D32" s="78"/>
      <c r="E32" s="78"/>
      <c r="F32" s="78"/>
      <c r="G32" s="78"/>
      <c r="H32" s="79"/>
      <c r="I32" s="79"/>
      <c r="J32" s="79"/>
      <c r="K32" s="79"/>
      <c r="L32" s="79"/>
      <c r="M32" s="79"/>
      <c r="N32" s="79"/>
      <c r="O32" s="79"/>
      <c r="P32" s="80"/>
      <c r="Q32" s="81"/>
      <c r="R32" s="82" t="s">
        <v>70</v>
      </c>
      <c r="S32" s="81" t="s">
        <v>70</v>
      </c>
      <c r="T32" s="81" t="s">
        <v>70</v>
      </c>
      <c r="U32" s="81" t="s">
        <v>71</v>
      </c>
    </row>
    <row r="33" spans="2:21" ht="13.5" customHeight="1" thickBot="1">
      <c r="B33" s="83" t="s">
        <v>72</v>
      </c>
      <c r="C33" s="84"/>
      <c r="D33" s="84"/>
      <c r="E33" s="85"/>
      <c r="F33" s="85"/>
      <c r="G33" s="85"/>
      <c r="H33" s="86"/>
      <c r="I33" s="86"/>
      <c r="J33" s="86"/>
      <c r="K33" s="86"/>
      <c r="L33" s="86"/>
      <c r="M33" s="86"/>
      <c r="N33" s="86"/>
      <c r="O33" s="86"/>
      <c r="P33" s="87"/>
      <c r="Q33" s="87"/>
      <c r="R33" s="88">
        <f>185.22391</f>
        <v>185.22390999999999</v>
      </c>
      <c r="S33" s="88">
        <f>185.22391</f>
        <v>185.22390999999999</v>
      </c>
      <c r="T33" s="88">
        <f>208.157995659999</f>
        <v>208.15799565999899</v>
      </c>
      <c r="U33" s="89">
        <f>+IF(ISERR(T33/S33*100),"N/A",T33/S33*100)</f>
        <v>112.3818170451099</v>
      </c>
    </row>
    <row r="34" spans="2:21" ht="13.5" customHeight="1" thickBot="1">
      <c r="B34" s="90" t="s">
        <v>73</v>
      </c>
      <c r="C34" s="91"/>
      <c r="D34" s="91"/>
      <c r="E34" s="92"/>
      <c r="F34" s="92"/>
      <c r="G34" s="92"/>
      <c r="H34" s="93"/>
      <c r="I34" s="93"/>
      <c r="J34" s="93"/>
      <c r="K34" s="93"/>
      <c r="L34" s="93"/>
      <c r="M34" s="93"/>
      <c r="N34" s="93"/>
      <c r="O34" s="93"/>
      <c r="P34" s="94"/>
      <c r="Q34" s="94"/>
      <c r="R34" s="88">
        <f>208.16676046</f>
        <v>208.16676046000001</v>
      </c>
      <c r="S34" s="88">
        <f>208.16676046</f>
        <v>208.16676046000001</v>
      </c>
      <c r="T34" s="88">
        <f>208.157995659999</f>
        <v>208.15799565999899</v>
      </c>
      <c r="U34" s="89">
        <f>+IF(ISERR(T34/S34*100),"N/A",T34/S34*100)</f>
        <v>99.995789529518717</v>
      </c>
    </row>
    <row r="35" spans="2:21" ht="14.85" customHeight="1" thickTop="1" thickBot="1">
      <c r="B35" s="13" t="s">
        <v>74</v>
      </c>
      <c r="C35" s="14"/>
      <c r="D35" s="14"/>
      <c r="E35" s="14"/>
      <c r="F35" s="14"/>
      <c r="G35" s="14"/>
      <c r="H35" s="15"/>
      <c r="I35" s="15"/>
      <c r="J35" s="15"/>
      <c r="K35" s="15"/>
      <c r="L35" s="15"/>
      <c r="M35" s="15"/>
      <c r="N35" s="15"/>
      <c r="O35" s="15"/>
      <c r="P35" s="15"/>
      <c r="Q35" s="15"/>
      <c r="R35" s="15"/>
      <c r="S35" s="15"/>
      <c r="T35" s="15"/>
      <c r="U35" s="16"/>
    </row>
    <row r="36" spans="2:21" ht="44.25" customHeight="1" thickTop="1">
      <c r="B36" s="95" t="s">
        <v>75</v>
      </c>
      <c r="C36" s="97"/>
      <c r="D36" s="97"/>
      <c r="E36" s="97"/>
      <c r="F36" s="97"/>
      <c r="G36" s="97"/>
      <c r="H36" s="97"/>
      <c r="I36" s="97"/>
      <c r="J36" s="97"/>
      <c r="K36" s="97"/>
      <c r="L36" s="97"/>
      <c r="M36" s="97"/>
      <c r="N36" s="97"/>
      <c r="O36" s="97"/>
      <c r="P36" s="97"/>
      <c r="Q36" s="97"/>
      <c r="R36" s="97"/>
      <c r="S36" s="97"/>
      <c r="T36" s="97"/>
      <c r="U36" s="96"/>
    </row>
    <row r="37" spans="2:21" ht="34.5" customHeight="1">
      <c r="B37" s="98" t="s">
        <v>1164</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1165</v>
      </c>
      <c r="C38" s="100"/>
      <c r="D38" s="100"/>
      <c r="E38" s="100"/>
      <c r="F38" s="100"/>
      <c r="G38" s="100"/>
      <c r="H38" s="100"/>
      <c r="I38" s="100"/>
      <c r="J38" s="100"/>
      <c r="K38" s="100"/>
      <c r="L38" s="100"/>
      <c r="M38" s="100"/>
      <c r="N38" s="100"/>
      <c r="O38" s="100"/>
      <c r="P38" s="100"/>
      <c r="Q38" s="100"/>
      <c r="R38" s="100"/>
      <c r="S38" s="100"/>
      <c r="T38" s="100"/>
      <c r="U38" s="99"/>
    </row>
    <row r="39" spans="2:21" ht="34.5" customHeight="1">
      <c r="B39" s="98" t="s">
        <v>1166</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1167</v>
      </c>
      <c r="C40" s="100"/>
      <c r="D40" s="100"/>
      <c r="E40" s="100"/>
      <c r="F40" s="100"/>
      <c r="G40" s="100"/>
      <c r="H40" s="100"/>
      <c r="I40" s="100"/>
      <c r="J40" s="100"/>
      <c r="K40" s="100"/>
      <c r="L40" s="100"/>
      <c r="M40" s="100"/>
      <c r="N40" s="100"/>
      <c r="O40" s="100"/>
      <c r="P40" s="100"/>
      <c r="Q40" s="100"/>
      <c r="R40" s="100"/>
      <c r="S40" s="100"/>
      <c r="T40" s="100"/>
      <c r="U40" s="99"/>
    </row>
    <row r="41" spans="2:21" ht="18.95" customHeight="1">
      <c r="B41" s="98" t="s">
        <v>1168</v>
      </c>
      <c r="C41" s="100"/>
      <c r="D41" s="100"/>
      <c r="E41" s="100"/>
      <c r="F41" s="100"/>
      <c r="G41" s="100"/>
      <c r="H41" s="100"/>
      <c r="I41" s="100"/>
      <c r="J41" s="100"/>
      <c r="K41" s="100"/>
      <c r="L41" s="100"/>
      <c r="M41" s="100"/>
      <c r="N41" s="100"/>
      <c r="O41" s="100"/>
      <c r="P41" s="100"/>
      <c r="Q41" s="100"/>
      <c r="R41" s="100"/>
      <c r="S41" s="100"/>
      <c r="T41" s="100"/>
      <c r="U41" s="99"/>
    </row>
    <row r="42" spans="2:21" ht="34.5" customHeight="1">
      <c r="B42" s="98" t="s">
        <v>1169</v>
      </c>
      <c r="C42" s="100"/>
      <c r="D42" s="100"/>
      <c r="E42" s="100"/>
      <c r="F42" s="100"/>
      <c r="G42" s="100"/>
      <c r="H42" s="100"/>
      <c r="I42" s="100"/>
      <c r="J42" s="100"/>
      <c r="K42" s="100"/>
      <c r="L42" s="100"/>
      <c r="M42" s="100"/>
      <c r="N42" s="100"/>
      <c r="O42" s="100"/>
      <c r="P42" s="100"/>
      <c r="Q42" s="100"/>
      <c r="R42" s="100"/>
      <c r="S42" s="100"/>
      <c r="T42" s="100"/>
      <c r="U42" s="99"/>
    </row>
    <row r="43" spans="2:21" ht="34.5" customHeight="1">
      <c r="B43" s="98" t="s">
        <v>1170</v>
      </c>
      <c r="C43" s="100"/>
      <c r="D43" s="100"/>
      <c r="E43" s="100"/>
      <c r="F43" s="100"/>
      <c r="G43" s="100"/>
      <c r="H43" s="100"/>
      <c r="I43" s="100"/>
      <c r="J43" s="100"/>
      <c r="K43" s="100"/>
      <c r="L43" s="100"/>
      <c r="M43" s="100"/>
      <c r="N43" s="100"/>
      <c r="O43" s="100"/>
      <c r="P43" s="100"/>
      <c r="Q43" s="100"/>
      <c r="R43" s="100"/>
      <c r="S43" s="100"/>
      <c r="T43" s="100"/>
      <c r="U43" s="99"/>
    </row>
    <row r="44" spans="2:21" ht="34.5" customHeight="1">
      <c r="B44" s="98" t="s">
        <v>1171</v>
      </c>
      <c r="C44" s="100"/>
      <c r="D44" s="100"/>
      <c r="E44" s="100"/>
      <c r="F44" s="100"/>
      <c r="G44" s="100"/>
      <c r="H44" s="100"/>
      <c r="I44" s="100"/>
      <c r="J44" s="100"/>
      <c r="K44" s="100"/>
      <c r="L44" s="100"/>
      <c r="M44" s="100"/>
      <c r="N44" s="100"/>
      <c r="O44" s="100"/>
      <c r="P44" s="100"/>
      <c r="Q44" s="100"/>
      <c r="R44" s="100"/>
      <c r="S44" s="100"/>
      <c r="T44" s="100"/>
      <c r="U44" s="99"/>
    </row>
    <row r="45" spans="2:21" ht="34.5" customHeight="1">
      <c r="B45" s="98" t="s">
        <v>1172</v>
      </c>
      <c r="C45" s="100"/>
      <c r="D45" s="100"/>
      <c r="E45" s="100"/>
      <c r="F45" s="100"/>
      <c r="G45" s="100"/>
      <c r="H45" s="100"/>
      <c r="I45" s="100"/>
      <c r="J45" s="100"/>
      <c r="K45" s="100"/>
      <c r="L45" s="100"/>
      <c r="M45" s="100"/>
      <c r="N45" s="100"/>
      <c r="O45" s="100"/>
      <c r="P45" s="100"/>
      <c r="Q45" s="100"/>
      <c r="R45" s="100"/>
      <c r="S45" s="100"/>
      <c r="T45" s="100"/>
      <c r="U45" s="99"/>
    </row>
    <row r="46" spans="2:21" ht="56.25" customHeight="1">
      <c r="B46" s="98" t="s">
        <v>1173</v>
      </c>
      <c r="C46" s="100"/>
      <c r="D46" s="100"/>
      <c r="E46" s="100"/>
      <c r="F46" s="100"/>
      <c r="G46" s="100"/>
      <c r="H46" s="100"/>
      <c r="I46" s="100"/>
      <c r="J46" s="100"/>
      <c r="K46" s="100"/>
      <c r="L46" s="100"/>
      <c r="M46" s="100"/>
      <c r="N46" s="100"/>
      <c r="O46" s="100"/>
      <c r="P46" s="100"/>
      <c r="Q46" s="100"/>
      <c r="R46" s="100"/>
      <c r="S46" s="100"/>
      <c r="T46" s="100"/>
      <c r="U46" s="99"/>
    </row>
    <row r="47" spans="2:21" ht="59.85" customHeight="1">
      <c r="B47" s="98" t="s">
        <v>1174</v>
      </c>
      <c r="C47" s="100"/>
      <c r="D47" s="100"/>
      <c r="E47" s="100"/>
      <c r="F47" s="100"/>
      <c r="G47" s="100"/>
      <c r="H47" s="100"/>
      <c r="I47" s="100"/>
      <c r="J47" s="100"/>
      <c r="K47" s="100"/>
      <c r="L47" s="100"/>
      <c r="M47" s="100"/>
      <c r="N47" s="100"/>
      <c r="O47" s="100"/>
      <c r="P47" s="100"/>
      <c r="Q47" s="100"/>
      <c r="R47" s="100"/>
      <c r="S47" s="100"/>
      <c r="T47" s="100"/>
      <c r="U47" s="99"/>
    </row>
    <row r="48" spans="2:21" ht="34.5" customHeight="1">
      <c r="B48" s="98" t="s">
        <v>1175</v>
      </c>
      <c r="C48" s="100"/>
      <c r="D48" s="100"/>
      <c r="E48" s="100"/>
      <c r="F48" s="100"/>
      <c r="G48" s="100"/>
      <c r="H48" s="100"/>
      <c r="I48" s="100"/>
      <c r="J48" s="100"/>
      <c r="K48" s="100"/>
      <c r="L48" s="100"/>
      <c r="M48" s="100"/>
      <c r="N48" s="100"/>
      <c r="O48" s="100"/>
      <c r="P48" s="100"/>
      <c r="Q48" s="100"/>
      <c r="R48" s="100"/>
      <c r="S48" s="100"/>
      <c r="T48" s="100"/>
      <c r="U48" s="99"/>
    </row>
    <row r="49" spans="2:21" ht="34.5" customHeight="1">
      <c r="B49" s="98" t="s">
        <v>1176</v>
      </c>
      <c r="C49" s="100"/>
      <c r="D49" s="100"/>
      <c r="E49" s="100"/>
      <c r="F49" s="100"/>
      <c r="G49" s="100"/>
      <c r="H49" s="100"/>
      <c r="I49" s="100"/>
      <c r="J49" s="100"/>
      <c r="K49" s="100"/>
      <c r="L49" s="100"/>
      <c r="M49" s="100"/>
      <c r="N49" s="100"/>
      <c r="O49" s="100"/>
      <c r="P49" s="100"/>
      <c r="Q49" s="100"/>
      <c r="R49" s="100"/>
      <c r="S49" s="100"/>
      <c r="T49" s="100"/>
      <c r="U49" s="99"/>
    </row>
    <row r="50" spans="2:21" ht="34.5" customHeight="1">
      <c r="B50" s="98" t="s">
        <v>1177</v>
      </c>
      <c r="C50" s="100"/>
      <c r="D50" s="100"/>
      <c r="E50" s="100"/>
      <c r="F50" s="100"/>
      <c r="G50" s="100"/>
      <c r="H50" s="100"/>
      <c r="I50" s="100"/>
      <c r="J50" s="100"/>
      <c r="K50" s="100"/>
      <c r="L50" s="100"/>
      <c r="M50" s="100"/>
      <c r="N50" s="100"/>
      <c r="O50" s="100"/>
      <c r="P50" s="100"/>
      <c r="Q50" s="100"/>
      <c r="R50" s="100"/>
      <c r="S50" s="100"/>
      <c r="T50" s="100"/>
      <c r="U50" s="99"/>
    </row>
    <row r="51" spans="2:21" ht="34.5" customHeight="1">
      <c r="B51" s="98" t="s">
        <v>1178</v>
      </c>
      <c r="C51" s="100"/>
      <c r="D51" s="100"/>
      <c r="E51" s="100"/>
      <c r="F51" s="100"/>
      <c r="G51" s="100"/>
      <c r="H51" s="100"/>
      <c r="I51" s="100"/>
      <c r="J51" s="100"/>
      <c r="K51" s="100"/>
      <c r="L51" s="100"/>
      <c r="M51" s="100"/>
      <c r="N51" s="100"/>
      <c r="O51" s="100"/>
      <c r="P51" s="100"/>
      <c r="Q51" s="100"/>
      <c r="R51" s="100"/>
      <c r="S51" s="100"/>
      <c r="T51" s="100"/>
      <c r="U51" s="99"/>
    </row>
    <row r="52" spans="2:21" ht="34.5" customHeight="1">
      <c r="B52" s="98" t="s">
        <v>1179</v>
      </c>
      <c r="C52" s="100"/>
      <c r="D52" s="100"/>
      <c r="E52" s="100"/>
      <c r="F52" s="100"/>
      <c r="G52" s="100"/>
      <c r="H52" s="100"/>
      <c r="I52" s="100"/>
      <c r="J52" s="100"/>
      <c r="K52" s="100"/>
      <c r="L52" s="100"/>
      <c r="M52" s="100"/>
      <c r="N52" s="100"/>
      <c r="O52" s="100"/>
      <c r="P52" s="100"/>
      <c r="Q52" s="100"/>
      <c r="R52" s="100"/>
      <c r="S52" s="100"/>
      <c r="T52" s="100"/>
      <c r="U52" s="99"/>
    </row>
    <row r="53" spans="2:21" ht="34.5" customHeight="1">
      <c r="B53" s="98" t="s">
        <v>1180</v>
      </c>
      <c r="C53" s="100"/>
      <c r="D53" s="100"/>
      <c r="E53" s="100"/>
      <c r="F53" s="100"/>
      <c r="G53" s="100"/>
      <c r="H53" s="100"/>
      <c r="I53" s="100"/>
      <c r="J53" s="100"/>
      <c r="K53" s="100"/>
      <c r="L53" s="100"/>
      <c r="M53" s="100"/>
      <c r="N53" s="100"/>
      <c r="O53" s="100"/>
      <c r="P53" s="100"/>
      <c r="Q53" s="100"/>
      <c r="R53" s="100"/>
      <c r="S53" s="100"/>
      <c r="T53" s="100"/>
      <c r="U53" s="99"/>
    </row>
    <row r="54" spans="2:21" ht="49.7" customHeight="1">
      <c r="B54" s="98" t="s">
        <v>1181</v>
      </c>
      <c r="C54" s="100"/>
      <c r="D54" s="100"/>
      <c r="E54" s="100"/>
      <c r="F54" s="100"/>
      <c r="G54" s="100"/>
      <c r="H54" s="100"/>
      <c r="I54" s="100"/>
      <c r="J54" s="100"/>
      <c r="K54" s="100"/>
      <c r="L54" s="100"/>
      <c r="M54" s="100"/>
      <c r="N54" s="100"/>
      <c r="O54" s="100"/>
      <c r="P54" s="100"/>
      <c r="Q54" s="100"/>
      <c r="R54" s="100"/>
      <c r="S54" s="100"/>
      <c r="T54" s="100"/>
      <c r="U54" s="99"/>
    </row>
    <row r="55" spans="2:21" ht="66" customHeight="1" thickBot="1">
      <c r="B55" s="101" t="s">
        <v>1182</v>
      </c>
      <c r="C55" s="103"/>
      <c r="D55" s="103"/>
      <c r="E55" s="103"/>
      <c r="F55" s="103"/>
      <c r="G55" s="103"/>
      <c r="H55" s="103"/>
      <c r="I55" s="103"/>
      <c r="J55" s="103"/>
      <c r="K55" s="103"/>
      <c r="L55" s="103"/>
      <c r="M55" s="103"/>
      <c r="N55" s="103"/>
      <c r="O55" s="103"/>
      <c r="P55" s="103"/>
      <c r="Q55" s="103"/>
      <c r="R55" s="103"/>
      <c r="S55" s="103"/>
      <c r="T55" s="103"/>
      <c r="U55" s="102"/>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81</v>
      </c>
      <c r="D4" s="19" t="s">
        <v>82</v>
      </c>
      <c r="E4" s="19"/>
      <c r="F4" s="19"/>
      <c r="G4" s="19"/>
      <c r="H4" s="19"/>
      <c r="I4" s="20"/>
      <c r="J4" s="21" t="s">
        <v>10</v>
      </c>
      <c r="K4" s="22" t="s">
        <v>11</v>
      </c>
      <c r="L4" s="23" t="s">
        <v>12</v>
      </c>
      <c r="M4" s="23"/>
      <c r="N4" s="23"/>
      <c r="O4" s="23"/>
      <c r="P4" s="21" t="s">
        <v>13</v>
      </c>
      <c r="Q4" s="23" t="s">
        <v>83</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84</v>
      </c>
      <c r="D6" s="29"/>
      <c r="E6" s="29"/>
      <c r="F6" s="29"/>
      <c r="G6" s="29"/>
      <c r="H6" s="30"/>
      <c r="I6" s="30"/>
      <c r="J6" s="30" t="s">
        <v>20</v>
      </c>
      <c r="K6" s="29" t="s">
        <v>85</v>
      </c>
      <c r="L6" s="29"/>
      <c r="M6" s="29"/>
      <c r="N6" s="31"/>
      <c r="O6" s="32" t="s">
        <v>22</v>
      </c>
      <c r="P6" s="29" t="s">
        <v>86</v>
      </c>
      <c r="Q6" s="29"/>
      <c r="R6" s="33"/>
      <c r="S6" s="32" t="s">
        <v>24</v>
      </c>
      <c r="T6" s="29" t="s">
        <v>87</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88</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21" si="0">IF(ISERR(T11/S11*100),"N/A",T11/S11*100)</f>
        <v>N/A</v>
      </c>
    </row>
    <row r="12" spans="1:34" ht="75" customHeight="1" thickTop="1">
      <c r="A12" s="60"/>
      <c r="B12" s="61" t="s">
        <v>50</v>
      </c>
      <c r="C12" s="62" t="s">
        <v>89</v>
      </c>
      <c r="D12" s="62"/>
      <c r="E12" s="62"/>
      <c r="F12" s="62"/>
      <c r="G12" s="62"/>
      <c r="H12" s="62"/>
      <c r="I12" s="62" t="s">
        <v>90</v>
      </c>
      <c r="J12" s="62"/>
      <c r="K12" s="62"/>
      <c r="L12" s="62" t="s">
        <v>91</v>
      </c>
      <c r="M12" s="62"/>
      <c r="N12" s="62"/>
      <c r="O12" s="62"/>
      <c r="P12" s="63" t="s">
        <v>49</v>
      </c>
      <c r="Q12" s="63" t="s">
        <v>44</v>
      </c>
      <c r="R12" s="63">
        <v>17.39</v>
      </c>
      <c r="S12" s="63" t="s">
        <v>45</v>
      </c>
      <c r="T12" s="63" t="s">
        <v>45</v>
      </c>
      <c r="U12" s="65" t="str">
        <f t="shared" si="0"/>
        <v>N/A</v>
      </c>
    </row>
    <row r="13" spans="1:34" ht="75" customHeight="1" thickBot="1">
      <c r="A13" s="60"/>
      <c r="B13" s="66" t="s">
        <v>46</v>
      </c>
      <c r="C13" s="67" t="s">
        <v>46</v>
      </c>
      <c r="D13" s="67"/>
      <c r="E13" s="67"/>
      <c r="F13" s="67"/>
      <c r="G13" s="67"/>
      <c r="H13" s="67"/>
      <c r="I13" s="67" t="s">
        <v>92</v>
      </c>
      <c r="J13" s="67"/>
      <c r="K13" s="67"/>
      <c r="L13" s="67" t="s">
        <v>93</v>
      </c>
      <c r="M13" s="67"/>
      <c r="N13" s="67"/>
      <c r="O13" s="67"/>
      <c r="P13" s="68" t="s">
        <v>49</v>
      </c>
      <c r="Q13" s="68" t="s">
        <v>44</v>
      </c>
      <c r="R13" s="68">
        <v>70.17</v>
      </c>
      <c r="S13" s="68" t="s">
        <v>45</v>
      </c>
      <c r="T13" s="68" t="s">
        <v>45</v>
      </c>
      <c r="U13" s="69" t="str">
        <f t="shared" si="0"/>
        <v>N/A</v>
      </c>
    </row>
    <row r="14" spans="1:34" ht="75" customHeight="1" thickTop="1">
      <c r="A14" s="60"/>
      <c r="B14" s="61" t="s">
        <v>55</v>
      </c>
      <c r="C14" s="62" t="s">
        <v>94</v>
      </c>
      <c r="D14" s="62"/>
      <c r="E14" s="62"/>
      <c r="F14" s="62"/>
      <c r="G14" s="62"/>
      <c r="H14" s="62"/>
      <c r="I14" s="62" t="s">
        <v>95</v>
      </c>
      <c r="J14" s="62"/>
      <c r="K14" s="62"/>
      <c r="L14" s="62" t="s">
        <v>96</v>
      </c>
      <c r="M14" s="62"/>
      <c r="N14" s="62"/>
      <c r="O14" s="62"/>
      <c r="P14" s="63" t="s">
        <v>49</v>
      </c>
      <c r="Q14" s="63" t="s">
        <v>44</v>
      </c>
      <c r="R14" s="63">
        <v>35.01</v>
      </c>
      <c r="S14" s="63" t="s">
        <v>45</v>
      </c>
      <c r="T14" s="63" t="s">
        <v>45</v>
      </c>
      <c r="U14" s="65" t="str">
        <f t="shared" si="0"/>
        <v>N/A</v>
      </c>
    </row>
    <row r="15" spans="1:34" ht="75" customHeight="1">
      <c r="A15" s="60"/>
      <c r="B15" s="66" t="s">
        <v>46</v>
      </c>
      <c r="C15" s="67" t="s">
        <v>97</v>
      </c>
      <c r="D15" s="67"/>
      <c r="E15" s="67"/>
      <c r="F15" s="67"/>
      <c r="G15" s="67"/>
      <c r="H15" s="67"/>
      <c r="I15" s="67" t="s">
        <v>98</v>
      </c>
      <c r="J15" s="67"/>
      <c r="K15" s="67"/>
      <c r="L15" s="67" t="s">
        <v>99</v>
      </c>
      <c r="M15" s="67"/>
      <c r="N15" s="67"/>
      <c r="O15" s="67"/>
      <c r="P15" s="68" t="s">
        <v>49</v>
      </c>
      <c r="Q15" s="68" t="s">
        <v>44</v>
      </c>
      <c r="R15" s="68">
        <v>37.93</v>
      </c>
      <c r="S15" s="68" t="s">
        <v>45</v>
      </c>
      <c r="T15" s="68" t="s">
        <v>45</v>
      </c>
      <c r="U15" s="69" t="str">
        <f t="shared" si="0"/>
        <v>N/A</v>
      </c>
    </row>
    <row r="16" spans="1:34" ht="75" customHeight="1">
      <c r="A16" s="60"/>
      <c r="B16" s="66" t="s">
        <v>46</v>
      </c>
      <c r="C16" s="67" t="s">
        <v>100</v>
      </c>
      <c r="D16" s="67"/>
      <c r="E16" s="67"/>
      <c r="F16" s="67"/>
      <c r="G16" s="67"/>
      <c r="H16" s="67"/>
      <c r="I16" s="67" t="s">
        <v>101</v>
      </c>
      <c r="J16" s="67"/>
      <c r="K16" s="67"/>
      <c r="L16" s="67" t="s">
        <v>102</v>
      </c>
      <c r="M16" s="67"/>
      <c r="N16" s="67"/>
      <c r="O16" s="67"/>
      <c r="P16" s="68" t="s">
        <v>103</v>
      </c>
      <c r="Q16" s="68" t="s">
        <v>104</v>
      </c>
      <c r="R16" s="68">
        <v>1</v>
      </c>
      <c r="S16" s="68">
        <v>0.4</v>
      </c>
      <c r="T16" s="68">
        <v>0.39</v>
      </c>
      <c r="U16" s="69">
        <f t="shared" si="0"/>
        <v>97.5</v>
      </c>
    </row>
    <row r="17" spans="1:22" ht="75" customHeight="1" thickBot="1">
      <c r="A17" s="60"/>
      <c r="B17" s="66" t="s">
        <v>46</v>
      </c>
      <c r="C17" s="67" t="s">
        <v>105</v>
      </c>
      <c r="D17" s="67"/>
      <c r="E17" s="67"/>
      <c r="F17" s="67"/>
      <c r="G17" s="67"/>
      <c r="H17" s="67"/>
      <c r="I17" s="67" t="s">
        <v>106</v>
      </c>
      <c r="J17" s="67"/>
      <c r="K17" s="67"/>
      <c r="L17" s="67" t="s">
        <v>107</v>
      </c>
      <c r="M17" s="67"/>
      <c r="N17" s="67"/>
      <c r="O17" s="67"/>
      <c r="P17" s="68" t="s">
        <v>49</v>
      </c>
      <c r="Q17" s="68" t="s">
        <v>44</v>
      </c>
      <c r="R17" s="68">
        <v>80</v>
      </c>
      <c r="S17" s="68" t="s">
        <v>45</v>
      </c>
      <c r="T17" s="68" t="s">
        <v>45</v>
      </c>
      <c r="U17" s="69" t="str">
        <f t="shared" si="0"/>
        <v>N/A</v>
      </c>
    </row>
    <row r="18" spans="1:22" ht="75" customHeight="1" thickTop="1">
      <c r="A18" s="60"/>
      <c r="B18" s="61" t="s">
        <v>60</v>
      </c>
      <c r="C18" s="62" t="s">
        <v>108</v>
      </c>
      <c r="D18" s="62"/>
      <c r="E18" s="62"/>
      <c r="F18" s="62"/>
      <c r="G18" s="62"/>
      <c r="H18" s="62"/>
      <c r="I18" s="62" t="s">
        <v>109</v>
      </c>
      <c r="J18" s="62"/>
      <c r="K18" s="62"/>
      <c r="L18" s="62" t="s">
        <v>110</v>
      </c>
      <c r="M18" s="62"/>
      <c r="N18" s="62"/>
      <c r="O18" s="62"/>
      <c r="P18" s="63" t="s">
        <v>49</v>
      </c>
      <c r="Q18" s="63" t="s">
        <v>111</v>
      </c>
      <c r="R18" s="63">
        <v>60.61</v>
      </c>
      <c r="S18" s="63" t="s">
        <v>45</v>
      </c>
      <c r="T18" s="63" t="s">
        <v>45</v>
      </c>
      <c r="U18" s="65" t="str">
        <f t="shared" si="0"/>
        <v>N/A</v>
      </c>
    </row>
    <row r="19" spans="1:22" ht="75" customHeight="1">
      <c r="A19" s="60"/>
      <c r="B19" s="66" t="s">
        <v>46</v>
      </c>
      <c r="C19" s="67" t="s">
        <v>112</v>
      </c>
      <c r="D19" s="67"/>
      <c r="E19" s="67"/>
      <c r="F19" s="67"/>
      <c r="G19" s="67"/>
      <c r="H19" s="67"/>
      <c r="I19" s="67" t="s">
        <v>113</v>
      </c>
      <c r="J19" s="67"/>
      <c r="K19" s="67"/>
      <c r="L19" s="67" t="s">
        <v>114</v>
      </c>
      <c r="M19" s="67"/>
      <c r="N19" s="67"/>
      <c r="O19" s="67"/>
      <c r="P19" s="68" t="s">
        <v>49</v>
      </c>
      <c r="Q19" s="68" t="s">
        <v>111</v>
      </c>
      <c r="R19" s="68">
        <v>100</v>
      </c>
      <c r="S19" s="68" t="s">
        <v>45</v>
      </c>
      <c r="T19" s="68" t="s">
        <v>45</v>
      </c>
      <c r="U19" s="69" t="str">
        <f t="shared" si="0"/>
        <v>N/A</v>
      </c>
    </row>
    <row r="20" spans="1:22" ht="75" customHeight="1">
      <c r="A20" s="60"/>
      <c r="B20" s="66" t="s">
        <v>46</v>
      </c>
      <c r="C20" s="67" t="s">
        <v>115</v>
      </c>
      <c r="D20" s="67"/>
      <c r="E20" s="67"/>
      <c r="F20" s="67"/>
      <c r="G20" s="67"/>
      <c r="H20" s="67"/>
      <c r="I20" s="67" t="s">
        <v>116</v>
      </c>
      <c r="J20" s="67"/>
      <c r="K20" s="67"/>
      <c r="L20" s="67" t="s">
        <v>117</v>
      </c>
      <c r="M20" s="67"/>
      <c r="N20" s="67"/>
      <c r="O20" s="67"/>
      <c r="P20" s="68" t="s">
        <v>49</v>
      </c>
      <c r="Q20" s="68" t="s">
        <v>111</v>
      </c>
      <c r="R20" s="68">
        <v>50</v>
      </c>
      <c r="S20" s="68" t="s">
        <v>45</v>
      </c>
      <c r="T20" s="68" t="s">
        <v>45</v>
      </c>
      <c r="U20" s="69" t="str">
        <f t="shared" si="0"/>
        <v>N/A</v>
      </c>
    </row>
    <row r="21" spans="1:22" ht="75" customHeight="1" thickBot="1">
      <c r="A21" s="60"/>
      <c r="B21" s="66" t="s">
        <v>46</v>
      </c>
      <c r="C21" s="67" t="s">
        <v>118</v>
      </c>
      <c r="D21" s="67"/>
      <c r="E21" s="67"/>
      <c r="F21" s="67"/>
      <c r="G21" s="67"/>
      <c r="H21" s="67"/>
      <c r="I21" s="67" t="s">
        <v>119</v>
      </c>
      <c r="J21" s="67"/>
      <c r="K21" s="67"/>
      <c r="L21" s="67" t="s">
        <v>120</v>
      </c>
      <c r="M21" s="67"/>
      <c r="N21" s="67"/>
      <c r="O21" s="67"/>
      <c r="P21" s="68" t="s">
        <v>49</v>
      </c>
      <c r="Q21" s="68" t="s">
        <v>111</v>
      </c>
      <c r="R21" s="68">
        <v>71.430000000000007</v>
      </c>
      <c r="S21" s="68" t="s">
        <v>45</v>
      </c>
      <c r="T21" s="68" t="s">
        <v>45</v>
      </c>
      <c r="U21" s="69" t="str">
        <f t="shared" si="0"/>
        <v>N/A</v>
      </c>
    </row>
    <row r="22" spans="1:22" ht="22.5" customHeight="1" thickTop="1" thickBot="1">
      <c r="B22" s="13" t="s">
        <v>65</v>
      </c>
      <c r="C22" s="14"/>
      <c r="D22" s="14"/>
      <c r="E22" s="14"/>
      <c r="F22" s="14"/>
      <c r="G22" s="14"/>
      <c r="H22" s="15"/>
      <c r="I22" s="15"/>
      <c r="J22" s="15"/>
      <c r="K22" s="15"/>
      <c r="L22" s="15"/>
      <c r="M22" s="15"/>
      <c r="N22" s="15"/>
      <c r="O22" s="15"/>
      <c r="P22" s="15"/>
      <c r="Q22" s="15"/>
      <c r="R22" s="15"/>
      <c r="S22" s="15"/>
      <c r="T22" s="15"/>
      <c r="U22" s="16"/>
      <c r="V22" s="70"/>
    </row>
    <row r="23" spans="1:22" ht="26.25" customHeight="1" thickTop="1">
      <c r="B23" s="71"/>
      <c r="C23" s="72"/>
      <c r="D23" s="72"/>
      <c r="E23" s="72"/>
      <c r="F23" s="72"/>
      <c r="G23" s="72"/>
      <c r="H23" s="73"/>
      <c r="I23" s="73"/>
      <c r="J23" s="73"/>
      <c r="K23" s="73"/>
      <c r="L23" s="73"/>
      <c r="M23" s="73"/>
      <c r="N23" s="73"/>
      <c r="O23" s="73"/>
      <c r="P23" s="74"/>
      <c r="Q23" s="75"/>
      <c r="R23" s="76" t="s">
        <v>66</v>
      </c>
      <c r="S23" s="44" t="s">
        <v>67</v>
      </c>
      <c r="T23" s="76" t="s">
        <v>68</v>
      </c>
      <c r="U23" s="44" t="s">
        <v>69</v>
      </c>
    </row>
    <row r="24" spans="1:22" ht="26.25" customHeight="1" thickBot="1">
      <c r="B24" s="77"/>
      <c r="C24" s="78"/>
      <c r="D24" s="78"/>
      <c r="E24" s="78"/>
      <c r="F24" s="78"/>
      <c r="G24" s="78"/>
      <c r="H24" s="79"/>
      <c r="I24" s="79"/>
      <c r="J24" s="79"/>
      <c r="K24" s="79"/>
      <c r="L24" s="79"/>
      <c r="M24" s="79"/>
      <c r="N24" s="79"/>
      <c r="O24" s="79"/>
      <c r="P24" s="80"/>
      <c r="Q24" s="81"/>
      <c r="R24" s="82" t="s">
        <v>70</v>
      </c>
      <c r="S24" s="81" t="s">
        <v>70</v>
      </c>
      <c r="T24" s="81" t="s">
        <v>70</v>
      </c>
      <c r="U24" s="81" t="s">
        <v>71</v>
      </c>
    </row>
    <row r="25" spans="1:22" ht="13.5" customHeight="1" thickBot="1">
      <c r="B25" s="83" t="s">
        <v>72</v>
      </c>
      <c r="C25" s="84"/>
      <c r="D25" s="84"/>
      <c r="E25" s="85"/>
      <c r="F25" s="85"/>
      <c r="G25" s="85"/>
      <c r="H25" s="86"/>
      <c r="I25" s="86"/>
      <c r="J25" s="86"/>
      <c r="K25" s="86"/>
      <c r="L25" s="86"/>
      <c r="M25" s="86"/>
      <c r="N25" s="86"/>
      <c r="O25" s="86"/>
      <c r="P25" s="87"/>
      <c r="Q25" s="87"/>
      <c r="R25" s="88">
        <f>3281.664904</f>
        <v>3281.6649040000002</v>
      </c>
      <c r="S25" s="88">
        <f>3281.664904</f>
        <v>3281.6649040000002</v>
      </c>
      <c r="T25" s="88">
        <f>3299.71044885</f>
        <v>3299.7104488499999</v>
      </c>
      <c r="U25" s="89">
        <f>+IF(ISERR(T25/S25*100),"N/A",T25/S25*100)</f>
        <v>100.54988993019988</v>
      </c>
    </row>
    <row r="26" spans="1:22" ht="13.5" customHeight="1" thickBot="1">
      <c r="B26" s="90" t="s">
        <v>73</v>
      </c>
      <c r="C26" s="91"/>
      <c r="D26" s="91"/>
      <c r="E26" s="92"/>
      <c r="F26" s="92"/>
      <c r="G26" s="92"/>
      <c r="H26" s="93"/>
      <c r="I26" s="93"/>
      <c r="J26" s="93"/>
      <c r="K26" s="93"/>
      <c r="L26" s="93"/>
      <c r="M26" s="93"/>
      <c r="N26" s="93"/>
      <c r="O26" s="93"/>
      <c r="P26" s="94"/>
      <c r="Q26" s="94"/>
      <c r="R26" s="88">
        <f>3301.13552305999</f>
        <v>3301.1355230599902</v>
      </c>
      <c r="S26" s="88">
        <f>3301.13552305999</f>
        <v>3301.1355230599902</v>
      </c>
      <c r="T26" s="88">
        <f>3299.71044885</f>
        <v>3299.7104488499999</v>
      </c>
      <c r="U26" s="89">
        <f>+IF(ISERR(T26/S26*100),"N/A",T26/S26*100)</f>
        <v>99.956830787465847</v>
      </c>
    </row>
    <row r="27" spans="1:22" ht="14.85" customHeight="1" thickTop="1" thickBot="1">
      <c r="B27" s="13" t="s">
        <v>74</v>
      </c>
      <c r="C27" s="14"/>
      <c r="D27" s="14"/>
      <c r="E27" s="14"/>
      <c r="F27" s="14"/>
      <c r="G27" s="14"/>
      <c r="H27" s="15"/>
      <c r="I27" s="15"/>
      <c r="J27" s="15"/>
      <c r="K27" s="15"/>
      <c r="L27" s="15"/>
      <c r="M27" s="15"/>
      <c r="N27" s="15"/>
      <c r="O27" s="15"/>
      <c r="P27" s="15"/>
      <c r="Q27" s="15"/>
      <c r="R27" s="15"/>
      <c r="S27" s="15"/>
      <c r="T27" s="15"/>
      <c r="U27" s="16"/>
    </row>
    <row r="28" spans="1:22" ht="44.25" customHeight="1" thickTop="1">
      <c r="B28" s="95" t="s">
        <v>75</v>
      </c>
      <c r="C28" s="97"/>
      <c r="D28" s="97"/>
      <c r="E28" s="97"/>
      <c r="F28" s="97"/>
      <c r="G28" s="97"/>
      <c r="H28" s="97"/>
      <c r="I28" s="97"/>
      <c r="J28" s="97"/>
      <c r="K28" s="97"/>
      <c r="L28" s="97"/>
      <c r="M28" s="97"/>
      <c r="N28" s="97"/>
      <c r="O28" s="97"/>
      <c r="P28" s="97"/>
      <c r="Q28" s="97"/>
      <c r="R28" s="97"/>
      <c r="S28" s="97"/>
      <c r="T28" s="97"/>
      <c r="U28" s="96"/>
    </row>
    <row r="29" spans="1:22" ht="34.5" customHeight="1">
      <c r="B29" s="98" t="s">
        <v>76</v>
      </c>
      <c r="C29" s="100"/>
      <c r="D29" s="100"/>
      <c r="E29" s="100"/>
      <c r="F29" s="100"/>
      <c r="G29" s="100"/>
      <c r="H29" s="100"/>
      <c r="I29" s="100"/>
      <c r="J29" s="100"/>
      <c r="K29" s="100"/>
      <c r="L29" s="100"/>
      <c r="M29" s="100"/>
      <c r="N29" s="100"/>
      <c r="O29" s="100"/>
      <c r="P29" s="100"/>
      <c r="Q29" s="100"/>
      <c r="R29" s="100"/>
      <c r="S29" s="100"/>
      <c r="T29" s="100"/>
      <c r="U29" s="99"/>
    </row>
    <row r="30" spans="1:22" ht="34.5" customHeight="1">
      <c r="B30" s="98" t="s">
        <v>121</v>
      </c>
      <c r="C30" s="100"/>
      <c r="D30" s="100"/>
      <c r="E30" s="100"/>
      <c r="F30" s="100"/>
      <c r="G30" s="100"/>
      <c r="H30" s="100"/>
      <c r="I30" s="100"/>
      <c r="J30" s="100"/>
      <c r="K30" s="100"/>
      <c r="L30" s="100"/>
      <c r="M30" s="100"/>
      <c r="N30" s="100"/>
      <c r="O30" s="100"/>
      <c r="P30" s="100"/>
      <c r="Q30" s="100"/>
      <c r="R30" s="100"/>
      <c r="S30" s="100"/>
      <c r="T30" s="100"/>
      <c r="U30" s="99"/>
    </row>
    <row r="31" spans="1:22" ht="34.5" customHeight="1">
      <c r="B31" s="98" t="s">
        <v>122</v>
      </c>
      <c r="C31" s="100"/>
      <c r="D31" s="100"/>
      <c r="E31" s="100"/>
      <c r="F31" s="100"/>
      <c r="G31" s="100"/>
      <c r="H31" s="100"/>
      <c r="I31" s="100"/>
      <c r="J31" s="100"/>
      <c r="K31" s="100"/>
      <c r="L31" s="100"/>
      <c r="M31" s="100"/>
      <c r="N31" s="100"/>
      <c r="O31" s="100"/>
      <c r="P31" s="100"/>
      <c r="Q31" s="100"/>
      <c r="R31" s="100"/>
      <c r="S31" s="100"/>
      <c r="T31" s="100"/>
      <c r="U31" s="99"/>
    </row>
    <row r="32" spans="1:22" ht="34.5" customHeight="1">
      <c r="B32" s="98" t="s">
        <v>123</v>
      </c>
      <c r="C32" s="100"/>
      <c r="D32" s="100"/>
      <c r="E32" s="100"/>
      <c r="F32" s="100"/>
      <c r="G32" s="100"/>
      <c r="H32" s="100"/>
      <c r="I32" s="100"/>
      <c r="J32" s="100"/>
      <c r="K32" s="100"/>
      <c r="L32" s="100"/>
      <c r="M32" s="100"/>
      <c r="N32" s="100"/>
      <c r="O32" s="100"/>
      <c r="P32" s="100"/>
      <c r="Q32" s="100"/>
      <c r="R32" s="100"/>
      <c r="S32" s="100"/>
      <c r="T32" s="100"/>
      <c r="U32" s="99"/>
    </row>
    <row r="33" spans="2:21" ht="34.5" customHeight="1">
      <c r="B33" s="98" t="s">
        <v>124</v>
      </c>
      <c r="C33" s="100"/>
      <c r="D33" s="100"/>
      <c r="E33" s="100"/>
      <c r="F33" s="100"/>
      <c r="G33" s="100"/>
      <c r="H33" s="100"/>
      <c r="I33" s="100"/>
      <c r="J33" s="100"/>
      <c r="K33" s="100"/>
      <c r="L33" s="100"/>
      <c r="M33" s="100"/>
      <c r="N33" s="100"/>
      <c r="O33" s="100"/>
      <c r="P33" s="100"/>
      <c r="Q33" s="100"/>
      <c r="R33" s="100"/>
      <c r="S33" s="100"/>
      <c r="T33" s="100"/>
      <c r="U33" s="99"/>
    </row>
    <row r="34" spans="2:21" ht="34.5" customHeight="1">
      <c r="B34" s="98" t="s">
        <v>125</v>
      </c>
      <c r="C34" s="100"/>
      <c r="D34" s="100"/>
      <c r="E34" s="100"/>
      <c r="F34" s="100"/>
      <c r="G34" s="100"/>
      <c r="H34" s="100"/>
      <c r="I34" s="100"/>
      <c r="J34" s="100"/>
      <c r="K34" s="100"/>
      <c r="L34" s="100"/>
      <c r="M34" s="100"/>
      <c r="N34" s="100"/>
      <c r="O34" s="100"/>
      <c r="P34" s="100"/>
      <c r="Q34" s="100"/>
      <c r="R34" s="100"/>
      <c r="S34" s="100"/>
      <c r="T34" s="100"/>
      <c r="U34" s="99"/>
    </row>
    <row r="35" spans="2:21" ht="34.5" customHeight="1">
      <c r="B35" s="98" t="s">
        <v>126</v>
      </c>
      <c r="C35" s="100"/>
      <c r="D35" s="100"/>
      <c r="E35" s="100"/>
      <c r="F35" s="100"/>
      <c r="G35" s="100"/>
      <c r="H35" s="100"/>
      <c r="I35" s="100"/>
      <c r="J35" s="100"/>
      <c r="K35" s="100"/>
      <c r="L35" s="100"/>
      <c r="M35" s="100"/>
      <c r="N35" s="100"/>
      <c r="O35" s="100"/>
      <c r="P35" s="100"/>
      <c r="Q35" s="100"/>
      <c r="R35" s="100"/>
      <c r="S35" s="100"/>
      <c r="T35" s="100"/>
      <c r="U35" s="99"/>
    </row>
    <row r="36" spans="2:21" ht="34.5" customHeight="1">
      <c r="B36" s="98" t="s">
        <v>127</v>
      </c>
      <c r="C36" s="100"/>
      <c r="D36" s="100"/>
      <c r="E36" s="100"/>
      <c r="F36" s="100"/>
      <c r="G36" s="100"/>
      <c r="H36" s="100"/>
      <c r="I36" s="100"/>
      <c r="J36" s="100"/>
      <c r="K36" s="100"/>
      <c r="L36" s="100"/>
      <c r="M36" s="100"/>
      <c r="N36" s="100"/>
      <c r="O36" s="100"/>
      <c r="P36" s="100"/>
      <c r="Q36" s="100"/>
      <c r="R36" s="100"/>
      <c r="S36" s="100"/>
      <c r="T36" s="100"/>
      <c r="U36" s="99"/>
    </row>
    <row r="37" spans="2:21" ht="34.5" customHeight="1">
      <c r="B37" s="98" t="s">
        <v>128</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129</v>
      </c>
      <c r="C38" s="100"/>
      <c r="D38" s="100"/>
      <c r="E38" s="100"/>
      <c r="F38" s="100"/>
      <c r="G38" s="100"/>
      <c r="H38" s="100"/>
      <c r="I38" s="100"/>
      <c r="J38" s="100"/>
      <c r="K38" s="100"/>
      <c r="L38" s="100"/>
      <c r="M38" s="100"/>
      <c r="N38" s="100"/>
      <c r="O38" s="100"/>
      <c r="P38" s="100"/>
      <c r="Q38" s="100"/>
      <c r="R38" s="100"/>
      <c r="S38" s="100"/>
      <c r="T38" s="100"/>
      <c r="U38" s="99"/>
    </row>
    <row r="39" spans="2:21" ht="34.5" customHeight="1" thickBot="1">
      <c r="B39" s="101" t="s">
        <v>130</v>
      </c>
      <c r="C39" s="103"/>
      <c r="D39" s="103"/>
      <c r="E39" s="103"/>
      <c r="F39" s="103"/>
      <c r="G39" s="103"/>
      <c r="H39" s="103"/>
      <c r="I39" s="103"/>
      <c r="J39" s="103"/>
      <c r="K39" s="103"/>
      <c r="L39" s="103"/>
      <c r="M39" s="103"/>
      <c r="N39" s="103"/>
      <c r="O39" s="103"/>
      <c r="P39" s="103"/>
      <c r="Q39" s="103"/>
      <c r="R39" s="103"/>
      <c r="S39" s="103"/>
      <c r="T39" s="103"/>
      <c r="U39" s="102"/>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3"/>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131</v>
      </c>
      <c r="D4" s="19" t="s">
        <v>132</v>
      </c>
      <c r="E4" s="19"/>
      <c r="F4" s="19"/>
      <c r="G4" s="19"/>
      <c r="H4" s="19"/>
      <c r="I4" s="20"/>
      <c r="J4" s="21" t="s">
        <v>10</v>
      </c>
      <c r="K4" s="22" t="s">
        <v>11</v>
      </c>
      <c r="L4" s="23" t="s">
        <v>12</v>
      </c>
      <c r="M4" s="23"/>
      <c r="N4" s="23"/>
      <c r="O4" s="23"/>
      <c r="P4" s="21" t="s">
        <v>13</v>
      </c>
      <c r="Q4" s="23" t="s">
        <v>133</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84</v>
      </c>
      <c r="D6" s="29"/>
      <c r="E6" s="29"/>
      <c r="F6" s="29"/>
      <c r="G6" s="29"/>
      <c r="H6" s="30"/>
      <c r="I6" s="30"/>
      <c r="J6" s="30" t="s">
        <v>20</v>
      </c>
      <c r="K6" s="29" t="s">
        <v>85</v>
      </c>
      <c r="L6" s="29"/>
      <c r="M6" s="29"/>
      <c r="N6" s="31"/>
      <c r="O6" s="32" t="s">
        <v>22</v>
      </c>
      <c r="P6" s="29" t="s">
        <v>134</v>
      </c>
      <c r="Q6" s="29"/>
      <c r="R6" s="33"/>
      <c r="S6" s="32" t="s">
        <v>24</v>
      </c>
      <c r="T6" s="29" t="s">
        <v>135</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136</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23" si="0">IF(ISERR(T11/S11*100),"N/A",T11/S11*100)</f>
        <v>N/A</v>
      </c>
    </row>
    <row r="12" spans="1:34" ht="75" customHeight="1" thickTop="1" thickBot="1">
      <c r="A12" s="60"/>
      <c r="B12" s="61" t="s">
        <v>50</v>
      </c>
      <c r="C12" s="62" t="s">
        <v>137</v>
      </c>
      <c r="D12" s="62"/>
      <c r="E12" s="62"/>
      <c r="F12" s="62"/>
      <c r="G12" s="62"/>
      <c r="H12" s="62"/>
      <c r="I12" s="62" t="s">
        <v>138</v>
      </c>
      <c r="J12" s="62"/>
      <c r="K12" s="62"/>
      <c r="L12" s="62" t="s">
        <v>139</v>
      </c>
      <c r="M12" s="62"/>
      <c r="N12" s="62"/>
      <c r="O12" s="62"/>
      <c r="P12" s="63" t="s">
        <v>49</v>
      </c>
      <c r="Q12" s="63" t="s">
        <v>44</v>
      </c>
      <c r="R12" s="63">
        <v>94.91</v>
      </c>
      <c r="S12" s="63" t="s">
        <v>45</v>
      </c>
      <c r="T12" s="63" t="s">
        <v>45</v>
      </c>
      <c r="U12" s="65" t="str">
        <f t="shared" si="0"/>
        <v>N/A</v>
      </c>
    </row>
    <row r="13" spans="1:34" ht="75" customHeight="1" thickTop="1">
      <c r="A13" s="60"/>
      <c r="B13" s="61" t="s">
        <v>55</v>
      </c>
      <c r="C13" s="62" t="s">
        <v>140</v>
      </c>
      <c r="D13" s="62"/>
      <c r="E13" s="62"/>
      <c r="F13" s="62"/>
      <c r="G13" s="62"/>
      <c r="H13" s="62"/>
      <c r="I13" s="62" t="s">
        <v>141</v>
      </c>
      <c r="J13" s="62"/>
      <c r="K13" s="62"/>
      <c r="L13" s="62" t="s">
        <v>142</v>
      </c>
      <c r="M13" s="62"/>
      <c r="N13" s="62"/>
      <c r="O13" s="62"/>
      <c r="P13" s="63" t="s">
        <v>49</v>
      </c>
      <c r="Q13" s="63" t="s">
        <v>44</v>
      </c>
      <c r="R13" s="63">
        <v>101.47</v>
      </c>
      <c r="S13" s="63" t="s">
        <v>45</v>
      </c>
      <c r="T13" s="63" t="s">
        <v>45</v>
      </c>
      <c r="U13" s="65" t="str">
        <f t="shared" si="0"/>
        <v>N/A</v>
      </c>
    </row>
    <row r="14" spans="1:34" ht="75" customHeight="1">
      <c r="A14" s="60"/>
      <c r="B14" s="66" t="s">
        <v>46</v>
      </c>
      <c r="C14" s="67" t="s">
        <v>143</v>
      </c>
      <c r="D14" s="67"/>
      <c r="E14" s="67"/>
      <c r="F14" s="67"/>
      <c r="G14" s="67"/>
      <c r="H14" s="67"/>
      <c r="I14" s="67" t="s">
        <v>144</v>
      </c>
      <c r="J14" s="67"/>
      <c r="K14" s="67"/>
      <c r="L14" s="67" t="s">
        <v>145</v>
      </c>
      <c r="M14" s="67"/>
      <c r="N14" s="67"/>
      <c r="O14" s="67"/>
      <c r="P14" s="68" t="s">
        <v>49</v>
      </c>
      <c r="Q14" s="68" t="s">
        <v>111</v>
      </c>
      <c r="R14" s="68">
        <v>187.5</v>
      </c>
      <c r="S14" s="68" t="s">
        <v>45</v>
      </c>
      <c r="T14" s="68" t="s">
        <v>45</v>
      </c>
      <c r="U14" s="69" t="str">
        <f t="shared" si="0"/>
        <v>N/A</v>
      </c>
    </row>
    <row r="15" spans="1:34" ht="75" customHeight="1">
      <c r="A15" s="60"/>
      <c r="B15" s="66" t="s">
        <v>46</v>
      </c>
      <c r="C15" s="67" t="s">
        <v>146</v>
      </c>
      <c r="D15" s="67"/>
      <c r="E15" s="67"/>
      <c r="F15" s="67"/>
      <c r="G15" s="67"/>
      <c r="H15" s="67"/>
      <c r="I15" s="67" t="s">
        <v>147</v>
      </c>
      <c r="J15" s="67"/>
      <c r="K15" s="67"/>
      <c r="L15" s="67" t="s">
        <v>148</v>
      </c>
      <c r="M15" s="67"/>
      <c r="N15" s="67"/>
      <c r="O15" s="67"/>
      <c r="P15" s="68" t="s">
        <v>49</v>
      </c>
      <c r="Q15" s="68" t="s">
        <v>44</v>
      </c>
      <c r="R15" s="68">
        <v>105.88</v>
      </c>
      <c r="S15" s="68" t="s">
        <v>45</v>
      </c>
      <c r="T15" s="68" t="s">
        <v>45</v>
      </c>
      <c r="U15" s="69" t="str">
        <f t="shared" si="0"/>
        <v>N/A</v>
      </c>
    </row>
    <row r="16" spans="1:34" ht="75" customHeight="1" thickBot="1">
      <c r="A16" s="60"/>
      <c r="B16" s="66" t="s">
        <v>46</v>
      </c>
      <c r="C16" s="67" t="s">
        <v>149</v>
      </c>
      <c r="D16" s="67"/>
      <c r="E16" s="67"/>
      <c r="F16" s="67"/>
      <c r="G16" s="67"/>
      <c r="H16" s="67"/>
      <c r="I16" s="67" t="s">
        <v>150</v>
      </c>
      <c r="J16" s="67"/>
      <c r="K16" s="67"/>
      <c r="L16" s="67" t="s">
        <v>151</v>
      </c>
      <c r="M16" s="67"/>
      <c r="N16" s="67"/>
      <c r="O16" s="67"/>
      <c r="P16" s="68" t="s">
        <v>49</v>
      </c>
      <c r="Q16" s="68" t="s">
        <v>44</v>
      </c>
      <c r="R16" s="68">
        <v>100.5</v>
      </c>
      <c r="S16" s="68" t="s">
        <v>45</v>
      </c>
      <c r="T16" s="68" t="s">
        <v>45</v>
      </c>
      <c r="U16" s="69" t="str">
        <f t="shared" si="0"/>
        <v>N/A</v>
      </c>
    </row>
    <row r="17" spans="1:22" ht="75" customHeight="1" thickTop="1">
      <c r="A17" s="60"/>
      <c r="B17" s="61" t="s">
        <v>60</v>
      </c>
      <c r="C17" s="62" t="s">
        <v>152</v>
      </c>
      <c r="D17" s="62"/>
      <c r="E17" s="62"/>
      <c r="F17" s="62"/>
      <c r="G17" s="62"/>
      <c r="H17" s="62"/>
      <c r="I17" s="62" t="s">
        <v>153</v>
      </c>
      <c r="J17" s="62"/>
      <c r="K17" s="62"/>
      <c r="L17" s="62" t="s">
        <v>154</v>
      </c>
      <c r="M17" s="62"/>
      <c r="N17" s="62"/>
      <c r="O17" s="62"/>
      <c r="P17" s="63" t="s">
        <v>155</v>
      </c>
      <c r="Q17" s="63" t="s">
        <v>111</v>
      </c>
      <c r="R17" s="63">
        <v>28.05</v>
      </c>
      <c r="S17" s="63" t="s">
        <v>45</v>
      </c>
      <c r="T17" s="63" t="s">
        <v>45</v>
      </c>
      <c r="U17" s="65" t="str">
        <f t="shared" si="0"/>
        <v>N/A</v>
      </c>
    </row>
    <row r="18" spans="1:22" ht="75" customHeight="1">
      <c r="A18" s="60"/>
      <c r="B18" s="66" t="s">
        <v>46</v>
      </c>
      <c r="C18" s="67" t="s">
        <v>156</v>
      </c>
      <c r="D18" s="67"/>
      <c r="E18" s="67"/>
      <c r="F18" s="67"/>
      <c r="G18" s="67"/>
      <c r="H18" s="67"/>
      <c r="I18" s="67" t="s">
        <v>157</v>
      </c>
      <c r="J18" s="67"/>
      <c r="K18" s="67"/>
      <c r="L18" s="67" t="s">
        <v>158</v>
      </c>
      <c r="M18" s="67"/>
      <c r="N18" s="67"/>
      <c r="O18" s="67"/>
      <c r="P18" s="68" t="s">
        <v>49</v>
      </c>
      <c r="Q18" s="68" t="s">
        <v>159</v>
      </c>
      <c r="R18" s="68">
        <v>105.38</v>
      </c>
      <c r="S18" s="68" t="s">
        <v>45</v>
      </c>
      <c r="T18" s="68">
        <v>90.43</v>
      </c>
      <c r="U18" s="69" t="str">
        <f t="shared" si="0"/>
        <v>N/A</v>
      </c>
    </row>
    <row r="19" spans="1:22" ht="75" customHeight="1">
      <c r="A19" s="60"/>
      <c r="B19" s="66" t="s">
        <v>46</v>
      </c>
      <c r="C19" s="67" t="s">
        <v>160</v>
      </c>
      <c r="D19" s="67"/>
      <c r="E19" s="67"/>
      <c r="F19" s="67"/>
      <c r="G19" s="67"/>
      <c r="H19" s="67"/>
      <c r="I19" s="67" t="s">
        <v>161</v>
      </c>
      <c r="J19" s="67"/>
      <c r="K19" s="67"/>
      <c r="L19" s="67" t="s">
        <v>162</v>
      </c>
      <c r="M19" s="67"/>
      <c r="N19" s="67"/>
      <c r="O19" s="67"/>
      <c r="P19" s="68" t="s">
        <v>49</v>
      </c>
      <c r="Q19" s="68" t="s">
        <v>111</v>
      </c>
      <c r="R19" s="68">
        <v>116.95</v>
      </c>
      <c r="S19" s="68" t="s">
        <v>45</v>
      </c>
      <c r="T19" s="68" t="s">
        <v>45</v>
      </c>
      <c r="U19" s="69" t="str">
        <f t="shared" si="0"/>
        <v>N/A</v>
      </c>
    </row>
    <row r="20" spans="1:22" ht="75" customHeight="1">
      <c r="A20" s="60"/>
      <c r="B20" s="66" t="s">
        <v>46</v>
      </c>
      <c r="C20" s="67" t="s">
        <v>163</v>
      </c>
      <c r="D20" s="67"/>
      <c r="E20" s="67"/>
      <c r="F20" s="67"/>
      <c r="G20" s="67"/>
      <c r="H20" s="67"/>
      <c r="I20" s="67" t="s">
        <v>164</v>
      </c>
      <c r="J20" s="67"/>
      <c r="K20" s="67"/>
      <c r="L20" s="67" t="s">
        <v>165</v>
      </c>
      <c r="M20" s="67"/>
      <c r="N20" s="67"/>
      <c r="O20" s="67"/>
      <c r="P20" s="68" t="s">
        <v>49</v>
      </c>
      <c r="Q20" s="68" t="s">
        <v>111</v>
      </c>
      <c r="R20" s="68">
        <v>118.24</v>
      </c>
      <c r="S20" s="68" t="s">
        <v>45</v>
      </c>
      <c r="T20" s="68" t="s">
        <v>45</v>
      </c>
      <c r="U20" s="69" t="str">
        <f t="shared" si="0"/>
        <v>N/A</v>
      </c>
    </row>
    <row r="21" spans="1:22" ht="75" customHeight="1">
      <c r="A21" s="60"/>
      <c r="B21" s="66" t="s">
        <v>46</v>
      </c>
      <c r="C21" s="67" t="s">
        <v>166</v>
      </c>
      <c r="D21" s="67"/>
      <c r="E21" s="67"/>
      <c r="F21" s="67"/>
      <c r="G21" s="67"/>
      <c r="H21" s="67"/>
      <c r="I21" s="67" t="s">
        <v>167</v>
      </c>
      <c r="J21" s="67"/>
      <c r="K21" s="67"/>
      <c r="L21" s="67" t="s">
        <v>168</v>
      </c>
      <c r="M21" s="67"/>
      <c r="N21" s="67"/>
      <c r="O21" s="67"/>
      <c r="P21" s="68" t="s">
        <v>49</v>
      </c>
      <c r="Q21" s="68" t="s">
        <v>111</v>
      </c>
      <c r="R21" s="68">
        <v>95.24</v>
      </c>
      <c r="S21" s="68" t="s">
        <v>45</v>
      </c>
      <c r="T21" s="68" t="s">
        <v>45</v>
      </c>
      <c r="U21" s="69" t="str">
        <f t="shared" si="0"/>
        <v>N/A</v>
      </c>
    </row>
    <row r="22" spans="1:22" ht="75" customHeight="1">
      <c r="A22" s="60"/>
      <c r="B22" s="66" t="s">
        <v>46</v>
      </c>
      <c r="C22" s="67" t="s">
        <v>169</v>
      </c>
      <c r="D22" s="67"/>
      <c r="E22" s="67"/>
      <c r="F22" s="67"/>
      <c r="G22" s="67"/>
      <c r="H22" s="67"/>
      <c r="I22" s="67" t="s">
        <v>170</v>
      </c>
      <c r="J22" s="67"/>
      <c r="K22" s="67"/>
      <c r="L22" s="67" t="s">
        <v>171</v>
      </c>
      <c r="M22" s="67"/>
      <c r="N22" s="67"/>
      <c r="O22" s="67"/>
      <c r="P22" s="68" t="s">
        <v>49</v>
      </c>
      <c r="Q22" s="68" t="s">
        <v>111</v>
      </c>
      <c r="R22" s="68">
        <v>94.94</v>
      </c>
      <c r="S22" s="68" t="s">
        <v>45</v>
      </c>
      <c r="T22" s="68" t="s">
        <v>45</v>
      </c>
      <c r="U22" s="69" t="str">
        <f t="shared" si="0"/>
        <v>N/A</v>
      </c>
    </row>
    <row r="23" spans="1:22" ht="75" customHeight="1" thickBot="1">
      <c r="A23" s="60"/>
      <c r="B23" s="66" t="s">
        <v>46</v>
      </c>
      <c r="C23" s="67" t="s">
        <v>172</v>
      </c>
      <c r="D23" s="67"/>
      <c r="E23" s="67"/>
      <c r="F23" s="67"/>
      <c r="G23" s="67"/>
      <c r="H23" s="67"/>
      <c r="I23" s="67" t="s">
        <v>173</v>
      </c>
      <c r="J23" s="67"/>
      <c r="K23" s="67"/>
      <c r="L23" s="67" t="s">
        <v>174</v>
      </c>
      <c r="M23" s="67"/>
      <c r="N23" s="67"/>
      <c r="O23" s="67"/>
      <c r="P23" s="68" t="s">
        <v>49</v>
      </c>
      <c r="Q23" s="68" t="s">
        <v>111</v>
      </c>
      <c r="R23" s="68">
        <v>120</v>
      </c>
      <c r="S23" s="68" t="s">
        <v>45</v>
      </c>
      <c r="T23" s="68" t="s">
        <v>45</v>
      </c>
      <c r="U23" s="69" t="str">
        <f t="shared" si="0"/>
        <v>N/A</v>
      </c>
    </row>
    <row r="24" spans="1:22" ht="22.5" customHeight="1" thickTop="1" thickBot="1">
      <c r="B24" s="13" t="s">
        <v>65</v>
      </c>
      <c r="C24" s="14"/>
      <c r="D24" s="14"/>
      <c r="E24" s="14"/>
      <c r="F24" s="14"/>
      <c r="G24" s="14"/>
      <c r="H24" s="15"/>
      <c r="I24" s="15"/>
      <c r="J24" s="15"/>
      <c r="K24" s="15"/>
      <c r="L24" s="15"/>
      <c r="M24" s="15"/>
      <c r="N24" s="15"/>
      <c r="O24" s="15"/>
      <c r="P24" s="15"/>
      <c r="Q24" s="15"/>
      <c r="R24" s="15"/>
      <c r="S24" s="15"/>
      <c r="T24" s="15"/>
      <c r="U24" s="16"/>
      <c r="V24" s="70"/>
    </row>
    <row r="25" spans="1:22" ht="26.25" customHeight="1" thickTop="1">
      <c r="B25" s="71"/>
      <c r="C25" s="72"/>
      <c r="D25" s="72"/>
      <c r="E25" s="72"/>
      <c r="F25" s="72"/>
      <c r="G25" s="72"/>
      <c r="H25" s="73"/>
      <c r="I25" s="73"/>
      <c r="J25" s="73"/>
      <c r="K25" s="73"/>
      <c r="L25" s="73"/>
      <c r="M25" s="73"/>
      <c r="N25" s="73"/>
      <c r="O25" s="73"/>
      <c r="P25" s="74"/>
      <c r="Q25" s="75"/>
      <c r="R25" s="76" t="s">
        <v>66</v>
      </c>
      <c r="S25" s="44" t="s">
        <v>67</v>
      </c>
      <c r="T25" s="76" t="s">
        <v>68</v>
      </c>
      <c r="U25" s="44" t="s">
        <v>69</v>
      </c>
    </row>
    <row r="26" spans="1:22" ht="26.25" customHeight="1" thickBot="1">
      <c r="B26" s="77"/>
      <c r="C26" s="78"/>
      <c r="D26" s="78"/>
      <c r="E26" s="78"/>
      <c r="F26" s="78"/>
      <c r="G26" s="78"/>
      <c r="H26" s="79"/>
      <c r="I26" s="79"/>
      <c r="J26" s="79"/>
      <c r="K26" s="79"/>
      <c r="L26" s="79"/>
      <c r="M26" s="79"/>
      <c r="N26" s="79"/>
      <c r="O26" s="79"/>
      <c r="P26" s="80"/>
      <c r="Q26" s="81"/>
      <c r="R26" s="82" t="s">
        <v>70</v>
      </c>
      <c r="S26" s="81" t="s">
        <v>70</v>
      </c>
      <c r="T26" s="81" t="s">
        <v>70</v>
      </c>
      <c r="U26" s="81" t="s">
        <v>71</v>
      </c>
    </row>
    <row r="27" spans="1:22" ht="13.5" customHeight="1" thickBot="1">
      <c r="B27" s="83" t="s">
        <v>72</v>
      </c>
      <c r="C27" s="84"/>
      <c r="D27" s="84"/>
      <c r="E27" s="85"/>
      <c r="F27" s="85"/>
      <c r="G27" s="85"/>
      <c r="H27" s="86"/>
      <c r="I27" s="86"/>
      <c r="J27" s="86"/>
      <c r="K27" s="86"/>
      <c r="L27" s="86"/>
      <c r="M27" s="86"/>
      <c r="N27" s="86"/>
      <c r="O27" s="86"/>
      <c r="P27" s="87"/>
      <c r="Q27" s="87"/>
      <c r="R27" s="88">
        <f>412.910345</f>
        <v>412.91034500000001</v>
      </c>
      <c r="S27" s="88">
        <f>412.910345</f>
        <v>412.91034500000001</v>
      </c>
      <c r="T27" s="88">
        <f>464.570579</f>
        <v>464.57057900000001</v>
      </c>
      <c r="U27" s="89">
        <f>+IF(ISERR(T27/S27*100),"N/A",T27/S27*100)</f>
        <v>112.51124720549204</v>
      </c>
    </row>
    <row r="28" spans="1:22" ht="13.5" customHeight="1" thickBot="1">
      <c r="B28" s="90" t="s">
        <v>73</v>
      </c>
      <c r="C28" s="91"/>
      <c r="D28" s="91"/>
      <c r="E28" s="92"/>
      <c r="F28" s="92"/>
      <c r="G28" s="92"/>
      <c r="H28" s="93"/>
      <c r="I28" s="93"/>
      <c r="J28" s="93"/>
      <c r="K28" s="93"/>
      <c r="L28" s="93"/>
      <c r="M28" s="93"/>
      <c r="N28" s="93"/>
      <c r="O28" s="93"/>
      <c r="P28" s="94"/>
      <c r="Q28" s="94"/>
      <c r="R28" s="88">
        <f>464.570579</f>
        <v>464.57057900000001</v>
      </c>
      <c r="S28" s="88">
        <f>464.570579</f>
        <v>464.57057900000001</v>
      </c>
      <c r="T28" s="88">
        <f>464.570579</f>
        <v>464.57057900000001</v>
      </c>
      <c r="U28" s="89">
        <f>+IF(ISERR(T28/S28*100),"N/A",T28/S28*100)</f>
        <v>100</v>
      </c>
    </row>
    <row r="29" spans="1:22" ht="14.85" customHeight="1" thickTop="1" thickBot="1">
      <c r="B29" s="13" t="s">
        <v>74</v>
      </c>
      <c r="C29" s="14"/>
      <c r="D29" s="14"/>
      <c r="E29" s="14"/>
      <c r="F29" s="14"/>
      <c r="G29" s="14"/>
      <c r="H29" s="15"/>
      <c r="I29" s="15"/>
      <c r="J29" s="15"/>
      <c r="K29" s="15"/>
      <c r="L29" s="15"/>
      <c r="M29" s="15"/>
      <c r="N29" s="15"/>
      <c r="O29" s="15"/>
      <c r="P29" s="15"/>
      <c r="Q29" s="15"/>
      <c r="R29" s="15"/>
      <c r="S29" s="15"/>
      <c r="T29" s="15"/>
      <c r="U29" s="16"/>
    </row>
    <row r="30" spans="1:22" ht="44.25" customHeight="1" thickTop="1">
      <c r="B30" s="95" t="s">
        <v>75</v>
      </c>
      <c r="C30" s="97"/>
      <c r="D30" s="97"/>
      <c r="E30" s="97"/>
      <c r="F30" s="97"/>
      <c r="G30" s="97"/>
      <c r="H30" s="97"/>
      <c r="I30" s="97"/>
      <c r="J30" s="97"/>
      <c r="K30" s="97"/>
      <c r="L30" s="97"/>
      <c r="M30" s="97"/>
      <c r="N30" s="97"/>
      <c r="O30" s="97"/>
      <c r="P30" s="97"/>
      <c r="Q30" s="97"/>
      <c r="R30" s="97"/>
      <c r="S30" s="97"/>
      <c r="T30" s="97"/>
      <c r="U30" s="96"/>
    </row>
    <row r="31" spans="1:22" ht="34.5" customHeight="1">
      <c r="B31" s="98" t="s">
        <v>76</v>
      </c>
      <c r="C31" s="100"/>
      <c r="D31" s="100"/>
      <c r="E31" s="100"/>
      <c r="F31" s="100"/>
      <c r="G31" s="100"/>
      <c r="H31" s="100"/>
      <c r="I31" s="100"/>
      <c r="J31" s="100"/>
      <c r="K31" s="100"/>
      <c r="L31" s="100"/>
      <c r="M31" s="100"/>
      <c r="N31" s="100"/>
      <c r="O31" s="100"/>
      <c r="P31" s="100"/>
      <c r="Q31" s="100"/>
      <c r="R31" s="100"/>
      <c r="S31" s="100"/>
      <c r="T31" s="100"/>
      <c r="U31" s="99"/>
    </row>
    <row r="32" spans="1:22" ht="34.5" customHeight="1">
      <c r="B32" s="98" t="s">
        <v>175</v>
      </c>
      <c r="C32" s="100"/>
      <c r="D32" s="100"/>
      <c r="E32" s="100"/>
      <c r="F32" s="100"/>
      <c r="G32" s="100"/>
      <c r="H32" s="100"/>
      <c r="I32" s="100"/>
      <c r="J32" s="100"/>
      <c r="K32" s="100"/>
      <c r="L32" s="100"/>
      <c r="M32" s="100"/>
      <c r="N32" s="100"/>
      <c r="O32" s="100"/>
      <c r="P32" s="100"/>
      <c r="Q32" s="100"/>
      <c r="R32" s="100"/>
      <c r="S32" s="100"/>
      <c r="T32" s="100"/>
      <c r="U32" s="99"/>
    </row>
    <row r="33" spans="2:21" ht="34.5" customHeight="1">
      <c r="B33" s="98" t="s">
        <v>176</v>
      </c>
      <c r="C33" s="100"/>
      <c r="D33" s="100"/>
      <c r="E33" s="100"/>
      <c r="F33" s="100"/>
      <c r="G33" s="100"/>
      <c r="H33" s="100"/>
      <c r="I33" s="100"/>
      <c r="J33" s="100"/>
      <c r="K33" s="100"/>
      <c r="L33" s="100"/>
      <c r="M33" s="100"/>
      <c r="N33" s="100"/>
      <c r="O33" s="100"/>
      <c r="P33" s="100"/>
      <c r="Q33" s="100"/>
      <c r="R33" s="100"/>
      <c r="S33" s="100"/>
      <c r="T33" s="100"/>
      <c r="U33" s="99"/>
    </row>
    <row r="34" spans="2:21" ht="34.5" customHeight="1">
      <c r="B34" s="98" t="s">
        <v>177</v>
      </c>
      <c r="C34" s="100"/>
      <c r="D34" s="100"/>
      <c r="E34" s="100"/>
      <c r="F34" s="100"/>
      <c r="G34" s="100"/>
      <c r="H34" s="100"/>
      <c r="I34" s="100"/>
      <c r="J34" s="100"/>
      <c r="K34" s="100"/>
      <c r="L34" s="100"/>
      <c r="M34" s="100"/>
      <c r="N34" s="100"/>
      <c r="O34" s="100"/>
      <c r="P34" s="100"/>
      <c r="Q34" s="100"/>
      <c r="R34" s="100"/>
      <c r="S34" s="100"/>
      <c r="T34" s="100"/>
      <c r="U34" s="99"/>
    </row>
    <row r="35" spans="2:21" ht="34.5" customHeight="1">
      <c r="B35" s="98" t="s">
        <v>178</v>
      </c>
      <c r="C35" s="100"/>
      <c r="D35" s="100"/>
      <c r="E35" s="100"/>
      <c r="F35" s="100"/>
      <c r="G35" s="100"/>
      <c r="H35" s="100"/>
      <c r="I35" s="100"/>
      <c r="J35" s="100"/>
      <c r="K35" s="100"/>
      <c r="L35" s="100"/>
      <c r="M35" s="100"/>
      <c r="N35" s="100"/>
      <c r="O35" s="100"/>
      <c r="P35" s="100"/>
      <c r="Q35" s="100"/>
      <c r="R35" s="100"/>
      <c r="S35" s="100"/>
      <c r="T35" s="100"/>
      <c r="U35" s="99"/>
    </row>
    <row r="36" spans="2:21" ht="34.5" customHeight="1">
      <c r="B36" s="98" t="s">
        <v>179</v>
      </c>
      <c r="C36" s="100"/>
      <c r="D36" s="100"/>
      <c r="E36" s="100"/>
      <c r="F36" s="100"/>
      <c r="G36" s="100"/>
      <c r="H36" s="100"/>
      <c r="I36" s="100"/>
      <c r="J36" s="100"/>
      <c r="K36" s="100"/>
      <c r="L36" s="100"/>
      <c r="M36" s="100"/>
      <c r="N36" s="100"/>
      <c r="O36" s="100"/>
      <c r="P36" s="100"/>
      <c r="Q36" s="100"/>
      <c r="R36" s="100"/>
      <c r="S36" s="100"/>
      <c r="T36" s="100"/>
      <c r="U36" s="99"/>
    </row>
    <row r="37" spans="2:21" ht="34.5" customHeight="1">
      <c r="B37" s="98" t="s">
        <v>180</v>
      </c>
      <c r="C37" s="100"/>
      <c r="D37" s="100"/>
      <c r="E37" s="100"/>
      <c r="F37" s="100"/>
      <c r="G37" s="100"/>
      <c r="H37" s="100"/>
      <c r="I37" s="100"/>
      <c r="J37" s="100"/>
      <c r="K37" s="100"/>
      <c r="L37" s="100"/>
      <c r="M37" s="100"/>
      <c r="N37" s="100"/>
      <c r="O37" s="100"/>
      <c r="P37" s="100"/>
      <c r="Q37" s="100"/>
      <c r="R37" s="100"/>
      <c r="S37" s="100"/>
      <c r="T37" s="100"/>
      <c r="U37" s="99"/>
    </row>
    <row r="38" spans="2:21" ht="120.95" customHeight="1">
      <c r="B38" s="98" t="s">
        <v>181</v>
      </c>
      <c r="C38" s="100"/>
      <c r="D38" s="100"/>
      <c r="E38" s="100"/>
      <c r="F38" s="100"/>
      <c r="G38" s="100"/>
      <c r="H38" s="100"/>
      <c r="I38" s="100"/>
      <c r="J38" s="100"/>
      <c r="K38" s="100"/>
      <c r="L38" s="100"/>
      <c r="M38" s="100"/>
      <c r="N38" s="100"/>
      <c r="O38" s="100"/>
      <c r="P38" s="100"/>
      <c r="Q38" s="100"/>
      <c r="R38" s="100"/>
      <c r="S38" s="100"/>
      <c r="T38" s="100"/>
      <c r="U38" s="99"/>
    </row>
    <row r="39" spans="2:21" ht="34.5" customHeight="1">
      <c r="B39" s="98" t="s">
        <v>182</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183</v>
      </c>
      <c r="C40" s="100"/>
      <c r="D40" s="100"/>
      <c r="E40" s="100"/>
      <c r="F40" s="100"/>
      <c r="G40" s="100"/>
      <c r="H40" s="100"/>
      <c r="I40" s="100"/>
      <c r="J40" s="100"/>
      <c r="K40" s="100"/>
      <c r="L40" s="100"/>
      <c r="M40" s="100"/>
      <c r="N40" s="100"/>
      <c r="O40" s="100"/>
      <c r="P40" s="100"/>
      <c r="Q40" s="100"/>
      <c r="R40" s="100"/>
      <c r="S40" s="100"/>
      <c r="T40" s="100"/>
      <c r="U40" s="99"/>
    </row>
    <row r="41" spans="2:21" ht="34.5" customHeight="1">
      <c r="B41" s="98" t="s">
        <v>184</v>
      </c>
      <c r="C41" s="100"/>
      <c r="D41" s="100"/>
      <c r="E41" s="100"/>
      <c r="F41" s="100"/>
      <c r="G41" s="100"/>
      <c r="H41" s="100"/>
      <c r="I41" s="100"/>
      <c r="J41" s="100"/>
      <c r="K41" s="100"/>
      <c r="L41" s="100"/>
      <c r="M41" s="100"/>
      <c r="N41" s="100"/>
      <c r="O41" s="100"/>
      <c r="P41" s="100"/>
      <c r="Q41" s="100"/>
      <c r="R41" s="100"/>
      <c r="S41" s="100"/>
      <c r="T41" s="100"/>
      <c r="U41" s="99"/>
    </row>
    <row r="42" spans="2:21" ht="34.5" customHeight="1">
      <c r="B42" s="98" t="s">
        <v>185</v>
      </c>
      <c r="C42" s="100"/>
      <c r="D42" s="100"/>
      <c r="E42" s="100"/>
      <c r="F42" s="100"/>
      <c r="G42" s="100"/>
      <c r="H42" s="100"/>
      <c r="I42" s="100"/>
      <c r="J42" s="100"/>
      <c r="K42" s="100"/>
      <c r="L42" s="100"/>
      <c r="M42" s="100"/>
      <c r="N42" s="100"/>
      <c r="O42" s="100"/>
      <c r="P42" s="100"/>
      <c r="Q42" s="100"/>
      <c r="R42" s="100"/>
      <c r="S42" s="100"/>
      <c r="T42" s="100"/>
      <c r="U42" s="99"/>
    </row>
    <row r="43" spans="2:21" ht="34.5" customHeight="1" thickBot="1">
      <c r="B43" s="101" t="s">
        <v>186</v>
      </c>
      <c r="C43" s="103"/>
      <c r="D43" s="103"/>
      <c r="E43" s="103"/>
      <c r="F43" s="103"/>
      <c r="G43" s="103"/>
      <c r="H43" s="103"/>
      <c r="I43" s="103"/>
      <c r="J43" s="103"/>
      <c r="K43" s="103"/>
      <c r="L43" s="103"/>
      <c r="M43" s="103"/>
      <c r="N43" s="103"/>
      <c r="O43" s="103"/>
      <c r="P43" s="103"/>
      <c r="Q43" s="103"/>
      <c r="R43" s="103"/>
      <c r="S43" s="103"/>
      <c r="T43" s="103"/>
      <c r="U43" s="102"/>
    </row>
  </sheetData>
  <mergeCells count="76">
    <mergeCell ref="B40:U40"/>
    <mergeCell ref="B41:U41"/>
    <mergeCell ref="B42:U42"/>
    <mergeCell ref="B43:U43"/>
    <mergeCell ref="B34:U34"/>
    <mergeCell ref="B35:U35"/>
    <mergeCell ref="B36:U36"/>
    <mergeCell ref="B37:U37"/>
    <mergeCell ref="B38:U38"/>
    <mergeCell ref="B39:U39"/>
    <mergeCell ref="B27:D27"/>
    <mergeCell ref="B28:D28"/>
    <mergeCell ref="B30:U30"/>
    <mergeCell ref="B31:U31"/>
    <mergeCell ref="B32:U32"/>
    <mergeCell ref="B33:U33"/>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3"/>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187</v>
      </c>
      <c r="D4" s="19" t="s">
        <v>188</v>
      </c>
      <c r="E4" s="19"/>
      <c r="F4" s="19"/>
      <c r="G4" s="19"/>
      <c r="H4" s="19"/>
      <c r="I4" s="20"/>
      <c r="J4" s="21" t="s">
        <v>10</v>
      </c>
      <c r="K4" s="22" t="s">
        <v>11</v>
      </c>
      <c r="L4" s="23" t="s">
        <v>12</v>
      </c>
      <c r="M4" s="23"/>
      <c r="N4" s="23"/>
      <c r="O4" s="23"/>
      <c r="P4" s="21" t="s">
        <v>13</v>
      </c>
      <c r="Q4" s="23" t="s">
        <v>189</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190</v>
      </c>
      <c r="L6" s="29"/>
      <c r="M6" s="29"/>
      <c r="N6" s="31"/>
      <c r="O6" s="32" t="s">
        <v>22</v>
      </c>
      <c r="P6" s="29" t="s">
        <v>191</v>
      </c>
      <c r="Q6" s="29"/>
      <c r="R6" s="33"/>
      <c r="S6" s="32" t="s">
        <v>24</v>
      </c>
      <c r="T6" s="29" t="s">
        <v>192</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193</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28" si="0">IF(ISERR(T11/S11*100),"N/A",T11/S11*100)</f>
        <v>N/A</v>
      </c>
    </row>
    <row r="12" spans="1:34" ht="75" customHeight="1">
      <c r="A12" s="60"/>
      <c r="B12" s="66" t="s">
        <v>46</v>
      </c>
      <c r="C12" s="67" t="s">
        <v>46</v>
      </c>
      <c r="D12" s="67"/>
      <c r="E12" s="67"/>
      <c r="F12" s="67"/>
      <c r="G12" s="67"/>
      <c r="H12" s="67"/>
      <c r="I12" s="67" t="s">
        <v>194</v>
      </c>
      <c r="J12" s="67"/>
      <c r="K12" s="67"/>
      <c r="L12" s="67" t="s">
        <v>195</v>
      </c>
      <c r="M12" s="67"/>
      <c r="N12" s="67"/>
      <c r="O12" s="67"/>
      <c r="P12" s="68" t="s">
        <v>196</v>
      </c>
      <c r="Q12" s="68" t="s">
        <v>44</v>
      </c>
      <c r="R12" s="68">
        <v>54</v>
      </c>
      <c r="S12" s="68" t="s">
        <v>45</v>
      </c>
      <c r="T12" s="68" t="s">
        <v>45</v>
      </c>
      <c r="U12" s="69" t="str">
        <f t="shared" si="0"/>
        <v>N/A</v>
      </c>
    </row>
    <row r="13" spans="1:34" ht="75" customHeight="1" thickBot="1">
      <c r="A13" s="60"/>
      <c r="B13" s="66" t="s">
        <v>46</v>
      </c>
      <c r="C13" s="67" t="s">
        <v>46</v>
      </c>
      <c r="D13" s="67"/>
      <c r="E13" s="67"/>
      <c r="F13" s="67"/>
      <c r="G13" s="67"/>
      <c r="H13" s="67"/>
      <c r="I13" s="67" t="s">
        <v>197</v>
      </c>
      <c r="J13" s="67"/>
      <c r="K13" s="67"/>
      <c r="L13" s="67" t="s">
        <v>198</v>
      </c>
      <c r="M13" s="67"/>
      <c r="N13" s="67"/>
      <c r="O13" s="67"/>
      <c r="P13" s="68" t="s">
        <v>49</v>
      </c>
      <c r="Q13" s="68" t="s">
        <v>44</v>
      </c>
      <c r="R13" s="68">
        <v>104.17</v>
      </c>
      <c r="S13" s="68" t="s">
        <v>45</v>
      </c>
      <c r="T13" s="68" t="s">
        <v>45</v>
      </c>
      <c r="U13" s="69" t="str">
        <f t="shared" si="0"/>
        <v>N/A</v>
      </c>
    </row>
    <row r="14" spans="1:34" ht="75" customHeight="1" thickTop="1">
      <c r="A14" s="60"/>
      <c r="B14" s="61" t="s">
        <v>50</v>
      </c>
      <c r="C14" s="62" t="s">
        <v>199</v>
      </c>
      <c r="D14" s="62"/>
      <c r="E14" s="62"/>
      <c r="F14" s="62"/>
      <c r="G14" s="62"/>
      <c r="H14" s="62"/>
      <c r="I14" s="62" t="s">
        <v>200</v>
      </c>
      <c r="J14" s="62"/>
      <c r="K14" s="62"/>
      <c r="L14" s="62" t="s">
        <v>201</v>
      </c>
      <c r="M14" s="62"/>
      <c r="N14" s="62"/>
      <c r="O14" s="62"/>
      <c r="P14" s="63" t="s">
        <v>49</v>
      </c>
      <c r="Q14" s="63" t="s">
        <v>44</v>
      </c>
      <c r="R14" s="63">
        <v>36.9</v>
      </c>
      <c r="S14" s="63" t="s">
        <v>45</v>
      </c>
      <c r="T14" s="63" t="s">
        <v>45</v>
      </c>
      <c r="U14" s="65" t="str">
        <f t="shared" si="0"/>
        <v>N/A</v>
      </c>
    </row>
    <row r="15" spans="1:34" ht="75" customHeight="1">
      <c r="A15" s="60"/>
      <c r="B15" s="66" t="s">
        <v>46</v>
      </c>
      <c r="C15" s="67" t="s">
        <v>46</v>
      </c>
      <c r="D15" s="67"/>
      <c r="E15" s="67"/>
      <c r="F15" s="67"/>
      <c r="G15" s="67"/>
      <c r="H15" s="67"/>
      <c r="I15" s="67" t="s">
        <v>202</v>
      </c>
      <c r="J15" s="67"/>
      <c r="K15" s="67"/>
      <c r="L15" s="67" t="s">
        <v>203</v>
      </c>
      <c r="M15" s="67"/>
      <c r="N15" s="67"/>
      <c r="O15" s="67"/>
      <c r="P15" s="68" t="s">
        <v>49</v>
      </c>
      <c r="Q15" s="68" t="s">
        <v>54</v>
      </c>
      <c r="R15" s="68">
        <v>68.23</v>
      </c>
      <c r="S15" s="68" t="s">
        <v>45</v>
      </c>
      <c r="T15" s="68" t="s">
        <v>45</v>
      </c>
      <c r="U15" s="69" t="str">
        <f t="shared" si="0"/>
        <v>N/A</v>
      </c>
    </row>
    <row r="16" spans="1:34" ht="75" customHeight="1" thickBot="1">
      <c r="A16" s="60"/>
      <c r="B16" s="66" t="s">
        <v>46</v>
      </c>
      <c r="C16" s="67" t="s">
        <v>46</v>
      </c>
      <c r="D16" s="67"/>
      <c r="E16" s="67"/>
      <c r="F16" s="67"/>
      <c r="G16" s="67"/>
      <c r="H16" s="67"/>
      <c r="I16" s="67" t="s">
        <v>204</v>
      </c>
      <c r="J16" s="67"/>
      <c r="K16" s="67"/>
      <c r="L16" s="67" t="s">
        <v>205</v>
      </c>
      <c r="M16" s="67"/>
      <c r="N16" s="67"/>
      <c r="O16" s="67"/>
      <c r="P16" s="68" t="s">
        <v>49</v>
      </c>
      <c r="Q16" s="68" t="s">
        <v>44</v>
      </c>
      <c r="R16" s="68">
        <v>100</v>
      </c>
      <c r="S16" s="68" t="s">
        <v>45</v>
      </c>
      <c r="T16" s="68" t="s">
        <v>45</v>
      </c>
      <c r="U16" s="69" t="str">
        <f t="shared" si="0"/>
        <v>N/A</v>
      </c>
    </row>
    <row r="17" spans="1:22" ht="75" customHeight="1" thickTop="1">
      <c r="A17" s="60"/>
      <c r="B17" s="61" t="s">
        <v>55</v>
      </c>
      <c r="C17" s="62" t="s">
        <v>206</v>
      </c>
      <c r="D17" s="62"/>
      <c r="E17" s="62"/>
      <c r="F17" s="62"/>
      <c r="G17" s="62"/>
      <c r="H17" s="62"/>
      <c r="I17" s="62" t="s">
        <v>207</v>
      </c>
      <c r="J17" s="62"/>
      <c r="K17" s="62"/>
      <c r="L17" s="62" t="s">
        <v>208</v>
      </c>
      <c r="M17" s="62"/>
      <c r="N17" s="62"/>
      <c r="O17" s="62"/>
      <c r="P17" s="63" t="s">
        <v>49</v>
      </c>
      <c r="Q17" s="63" t="s">
        <v>209</v>
      </c>
      <c r="R17" s="63">
        <v>60</v>
      </c>
      <c r="S17" s="63">
        <v>5.83</v>
      </c>
      <c r="T17" s="63">
        <v>3.33</v>
      </c>
      <c r="U17" s="65">
        <f t="shared" si="0"/>
        <v>57.118353344768437</v>
      </c>
    </row>
    <row r="18" spans="1:22" ht="75" customHeight="1">
      <c r="A18" s="60"/>
      <c r="B18" s="66" t="s">
        <v>46</v>
      </c>
      <c r="C18" s="67" t="s">
        <v>210</v>
      </c>
      <c r="D18" s="67"/>
      <c r="E18" s="67"/>
      <c r="F18" s="67"/>
      <c r="G18" s="67"/>
      <c r="H18" s="67"/>
      <c r="I18" s="67" t="s">
        <v>211</v>
      </c>
      <c r="J18" s="67"/>
      <c r="K18" s="67"/>
      <c r="L18" s="67" t="s">
        <v>212</v>
      </c>
      <c r="M18" s="67"/>
      <c r="N18" s="67"/>
      <c r="O18" s="67"/>
      <c r="P18" s="68" t="s">
        <v>49</v>
      </c>
      <c r="Q18" s="68" t="s">
        <v>209</v>
      </c>
      <c r="R18" s="68">
        <v>64.849999999999994</v>
      </c>
      <c r="S18" s="68">
        <v>4.24</v>
      </c>
      <c r="T18" s="68">
        <v>1.21</v>
      </c>
      <c r="U18" s="69">
        <f t="shared" si="0"/>
        <v>28.537735849056599</v>
      </c>
    </row>
    <row r="19" spans="1:22" ht="75" customHeight="1">
      <c r="A19" s="60"/>
      <c r="B19" s="66" t="s">
        <v>46</v>
      </c>
      <c r="C19" s="67" t="s">
        <v>213</v>
      </c>
      <c r="D19" s="67"/>
      <c r="E19" s="67"/>
      <c r="F19" s="67"/>
      <c r="G19" s="67"/>
      <c r="H19" s="67"/>
      <c r="I19" s="67" t="s">
        <v>214</v>
      </c>
      <c r="J19" s="67"/>
      <c r="K19" s="67"/>
      <c r="L19" s="67" t="s">
        <v>215</v>
      </c>
      <c r="M19" s="67"/>
      <c r="N19" s="67"/>
      <c r="O19" s="67"/>
      <c r="P19" s="68" t="s">
        <v>49</v>
      </c>
      <c r="Q19" s="68" t="s">
        <v>59</v>
      </c>
      <c r="R19" s="68">
        <v>100</v>
      </c>
      <c r="S19" s="68">
        <v>75</v>
      </c>
      <c r="T19" s="68">
        <v>100</v>
      </c>
      <c r="U19" s="69">
        <f t="shared" si="0"/>
        <v>133.33333333333331</v>
      </c>
    </row>
    <row r="20" spans="1:22" ht="75" customHeight="1" thickBot="1">
      <c r="A20" s="60"/>
      <c r="B20" s="66" t="s">
        <v>46</v>
      </c>
      <c r="C20" s="67" t="s">
        <v>216</v>
      </c>
      <c r="D20" s="67"/>
      <c r="E20" s="67"/>
      <c r="F20" s="67"/>
      <c r="G20" s="67"/>
      <c r="H20" s="67"/>
      <c r="I20" s="67" t="s">
        <v>217</v>
      </c>
      <c r="J20" s="67"/>
      <c r="K20" s="67"/>
      <c r="L20" s="67" t="s">
        <v>218</v>
      </c>
      <c r="M20" s="67"/>
      <c r="N20" s="67"/>
      <c r="O20" s="67"/>
      <c r="P20" s="68" t="s">
        <v>49</v>
      </c>
      <c r="Q20" s="68" t="s">
        <v>59</v>
      </c>
      <c r="R20" s="68">
        <v>100</v>
      </c>
      <c r="S20" s="68">
        <v>63.75</v>
      </c>
      <c r="T20" s="68">
        <v>100</v>
      </c>
      <c r="U20" s="69">
        <f t="shared" si="0"/>
        <v>156.86274509803923</v>
      </c>
    </row>
    <row r="21" spans="1:22" ht="75" customHeight="1" thickTop="1">
      <c r="A21" s="60"/>
      <c r="B21" s="61" t="s">
        <v>60</v>
      </c>
      <c r="C21" s="62" t="s">
        <v>219</v>
      </c>
      <c r="D21" s="62"/>
      <c r="E21" s="62"/>
      <c r="F21" s="62"/>
      <c r="G21" s="62"/>
      <c r="H21" s="62"/>
      <c r="I21" s="62" t="s">
        <v>220</v>
      </c>
      <c r="J21" s="62"/>
      <c r="K21" s="62"/>
      <c r="L21" s="62" t="s">
        <v>221</v>
      </c>
      <c r="M21" s="62"/>
      <c r="N21" s="62"/>
      <c r="O21" s="62"/>
      <c r="P21" s="63" t="s">
        <v>49</v>
      </c>
      <c r="Q21" s="63" t="s">
        <v>64</v>
      </c>
      <c r="R21" s="63">
        <v>89.04</v>
      </c>
      <c r="S21" s="63">
        <v>72.52</v>
      </c>
      <c r="T21" s="63">
        <v>72.52</v>
      </c>
      <c r="U21" s="65">
        <f t="shared" si="0"/>
        <v>100</v>
      </c>
    </row>
    <row r="22" spans="1:22" ht="75" customHeight="1">
      <c r="A22" s="60"/>
      <c r="B22" s="66" t="s">
        <v>46</v>
      </c>
      <c r="C22" s="67" t="s">
        <v>222</v>
      </c>
      <c r="D22" s="67"/>
      <c r="E22" s="67"/>
      <c r="F22" s="67"/>
      <c r="G22" s="67"/>
      <c r="H22" s="67"/>
      <c r="I22" s="67" t="s">
        <v>223</v>
      </c>
      <c r="J22" s="67"/>
      <c r="K22" s="67"/>
      <c r="L22" s="67" t="s">
        <v>224</v>
      </c>
      <c r="M22" s="67"/>
      <c r="N22" s="67"/>
      <c r="O22" s="67"/>
      <c r="P22" s="68" t="s">
        <v>103</v>
      </c>
      <c r="Q22" s="68" t="s">
        <v>225</v>
      </c>
      <c r="R22" s="68">
        <v>1.22</v>
      </c>
      <c r="S22" s="68">
        <v>0.27</v>
      </c>
      <c r="T22" s="68">
        <v>0.36</v>
      </c>
      <c r="U22" s="69">
        <f t="shared" si="0"/>
        <v>133.33333333333331</v>
      </c>
    </row>
    <row r="23" spans="1:22" ht="75" customHeight="1">
      <c r="A23" s="60"/>
      <c r="B23" s="66" t="s">
        <v>46</v>
      </c>
      <c r="C23" s="67" t="s">
        <v>226</v>
      </c>
      <c r="D23" s="67"/>
      <c r="E23" s="67"/>
      <c r="F23" s="67"/>
      <c r="G23" s="67"/>
      <c r="H23" s="67"/>
      <c r="I23" s="67" t="s">
        <v>227</v>
      </c>
      <c r="J23" s="67"/>
      <c r="K23" s="67"/>
      <c r="L23" s="67" t="s">
        <v>228</v>
      </c>
      <c r="M23" s="67"/>
      <c r="N23" s="67"/>
      <c r="O23" s="67"/>
      <c r="P23" s="68" t="s">
        <v>103</v>
      </c>
      <c r="Q23" s="68" t="s">
        <v>229</v>
      </c>
      <c r="R23" s="68">
        <v>1</v>
      </c>
      <c r="S23" s="68">
        <v>0.73</v>
      </c>
      <c r="T23" s="68">
        <v>0.79</v>
      </c>
      <c r="U23" s="69">
        <f t="shared" si="0"/>
        <v>108.21917808219179</v>
      </c>
    </row>
    <row r="24" spans="1:22" ht="75" customHeight="1">
      <c r="A24" s="60"/>
      <c r="B24" s="66" t="s">
        <v>46</v>
      </c>
      <c r="C24" s="67" t="s">
        <v>230</v>
      </c>
      <c r="D24" s="67"/>
      <c r="E24" s="67"/>
      <c r="F24" s="67"/>
      <c r="G24" s="67"/>
      <c r="H24" s="67"/>
      <c r="I24" s="67" t="s">
        <v>231</v>
      </c>
      <c r="J24" s="67"/>
      <c r="K24" s="67"/>
      <c r="L24" s="67" t="s">
        <v>232</v>
      </c>
      <c r="M24" s="67"/>
      <c r="N24" s="67"/>
      <c r="O24" s="67"/>
      <c r="P24" s="68" t="s">
        <v>49</v>
      </c>
      <c r="Q24" s="68" t="s">
        <v>233</v>
      </c>
      <c r="R24" s="68">
        <v>31</v>
      </c>
      <c r="S24" s="68">
        <v>19</v>
      </c>
      <c r="T24" s="68">
        <v>19.21</v>
      </c>
      <c r="U24" s="69">
        <f t="shared" si="0"/>
        <v>101.10526315789474</v>
      </c>
    </row>
    <row r="25" spans="1:22" ht="75" customHeight="1">
      <c r="A25" s="60"/>
      <c r="B25" s="66" t="s">
        <v>46</v>
      </c>
      <c r="C25" s="67" t="s">
        <v>234</v>
      </c>
      <c r="D25" s="67"/>
      <c r="E25" s="67"/>
      <c r="F25" s="67"/>
      <c r="G25" s="67"/>
      <c r="H25" s="67"/>
      <c r="I25" s="67" t="s">
        <v>235</v>
      </c>
      <c r="J25" s="67"/>
      <c r="K25" s="67"/>
      <c r="L25" s="67" t="s">
        <v>236</v>
      </c>
      <c r="M25" s="67"/>
      <c r="N25" s="67"/>
      <c r="O25" s="67"/>
      <c r="P25" s="68" t="s">
        <v>103</v>
      </c>
      <c r="Q25" s="68" t="s">
        <v>225</v>
      </c>
      <c r="R25" s="68">
        <v>0.32</v>
      </c>
      <c r="S25" s="68">
        <v>0.13</v>
      </c>
      <c r="T25" s="68">
        <v>0.14000000000000001</v>
      </c>
      <c r="U25" s="69">
        <f t="shared" si="0"/>
        <v>107.69230769230771</v>
      </c>
    </row>
    <row r="26" spans="1:22" ht="75" customHeight="1">
      <c r="A26" s="60"/>
      <c r="B26" s="66" t="s">
        <v>46</v>
      </c>
      <c r="C26" s="67" t="s">
        <v>237</v>
      </c>
      <c r="D26" s="67"/>
      <c r="E26" s="67"/>
      <c r="F26" s="67"/>
      <c r="G26" s="67"/>
      <c r="H26" s="67"/>
      <c r="I26" s="67" t="s">
        <v>238</v>
      </c>
      <c r="J26" s="67"/>
      <c r="K26" s="67"/>
      <c r="L26" s="67" t="s">
        <v>239</v>
      </c>
      <c r="M26" s="67"/>
      <c r="N26" s="67"/>
      <c r="O26" s="67"/>
      <c r="P26" s="68" t="s">
        <v>49</v>
      </c>
      <c r="Q26" s="68" t="s">
        <v>159</v>
      </c>
      <c r="R26" s="68">
        <v>70</v>
      </c>
      <c r="S26" s="68">
        <v>20.83</v>
      </c>
      <c r="T26" s="68">
        <v>10.42</v>
      </c>
      <c r="U26" s="69">
        <f t="shared" si="0"/>
        <v>50.024003840614505</v>
      </c>
    </row>
    <row r="27" spans="1:22" ht="75" customHeight="1">
      <c r="A27" s="60"/>
      <c r="B27" s="66" t="s">
        <v>46</v>
      </c>
      <c r="C27" s="67" t="s">
        <v>240</v>
      </c>
      <c r="D27" s="67"/>
      <c r="E27" s="67"/>
      <c r="F27" s="67"/>
      <c r="G27" s="67"/>
      <c r="H27" s="67"/>
      <c r="I27" s="67" t="s">
        <v>241</v>
      </c>
      <c r="J27" s="67"/>
      <c r="K27" s="67"/>
      <c r="L27" s="67" t="s">
        <v>242</v>
      </c>
      <c r="M27" s="67"/>
      <c r="N27" s="67"/>
      <c r="O27" s="67"/>
      <c r="P27" s="68" t="s">
        <v>49</v>
      </c>
      <c r="Q27" s="68" t="s">
        <v>159</v>
      </c>
      <c r="R27" s="68">
        <v>100</v>
      </c>
      <c r="S27" s="68">
        <v>48.15</v>
      </c>
      <c r="T27" s="68">
        <v>33.33</v>
      </c>
      <c r="U27" s="69">
        <f t="shared" si="0"/>
        <v>69.221183800623052</v>
      </c>
    </row>
    <row r="28" spans="1:22" ht="75" customHeight="1" thickBot="1">
      <c r="A28" s="60"/>
      <c r="B28" s="66" t="s">
        <v>46</v>
      </c>
      <c r="C28" s="67" t="s">
        <v>243</v>
      </c>
      <c r="D28" s="67"/>
      <c r="E28" s="67"/>
      <c r="F28" s="67"/>
      <c r="G28" s="67"/>
      <c r="H28" s="67"/>
      <c r="I28" s="67" t="s">
        <v>244</v>
      </c>
      <c r="J28" s="67"/>
      <c r="K28" s="67"/>
      <c r="L28" s="67" t="s">
        <v>245</v>
      </c>
      <c r="M28" s="67"/>
      <c r="N28" s="67"/>
      <c r="O28" s="67"/>
      <c r="P28" s="68" t="s">
        <v>49</v>
      </c>
      <c r="Q28" s="68" t="s">
        <v>159</v>
      </c>
      <c r="R28" s="68">
        <v>100</v>
      </c>
      <c r="S28" s="68">
        <v>48.57</v>
      </c>
      <c r="T28" s="68">
        <v>0</v>
      </c>
      <c r="U28" s="69">
        <f t="shared" si="0"/>
        <v>0</v>
      </c>
    </row>
    <row r="29" spans="1:22" ht="22.5" customHeight="1" thickTop="1" thickBot="1">
      <c r="B29" s="13" t="s">
        <v>65</v>
      </c>
      <c r="C29" s="14"/>
      <c r="D29" s="14"/>
      <c r="E29" s="14"/>
      <c r="F29" s="14"/>
      <c r="G29" s="14"/>
      <c r="H29" s="15"/>
      <c r="I29" s="15"/>
      <c r="J29" s="15"/>
      <c r="K29" s="15"/>
      <c r="L29" s="15"/>
      <c r="M29" s="15"/>
      <c r="N29" s="15"/>
      <c r="O29" s="15"/>
      <c r="P29" s="15"/>
      <c r="Q29" s="15"/>
      <c r="R29" s="15"/>
      <c r="S29" s="15"/>
      <c r="T29" s="15"/>
      <c r="U29" s="16"/>
      <c r="V29" s="70"/>
    </row>
    <row r="30" spans="1:22" ht="26.25" customHeight="1" thickTop="1">
      <c r="B30" s="71"/>
      <c r="C30" s="72"/>
      <c r="D30" s="72"/>
      <c r="E30" s="72"/>
      <c r="F30" s="72"/>
      <c r="G30" s="72"/>
      <c r="H30" s="73"/>
      <c r="I30" s="73"/>
      <c r="J30" s="73"/>
      <c r="K30" s="73"/>
      <c r="L30" s="73"/>
      <c r="M30" s="73"/>
      <c r="N30" s="73"/>
      <c r="O30" s="73"/>
      <c r="P30" s="74"/>
      <c r="Q30" s="75"/>
      <c r="R30" s="76" t="s">
        <v>66</v>
      </c>
      <c r="S30" s="44" t="s">
        <v>67</v>
      </c>
      <c r="T30" s="76" t="s">
        <v>68</v>
      </c>
      <c r="U30" s="44" t="s">
        <v>69</v>
      </c>
    </row>
    <row r="31" spans="1:22" ht="26.25" customHeight="1" thickBot="1">
      <c r="B31" s="77"/>
      <c r="C31" s="78"/>
      <c r="D31" s="78"/>
      <c r="E31" s="78"/>
      <c r="F31" s="78"/>
      <c r="G31" s="78"/>
      <c r="H31" s="79"/>
      <c r="I31" s="79"/>
      <c r="J31" s="79"/>
      <c r="K31" s="79"/>
      <c r="L31" s="79"/>
      <c r="M31" s="79"/>
      <c r="N31" s="79"/>
      <c r="O31" s="79"/>
      <c r="P31" s="80"/>
      <c r="Q31" s="81"/>
      <c r="R31" s="82" t="s">
        <v>70</v>
      </c>
      <c r="S31" s="81" t="s">
        <v>70</v>
      </c>
      <c r="T31" s="81" t="s">
        <v>70</v>
      </c>
      <c r="U31" s="81" t="s">
        <v>71</v>
      </c>
    </row>
    <row r="32" spans="1:22" ht="13.5" customHeight="1" thickBot="1">
      <c r="B32" s="83" t="s">
        <v>72</v>
      </c>
      <c r="C32" s="84"/>
      <c r="D32" s="84"/>
      <c r="E32" s="85"/>
      <c r="F32" s="85"/>
      <c r="G32" s="85"/>
      <c r="H32" s="86"/>
      <c r="I32" s="86"/>
      <c r="J32" s="86"/>
      <c r="K32" s="86"/>
      <c r="L32" s="86"/>
      <c r="M32" s="86"/>
      <c r="N32" s="86"/>
      <c r="O32" s="86"/>
      <c r="P32" s="87"/>
      <c r="Q32" s="87"/>
      <c r="R32" s="88">
        <f>1464.776214</f>
        <v>1464.776214</v>
      </c>
      <c r="S32" s="88">
        <f>1464.776214</f>
        <v>1464.776214</v>
      </c>
      <c r="T32" s="88">
        <f>1367.17638819</f>
        <v>1367.1763881899999</v>
      </c>
      <c r="U32" s="89">
        <f>+IF(ISERR(T32/S32*100),"N/A",T32/S32*100)</f>
        <v>93.336878024290471</v>
      </c>
    </row>
    <row r="33" spans="2:21" ht="13.5" customHeight="1" thickBot="1">
      <c r="B33" s="90" t="s">
        <v>73</v>
      </c>
      <c r="C33" s="91"/>
      <c r="D33" s="91"/>
      <c r="E33" s="92"/>
      <c r="F33" s="92"/>
      <c r="G33" s="92"/>
      <c r="H33" s="93"/>
      <c r="I33" s="93"/>
      <c r="J33" s="93"/>
      <c r="K33" s="93"/>
      <c r="L33" s="93"/>
      <c r="M33" s="93"/>
      <c r="N33" s="93"/>
      <c r="O33" s="93"/>
      <c r="P33" s="94"/>
      <c r="Q33" s="94"/>
      <c r="R33" s="88">
        <f>1444.04698576</f>
        <v>1444.0469857600001</v>
      </c>
      <c r="S33" s="88">
        <f>1444.04698576</f>
        <v>1444.0469857600001</v>
      </c>
      <c r="T33" s="88">
        <f>1367.17638819</f>
        <v>1367.1763881899999</v>
      </c>
      <c r="U33" s="89">
        <f>+IF(ISERR(T33/S33*100),"N/A",T33/S33*100)</f>
        <v>94.676724626827607</v>
      </c>
    </row>
    <row r="34" spans="2:21" ht="14.85" customHeight="1" thickTop="1" thickBot="1">
      <c r="B34" s="13" t="s">
        <v>74</v>
      </c>
      <c r="C34" s="14"/>
      <c r="D34" s="14"/>
      <c r="E34" s="14"/>
      <c r="F34" s="14"/>
      <c r="G34" s="14"/>
      <c r="H34" s="15"/>
      <c r="I34" s="15"/>
      <c r="J34" s="15"/>
      <c r="K34" s="15"/>
      <c r="L34" s="15"/>
      <c r="M34" s="15"/>
      <c r="N34" s="15"/>
      <c r="O34" s="15"/>
      <c r="P34" s="15"/>
      <c r="Q34" s="15"/>
      <c r="R34" s="15"/>
      <c r="S34" s="15"/>
      <c r="T34" s="15"/>
      <c r="U34" s="16"/>
    </row>
    <row r="35" spans="2:21" ht="44.25" customHeight="1" thickTop="1">
      <c r="B35" s="95" t="s">
        <v>75</v>
      </c>
      <c r="C35" s="97"/>
      <c r="D35" s="97"/>
      <c r="E35" s="97"/>
      <c r="F35" s="97"/>
      <c r="G35" s="97"/>
      <c r="H35" s="97"/>
      <c r="I35" s="97"/>
      <c r="J35" s="97"/>
      <c r="K35" s="97"/>
      <c r="L35" s="97"/>
      <c r="M35" s="97"/>
      <c r="N35" s="97"/>
      <c r="O35" s="97"/>
      <c r="P35" s="97"/>
      <c r="Q35" s="97"/>
      <c r="R35" s="97"/>
      <c r="S35" s="97"/>
      <c r="T35" s="97"/>
      <c r="U35" s="96"/>
    </row>
    <row r="36" spans="2:21" ht="34.5" customHeight="1">
      <c r="B36" s="98" t="s">
        <v>76</v>
      </c>
      <c r="C36" s="100"/>
      <c r="D36" s="100"/>
      <c r="E36" s="100"/>
      <c r="F36" s="100"/>
      <c r="G36" s="100"/>
      <c r="H36" s="100"/>
      <c r="I36" s="100"/>
      <c r="J36" s="100"/>
      <c r="K36" s="100"/>
      <c r="L36" s="100"/>
      <c r="M36" s="100"/>
      <c r="N36" s="100"/>
      <c r="O36" s="100"/>
      <c r="P36" s="100"/>
      <c r="Q36" s="100"/>
      <c r="R36" s="100"/>
      <c r="S36" s="100"/>
      <c r="T36" s="100"/>
      <c r="U36" s="99"/>
    </row>
    <row r="37" spans="2:21" ht="18.95" customHeight="1">
      <c r="B37" s="98" t="s">
        <v>246</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247</v>
      </c>
      <c r="C38" s="100"/>
      <c r="D38" s="100"/>
      <c r="E38" s="100"/>
      <c r="F38" s="100"/>
      <c r="G38" s="100"/>
      <c r="H38" s="100"/>
      <c r="I38" s="100"/>
      <c r="J38" s="100"/>
      <c r="K38" s="100"/>
      <c r="L38" s="100"/>
      <c r="M38" s="100"/>
      <c r="N38" s="100"/>
      <c r="O38" s="100"/>
      <c r="P38" s="100"/>
      <c r="Q38" s="100"/>
      <c r="R38" s="100"/>
      <c r="S38" s="100"/>
      <c r="T38" s="100"/>
      <c r="U38" s="99"/>
    </row>
    <row r="39" spans="2:21" ht="23.25" customHeight="1">
      <c r="B39" s="98" t="s">
        <v>248</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249</v>
      </c>
      <c r="C40" s="100"/>
      <c r="D40" s="100"/>
      <c r="E40" s="100"/>
      <c r="F40" s="100"/>
      <c r="G40" s="100"/>
      <c r="H40" s="100"/>
      <c r="I40" s="100"/>
      <c r="J40" s="100"/>
      <c r="K40" s="100"/>
      <c r="L40" s="100"/>
      <c r="M40" s="100"/>
      <c r="N40" s="100"/>
      <c r="O40" s="100"/>
      <c r="P40" s="100"/>
      <c r="Q40" s="100"/>
      <c r="R40" s="100"/>
      <c r="S40" s="100"/>
      <c r="T40" s="100"/>
      <c r="U40" s="99"/>
    </row>
    <row r="41" spans="2:21" ht="16.350000000000001" customHeight="1">
      <c r="B41" s="98" t="s">
        <v>250</v>
      </c>
      <c r="C41" s="100"/>
      <c r="D41" s="100"/>
      <c r="E41" s="100"/>
      <c r="F41" s="100"/>
      <c r="G41" s="100"/>
      <c r="H41" s="100"/>
      <c r="I41" s="100"/>
      <c r="J41" s="100"/>
      <c r="K41" s="100"/>
      <c r="L41" s="100"/>
      <c r="M41" s="100"/>
      <c r="N41" s="100"/>
      <c r="O41" s="100"/>
      <c r="P41" s="100"/>
      <c r="Q41" s="100"/>
      <c r="R41" s="100"/>
      <c r="S41" s="100"/>
      <c r="T41" s="100"/>
      <c r="U41" s="99"/>
    </row>
    <row r="42" spans="2:21" ht="53.85" customHeight="1">
      <c r="B42" s="98" t="s">
        <v>251</v>
      </c>
      <c r="C42" s="100"/>
      <c r="D42" s="100"/>
      <c r="E42" s="100"/>
      <c r="F42" s="100"/>
      <c r="G42" s="100"/>
      <c r="H42" s="100"/>
      <c r="I42" s="100"/>
      <c r="J42" s="100"/>
      <c r="K42" s="100"/>
      <c r="L42" s="100"/>
      <c r="M42" s="100"/>
      <c r="N42" s="100"/>
      <c r="O42" s="100"/>
      <c r="P42" s="100"/>
      <c r="Q42" s="100"/>
      <c r="R42" s="100"/>
      <c r="S42" s="100"/>
      <c r="T42" s="100"/>
      <c r="U42" s="99"/>
    </row>
    <row r="43" spans="2:21" ht="51.75" customHeight="1">
      <c r="B43" s="98" t="s">
        <v>252</v>
      </c>
      <c r="C43" s="100"/>
      <c r="D43" s="100"/>
      <c r="E43" s="100"/>
      <c r="F43" s="100"/>
      <c r="G43" s="100"/>
      <c r="H43" s="100"/>
      <c r="I43" s="100"/>
      <c r="J43" s="100"/>
      <c r="K43" s="100"/>
      <c r="L43" s="100"/>
      <c r="M43" s="100"/>
      <c r="N43" s="100"/>
      <c r="O43" s="100"/>
      <c r="P43" s="100"/>
      <c r="Q43" s="100"/>
      <c r="R43" s="100"/>
      <c r="S43" s="100"/>
      <c r="T43" s="100"/>
      <c r="U43" s="99"/>
    </row>
    <row r="44" spans="2:21" ht="39" customHeight="1">
      <c r="B44" s="98" t="s">
        <v>253</v>
      </c>
      <c r="C44" s="100"/>
      <c r="D44" s="100"/>
      <c r="E44" s="100"/>
      <c r="F44" s="100"/>
      <c r="G44" s="100"/>
      <c r="H44" s="100"/>
      <c r="I44" s="100"/>
      <c r="J44" s="100"/>
      <c r="K44" s="100"/>
      <c r="L44" s="100"/>
      <c r="M44" s="100"/>
      <c r="N44" s="100"/>
      <c r="O44" s="100"/>
      <c r="P44" s="100"/>
      <c r="Q44" s="100"/>
      <c r="R44" s="100"/>
      <c r="S44" s="100"/>
      <c r="T44" s="100"/>
      <c r="U44" s="99"/>
    </row>
    <row r="45" spans="2:21" ht="51" customHeight="1">
      <c r="B45" s="98" t="s">
        <v>254</v>
      </c>
      <c r="C45" s="100"/>
      <c r="D45" s="100"/>
      <c r="E45" s="100"/>
      <c r="F45" s="100"/>
      <c r="G45" s="100"/>
      <c r="H45" s="100"/>
      <c r="I45" s="100"/>
      <c r="J45" s="100"/>
      <c r="K45" s="100"/>
      <c r="L45" s="100"/>
      <c r="M45" s="100"/>
      <c r="N45" s="100"/>
      <c r="O45" s="100"/>
      <c r="P45" s="100"/>
      <c r="Q45" s="100"/>
      <c r="R45" s="100"/>
      <c r="S45" s="100"/>
      <c r="T45" s="100"/>
      <c r="U45" s="99"/>
    </row>
    <row r="46" spans="2:21" ht="34.5" customHeight="1">
      <c r="B46" s="98" t="s">
        <v>255</v>
      </c>
      <c r="C46" s="100"/>
      <c r="D46" s="100"/>
      <c r="E46" s="100"/>
      <c r="F46" s="100"/>
      <c r="G46" s="100"/>
      <c r="H46" s="100"/>
      <c r="I46" s="100"/>
      <c r="J46" s="100"/>
      <c r="K46" s="100"/>
      <c r="L46" s="100"/>
      <c r="M46" s="100"/>
      <c r="N46" s="100"/>
      <c r="O46" s="100"/>
      <c r="P46" s="100"/>
      <c r="Q46" s="100"/>
      <c r="R46" s="100"/>
      <c r="S46" s="100"/>
      <c r="T46" s="100"/>
      <c r="U46" s="99"/>
    </row>
    <row r="47" spans="2:21" ht="34.35" customHeight="1">
      <c r="B47" s="98" t="s">
        <v>256</v>
      </c>
      <c r="C47" s="100"/>
      <c r="D47" s="100"/>
      <c r="E47" s="100"/>
      <c r="F47" s="100"/>
      <c r="G47" s="100"/>
      <c r="H47" s="100"/>
      <c r="I47" s="100"/>
      <c r="J47" s="100"/>
      <c r="K47" s="100"/>
      <c r="L47" s="100"/>
      <c r="M47" s="100"/>
      <c r="N47" s="100"/>
      <c r="O47" s="100"/>
      <c r="P47" s="100"/>
      <c r="Q47" s="100"/>
      <c r="R47" s="100"/>
      <c r="S47" s="100"/>
      <c r="T47" s="100"/>
      <c r="U47" s="99"/>
    </row>
    <row r="48" spans="2:21" ht="57" customHeight="1">
      <c r="B48" s="98" t="s">
        <v>257</v>
      </c>
      <c r="C48" s="100"/>
      <c r="D48" s="100"/>
      <c r="E48" s="100"/>
      <c r="F48" s="100"/>
      <c r="G48" s="100"/>
      <c r="H48" s="100"/>
      <c r="I48" s="100"/>
      <c r="J48" s="100"/>
      <c r="K48" s="100"/>
      <c r="L48" s="100"/>
      <c r="M48" s="100"/>
      <c r="N48" s="100"/>
      <c r="O48" s="100"/>
      <c r="P48" s="100"/>
      <c r="Q48" s="100"/>
      <c r="R48" s="100"/>
      <c r="S48" s="100"/>
      <c r="T48" s="100"/>
      <c r="U48" s="99"/>
    </row>
    <row r="49" spans="2:21" ht="54" customHeight="1">
      <c r="B49" s="98" t="s">
        <v>258</v>
      </c>
      <c r="C49" s="100"/>
      <c r="D49" s="100"/>
      <c r="E49" s="100"/>
      <c r="F49" s="100"/>
      <c r="G49" s="100"/>
      <c r="H49" s="100"/>
      <c r="I49" s="100"/>
      <c r="J49" s="100"/>
      <c r="K49" s="100"/>
      <c r="L49" s="100"/>
      <c r="M49" s="100"/>
      <c r="N49" s="100"/>
      <c r="O49" s="100"/>
      <c r="P49" s="100"/>
      <c r="Q49" s="100"/>
      <c r="R49" s="100"/>
      <c r="S49" s="100"/>
      <c r="T49" s="100"/>
      <c r="U49" s="99"/>
    </row>
    <row r="50" spans="2:21" ht="40.5" customHeight="1">
      <c r="B50" s="98" t="s">
        <v>259</v>
      </c>
      <c r="C50" s="100"/>
      <c r="D50" s="100"/>
      <c r="E50" s="100"/>
      <c r="F50" s="100"/>
      <c r="G50" s="100"/>
      <c r="H50" s="100"/>
      <c r="I50" s="100"/>
      <c r="J50" s="100"/>
      <c r="K50" s="100"/>
      <c r="L50" s="100"/>
      <c r="M50" s="100"/>
      <c r="N50" s="100"/>
      <c r="O50" s="100"/>
      <c r="P50" s="100"/>
      <c r="Q50" s="100"/>
      <c r="R50" s="100"/>
      <c r="S50" s="100"/>
      <c r="T50" s="100"/>
      <c r="U50" s="99"/>
    </row>
    <row r="51" spans="2:21" ht="57.75" customHeight="1">
      <c r="B51" s="98" t="s">
        <v>260</v>
      </c>
      <c r="C51" s="100"/>
      <c r="D51" s="100"/>
      <c r="E51" s="100"/>
      <c r="F51" s="100"/>
      <c r="G51" s="100"/>
      <c r="H51" s="100"/>
      <c r="I51" s="100"/>
      <c r="J51" s="100"/>
      <c r="K51" s="100"/>
      <c r="L51" s="100"/>
      <c r="M51" s="100"/>
      <c r="N51" s="100"/>
      <c r="O51" s="100"/>
      <c r="P51" s="100"/>
      <c r="Q51" s="100"/>
      <c r="R51" s="100"/>
      <c r="S51" s="100"/>
      <c r="T51" s="100"/>
      <c r="U51" s="99"/>
    </row>
    <row r="52" spans="2:21" ht="28.35" customHeight="1">
      <c r="B52" s="98" t="s">
        <v>261</v>
      </c>
      <c r="C52" s="100"/>
      <c r="D52" s="100"/>
      <c r="E52" s="100"/>
      <c r="F52" s="100"/>
      <c r="G52" s="100"/>
      <c r="H52" s="100"/>
      <c r="I52" s="100"/>
      <c r="J52" s="100"/>
      <c r="K52" s="100"/>
      <c r="L52" s="100"/>
      <c r="M52" s="100"/>
      <c r="N52" s="100"/>
      <c r="O52" s="100"/>
      <c r="P52" s="100"/>
      <c r="Q52" s="100"/>
      <c r="R52" s="100"/>
      <c r="S52" s="100"/>
      <c r="T52" s="100"/>
      <c r="U52" s="99"/>
    </row>
    <row r="53" spans="2:21" ht="38.25" customHeight="1" thickBot="1">
      <c r="B53" s="101" t="s">
        <v>262</v>
      </c>
      <c r="C53" s="103"/>
      <c r="D53" s="103"/>
      <c r="E53" s="103"/>
      <c r="F53" s="103"/>
      <c r="G53" s="103"/>
      <c r="H53" s="103"/>
      <c r="I53" s="103"/>
      <c r="J53" s="103"/>
      <c r="K53" s="103"/>
      <c r="L53" s="103"/>
      <c r="M53" s="103"/>
      <c r="N53" s="103"/>
      <c r="O53" s="103"/>
      <c r="P53" s="103"/>
      <c r="Q53" s="103"/>
      <c r="R53" s="103"/>
      <c r="S53" s="103"/>
      <c r="T53" s="103"/>
      <c r="U53" s="102"/>
    </row>
  </sheetData>
  <mergeCells count="96">
    <mergeCell ref="B48:U48"/>
    <mergeCell ref="B49:U49"/>
    <mergeCell ref="B50:U50"/>
    <mergeCell ref="B51:U51"/>
    <mergeCell ref="B52:U52"/>
    <mergeCell ref="B53:U53"/>
    <mergeCell ref="B42:U42"/>
    <mergeCell ref="B43:U43"/>
    <mergeCell ref="B44:U44"/>
    <mergeCell ref="B45:U45"/>
    <mergeCell ref="B46:U46"/>
    <mergeCell ref="B47:U47"/>
    <mergeCell ref="B36:U36"/>
    <mergeCell ref="B37:U37"/>
    <mergeCell ref="B38:U38"/>
    <mergeCell ref="B39:U39"/>
    <mergeCell ref="B40:U40"/>
    <mergeCell ref="B41:U41"/>
    <mergeCell ref="C28:H28"/>
    <mergeCell ref="I28:K28"/>
    <mergeCell ref="L28:O28"/>
    <mergeCell ref="B32:D32"/>
    <mergeCell ref="B33:D33"/>
    <mergeCell ref="B35:U35"/>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9"/>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263</v>
      </c>
      <c r="D4" s="19" t="s">
        <v>264</v>
      </c>
      <c r="E4" s="19"/>
      <c r="F4" s="19"/>
      <c r="G4" s="19"/>
      <c r="H4" s="19"/>
      <c r="I4" s="20"/>
      <c r="J4" s="21" t="s">
        <v>10</v>
      </c>
      <c r="K4" s="22" t="s">
        <v>11</v>
      </c>
      <c r="L4" s="23" t="s">
        <v>12</v>
      </c>
      <c r="M4" s="23"/>
      <c r="N4" s="23"/>
      <c r="O4" s="23"/>
      <c r="P4" s="21" t="s">
        <v>13</v>
      </c>
      <c r="Q4" s="23" t="s">
        <v>265</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266</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267</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16" si="0">IF(ISERR(T11/S11*100),"N/A",T11/S11*100)</f>
        <v>N/A</v>
      </c>
    </row>
    <row r="12" spans="1:34" ht="75" customHeight="1" thickTop="1" thickBot="1">
      <c r="A12" s="60"/>
      <c r="B12" s="61" t="s">
        <v>50</v>
      </c>
      <c r="C12" s="62" t="s">
        <v>268</v>
      </c>
      <c r="D12" s="62"/>
      <c r="E12" s="62"/>
      <c r="F12" s="62"/>
      <c r="G12" s="62"/>
      <c r="H12" s="62"/>
      <c r="I12" s="62" t="s">
        <v>269</v>
      </c>
      <c r="J12" s="62"/>
      <c r="K12" s="62"/>
      <c r="L12" s="62" t="s">
        <v>270</v>
      </c>
      <c r="M12" s="62"/>
      <c r="N12" s="62"/>
      <c r="O12" s="62"/>
      <c r="P12" s="63" t="s">
        <v>49</v>
      </c>
      <c r="Q12" s="63" t="s">
        <v>44</v>
      </c>
      <c r="R12" s="63">
        <v>84.21</v>
      </c>
      <c r="S12" s="63" t="s">
        <v>45</v>
      </c>
      <c r="T12" s="63" t="s">
        <v>45</v>
      </c>
      <c r="U12" s="65" t="str">
        <f t="shared" si="0"/>
        <v>N/A</v>
      </c>
    </row>
    <row r="13" spans="1:34" ht="75" customHeight="1" thickTop="1">
      <c r="A13" s="60"/>
      <c r="B13" s="61" t="s">
        <v>55</v>
      </c>
      <c r="C13" s="62" t="s">
        <v>271</v>
      </c>
      <c r="D13" s="62"/>
      <c r="E13" s="62"/>
      <c r="F13" s="62"/>
      <c r="G13" s="62"/>
      <c r="H13" s="62"/>
      <c r="I13" s="62" t="s">
        <v>272</v>
      </c>
      <c r="J13" s="62"/>
      <c r="K13" s="62"/>
      <c r="L13" s="62" t="s">
        <v>273</v>
      </c>
      <c r="M13" s="62"/>
      <c r="N13" s="62"/>
      <c r="O13" s="62"/>
      <c r="P13" s="63" t="s">
        <v>49</v>
      </c>
      <c r="Q13" s="63" t="s">
        <v>44</v>
      </c>
      <c r="R13" s="63">
        <v>89.47</v>
      </c>
      <c r="S13" s="63" t="s">
        <v>45</v>
      </c>
      <c r="T13" s="63" t="s">
        <v>45</v>
      </c>
      <c r="U13" s="65" t="str">
        <f t="shared" si="0"/>
        <v>N/A</v>
      </c>
    </row>
    <row r="14" spans="1:34" ht="75" customHeight="1" thickBot="1">
      <c r="A14" s="60"/>
      <c r="B14" s="66" t="s">
        <v>46</v>
      </c>
      <c r="C14" s="67" t="s">
        <v>274</v>
      </c>
      <c r="D14" s="67"/>
      <c r="E14" s="67"/>
      <c r="F14" s="67"/>
      <c r="G14" s="67"/>
      <c r="H14" s="67"/>
      <c r="I14" s="67" t="s">
        <v>275</v>
      </c>
      <c r="J14" s="67"/>
      <c r="K14" s="67"/>
      <c r="L14" s="67" t="s">
        <v>276</v>
      </c>
      <c r="M14" s="67"/>
      <c r="N14" s="67"/>
      <c r="O14" s="67"/>
      <c r="P14" s="68" t="s">
        <v>49</v>
      </c>
      <c r="Q14" s="68" t="s">
        <v>277</v>
      </c>
      <c r="R14" s="68">
        <v>100</v>
      </c>
      <c r="S14" s="68">
        <v>48.73</v>
      </c>
      <c r="T14" s="68">
        <v>54.86</v>
      </c>
      <c r="U14" s="69">
        <f t="shared" si="0"/>
        <v>112.5795198029961</v>
      </c>
    </row>
    <row r="15" spans="1:34" ht="75" customHeight="1" thickTop="1">
      <c r="A15" s="60"/>
      <c r="B15" s="61" t="s">
        <v>60</v>
      </c>
      <c r="C15" s="62" t="s">
        <v>278</v>
      </c>
      <c r="D15" s="62"/>
      <c r="E15" s="62"/>
      <c r="F15" s="62"/>
      <c r="G15" s="62"/>
      <c r="H15" s="62"/>
      <c r="I15" s="62" t="s">
        <v>279</v>
      </c>
      <c r="J15" s="62"/>
      <c r="K15" s="62"/>
      <c r="L15" s="62" t="s">
        <v>280</v>
      </c>
      <c r="M15" s="62"/>
      <c r="N15" s="62"/>
      <c r="O15" s="62"/>
      <c r="P15" s="63" t="s">
        <v>281</v>
      </c>
      <c r="Q15" s="63" t="s">
        <v>64</v>
      </c>
      <c r="R15" s="64">
        <v>1</v>
      </c>
      <c r="S15" s="64">
        <v>1</v>
      </c>
      <c r="T15" s="64">
        <v>1</v>
      </c>
      <c r="U15" s="65">
        <f t="shared" si="0"/>
        <v>100</v>
      </c>
    </row>
    <row r="16" spans="1:34" ht="75" customHeight="1" thickBot="1">
      <c r="A16" s="60"/>
      <c r="B16" s="66" t="s">
        <v>46</v>
      </c>
      <c r="C16" s="67" t="s">
        <v>282</v>
      </c>
      <c r="D16" s="67"/>
      <c r="E16" s="67"/>
      <c r="F16" s="67"/>
      <c r="G16" s="67"/>
      <c r="H16" s="67"/>
      <c r="I16" s="67" t="s">
        <v>283</v>
      </c>
      <c r="J16" s="67"/>
      <c r="K16" s="67"/>
      <c r="L16" s="67" t="s">
        <v>284</v>
      </c>
      <c r="M16" s="67"/>
      <c r="N16" s="67"/>
      <c r="O16" s="67"/>
      <c r="P16" s="68" t="s">
        <v>49</v>
      </c>
      <c r="Q16" s="68" t="s">
        <v>159</v>
      </c>
      <c r="R16" s="68">
        <v>100</v>
      </c>
      <c r="S16" s="68">
        <v>100</v>
      </c>
      <c r="T16" s="68">
        <v>100</v>
      </c>
      <c r="U16" s="69">
        <f t="shared" si="0"/>
        <v>100</v>
      </c>
    </row>
    <row r="17" spans="2:22" ht="22.5" customHeight="1" thickTop="1" thickBot="1">
      <c r="B17" s="13" t="s">
        <v>65</v>
      </c>
      <c r="C17" s="14"/>
      <c r="D17" s="14"/>
      <c r="E17" s="14"/>
      <c r="F17" s="14"/>
      <c r="G17" s="14"/>
      <c r="H17" s="15"/>
      <c r="I17" s="15"/>
      <c r="J17" s="15"/>
      <c r="K17" s="15"/>
      <c r="L17" s="15"/>
      <c r="M17" s="15"/>
      <c r="N17" s="15"/>
      <c r="O17" s="15"/>
      <c r="P17" s="15"/>
      <c r="Q17" s="15"/>
      <c r="R17" s="15"/>
      <c r="S17" s="15"/>
      <c r="T17" s="15"/>
      <c r="U17" s="16"/>
      <c r="V17" s="70"/>
    </row>
    <row r="18" spans="2:22" ht="26.25" customHeight="1" thickTop="1">
      <c r="B18" s="71"/>
      <c r="C18" s="72"/>
      <c r="D18" s="72"/>
      <c r="E18" s="72"/>
      <c r="F18" s="72"/>
      <c r="G18" s="72"/>
      <c r="H18" s="73"/>
      <c r="I18" s="73"/>
      <c r="J18" s="73"/>
      <c r="K18" s="73"/>
      <c r="L18" s="73"/>
      <c r="M18" s="73"/>
      <c r="N18" s="73"/>
      <c r="O18" s="73"/>
      <c r="P18" s="74"/>
      <c r="Q18" s="75"/>
      <c r="R18" s="76" t="s">
        <v>66</v>
      </c>
      <c r="S18" s="44" t="s">
        <v>67</v>
      </c>
      <c r="T18" s="76" t="s">
        <v>68</v>
      </c>
      <c r="U18" s="44" t="s">
        <v>69</v>
      </c>
    </row>
    <row r="19" spans="2:22" ht="26.25" customHeight="1" thickBot="1">
      <c r="B19" s="77"/>
      <c r="C19" s="78"/>
      <c r="D19" s="78"/>
      <c r="E19" s="78"/>
      <c r="F19" s="78"/>
      <c r="G19" s="78"/>
      <c r="H19" s="79"/>
      <c r="I19" s="79"/>
      <c r="J19" s="79"/>
      <c r="K19" s="79"/>
      <c r="L19" s="79"/>
      <c r="M19" s="79"/>
      <c r="N19" s="79"/>
      <c r="O19" s="79"/>
      <c r="P19" s="80"/>
      <c r="Q19" s="81"/>
      <c r="R19" s="82" t="s">
        <v>70</v>
      </c>
      <c r="S19" s="81" t="s">
        <v>70</v>
      </c>
      <c r="T19" s="81" t="s">
        <v>70</v>
      </c>
      <c r="U19" s="81" t="s">
        <v>71</v>
      </c>
    </row>
    <row r="20" spans="2:22" ht="13.5" customHeight="1" thickBot="1">
      <c r="B20" s="83" t="s">
        <v>72</v>
      </c>
      <c r="C20" s="84"/>
      <c r="D20" s="84"/>
      <c r="E20" s="85"/>
      <c r="F20" s="85"/>
      <c r="G20" s="85"/>
      <c r="H20" s="86"/>
      <c r="I20" s="86"/>
      <c r="J20" s="86"/>
      <c r="K20" s="86"/>
      <c r="L20" s="86"/>
      <c r="M20" s="86"/>
      <c r="N20" s="86"/>
      <c r="O20" s="86"/>
      <c r="P20" s="87"/>
      <c r="Q20" s="87"/>
      <c r="R20" s="88">
        <f>3557.346883</f>
        <v>3557.3468830000002</v>
      </c>
      <c r="S20" s="88">
        <f>3557.346883</f>
        <v>3557.3468830000002</v>
      </c>
      <c r="T20" s="88">
        <f>4070.7330434</f>
        <v>4070.7330434</v>
      </c>
      <c r="U20" s="89">
        <f>+IF(ISERR(T20/S20*100),"N/A",T20/S20*100)</f>
        <v>114.43171490678606</v>
      </c>
    </row>
    <row r="21" spans="2:22" ht="13.5" customHeight="1" thickBot="1">
      <c r="B21" s="90" t="s">
        <v>73</v>
      </c>
      <c r="C21" s="91"/>
      <c r="D21" s="91"/>
      <c r="E21" s="92"/>
      <c r="F21" s="92"/>
      <c r="G21" s="92"/>
      <c r="H21" s="93"/>
      <c r="I21" s="93"/>
      <c r="J21" s="93"/>
      <c r="K21" s="93"/>
      <c r="L21" s="93"/>
      <c r="M21" s="93"/>
      <c r="N21" s="93"/>
      <c r="O21" s="93"/>
      <c r="P21" s="94"/>
      <c r="Q21" s="94"/>
      <c r="R21" s="88">
        <f>4441.95054151</f>
        <v>4441.9505415100002</v>
      </c>
      <c r="S21" s="88">
        <f>4441.95054151</f>
        <v>4441.9505415100002</v>
      </c>
      <c r="T21" s="88">
        <f>4070.7330434</f>
        <v>4070.7330434</v>
      </c>
      <c r="U21" s="89">
        <f>+IF(ISERR(T21/S21*100),"N/A",T21/S21*100)</f>
        <v>91.642916897858839</v>
      </c>
    </row>
    <row r="22" spans="2:22" ht="14.85" customHeight="1" thickTop="1" thickBot="1">
      <c r="B22" s="13" t="s">
        <v>74</v>
      </c>
      <c r="C22" s="14"/>
      <c r="D22" s="14"/>
      <c r="E22" s="14"/>
      <c r="F22" s="14"/>
      <c r="G22" s="14"/>
      <c r="H22" s="15"/>
      <c r="I22" s="15"/>
      <c r="J22" s="15"/>
      <c r="K22" s="15"/>
      <c r="L22" s="15"/>
      <c r="M22" s="15"/>
      <c r="N22" s="15"/>
      <c r="O22" s="15"/>
      <c r="P22" s="15"/>
      <c r="Q22" s="15"/>
      <c r="R22" s="15"/>
      <c r="S22" s="15"/>
      <c r="T22" s="15"/>
      <c r="U22" s="16"/>
    </row>
    <row r="23" spans="2:22" ht="44.25" customHeight="1" thickTop="1">
      <c r="B23" s="95" t="s">
        <v>75</v>
      </c>
      <c r="C23" s="97"/>
      <c r="D23" s="97"/>
      <c r="E23" s="97"/>
      <c r="F23" s="97"/>
      <c r="G23" s="97"/>
      <c r="H23" s="97"/>
      <c r="I23" s="97"/>
      <c r="J23" s="97"/>
      <c r="K23" s="97"/>
      <c r="L23" s="97"/>
      <c r="M23" s="97"/>
      <c r="N23" s="97"/>
      <c r="O23" s="97"/>
      <c r="P23" s="97"/>
      <c r="Q23" s="97"/>
      <c r="R23" s="97"/>
      <c r="S23" s="97"/>
      <c r="T23" s="97"/>
      <c r="U23" s="96"/>
    </row>
    <row r="24" spans="2:22" ht="34.5" customHeight="1">
      <c r="B24" s="98" t="s">
        <v>76</v>
      </c>
      <c r="C24" s="100"/>
      <c r="D24" s="100"/>
      <c r="E24" s="100"/>
      <c r="F24" s="100"/>
      <c r="G24" s="100"/>
      <c r="H24" s="100"/>
      <c r="I24" s="100"/>
      <c r="J24" s="100"/>
      <c r="K24" s="100"/>
      <c r="L24" s="100"/>
      <c r="M24" s="100"/>
      <c r="N24" s="100"/>
      <c r="O24" s="100"/>
      <c r="P24" s="100"/>
      <c r="Q24" s="100"/>
      <c r="R24" s="100"/>
      <c r="S24" s="100"/>
      <c r="T24" s="100"/>
      <c r="U24" s="99"/>
    </row>
    <row r="25" spans="2:22" ht="34.5" customHeight="1">
      <c r="B25" s="98" t="s">
        <v>285</v>
      </c>
      <c r="C25" s="100"/>
      <c r="D25" s="100"/>
      <c r="E25" s="100"/>
      <c r="F25" s="100"/>
      <c r="G25" s="100"/>
      <c r="H25" s="100"/>
      <c r="I25" s="100"/>
      <c r="J25" s="100"/>
      <c r="K25" s="100"/>
      <c r="L25" s="100"/>
      <c r="M25" s="100"/>
      <c r="N25" s="100"/>
      <c r="O25" s="100"/>
      <c r="P25" s="100"/>
      <c r="Q25" s="100"/>
      <c r="R25" s="100"/>
      <c r="S25" s="100"/>
      <c r="T25" s="100"/>
      <c r="U25" s="99"/>
    </row>
    <row r="26" spans="2:22" ht="34.5" customHeight="1">
      <c r="B26" s="98" t="s">
        <v>286</v>
      </c>
      <c r="C26" s="100"/>
      <c r="D26" s="100"/>
      <c r="E26" s="100"/>
      <c r="F26" s="100"/>
      <c r="G26" s="100"/>
      <c r="H26" s="100"/>
      <c r="I26" s="100"/>
      <c r="J26" s="100"/>
      <c r="K26" s="100"/>
      <c r="L26" s="100"/>
      <c r="M26" s="100"/>
      <c r="N26" s="100"/>
      <c r="O26" s="100"/>
      <c r="P26" s="100"/>
      <c r="Q26" s="100"/>
      <c r="R26" s="100"/>
      <c r="S26" s="100"/>
      <c r="T26" s="100"/>
      <c r="U26" s="99"/>
    </row>
    <row r="27" spans="2:22" ht="22.35" customHeight="1">
      <c r="B27" s="98" t="s">
        <v>287</v>
      </c>
      <c r="C27" s="100"/>
      <c r="D27" s="100"/>
      <c r="E27" s="100"/>
      <c r="F27" s="100"/>
      <c r="G27" s="100"/>
      <c r="H27" s="100"/>
      <c r="I27" s="100"/>
      <c r="J27" s="100"/>
      <c r="K27" s="100"/>
      <c r="L27" s="100"/>
      <c r="M27" s="100"/>
      <c r="N27" s="100"/>
      <c r="O27" s="100"/>
      <c r="P27" s="100"/>
      <c r="Q27" s="100"/>
      <c r="R27" s="100"/>
      <c r="S27" s="100"/>
      <c r="T27" s="100"/>
      <c r="U27" s="99"/>
    </row>
    <row r="28" spans="2:22" ht="34.5" customHeight="1">
      <c r="B28" s="98" t="s">
        <v>288</v>
      </c>
      <c r="C28" s="100"/>
      <c r="D28" s="100"/>
      <c r="E28" s="100"/>
      <c r="F28" s="100"/>
      <c r="G28" s="100"/>
      <c r="H28" s="100"/>
      <c r="I28" s="100"/>
      <c r="J28" s="100"/>
      <c r="K28" s="100"/>
      <c r="L28" s="100"/>
      <c r="M28" s="100"/>
      <c r="N28" s="100"/>
      <c r="O28" s="100"/>
      <c r="P28" s="100"/>
      <c r="Q28" s="100"/>
      <c r="R28" s="100"/>
      <c r="S28" s="100"/>
      <c r="T28" s="100"/>
      <c r="U28" s="99"/>
    </row>
    <row r="29" spans="2:22" ht="34.5" customHeight="1" thickBot="1">
      <c r="B29" s="101" t="s">
        <v>289</v>
      </c>
      <c r="C29" s="103"/>
      <c r="D29" s="103"/>
      <c r="E29" s="103"/>
      <c r="F29" s="103"/>
      <c r="G29" s="103"/>
      <c r="H29" s="103"/>
      <c r="I29" s="103"/>
      <c r="J29" s="103"/>
      <c r="K29" s="103"/>
      <c r="L29" s="103"/>
      <c r="M29" s="103"/>
      <c r="N29" s="103"/>
      <c r="O29" s="103"/>
      <c r="P29" s="103"/>
      <c r="Q29" s="103"/>
      <c r="R29" s="103"/>
      <c r="S29" s="103"/>
      <c r="T29" s="103"/>
      <c r="U29" s="102"/>
    </row>
  </sheetData>
  <mergeCells count="48">
    <mergeCell ref="B24:U24"/>
    <mergeCell ref="B25:U25"/>
    <mergeCell ref="B26:U26"/>
    <mergeCell ref="B27:U27"/>
    <mergeCell ref="B28:U28"/>
    <mergeCell ref="B29:U29"/>
    <mergeCell ref="C16:H16"/>
    <mergeCell ref="I16:K16"/>
    <mergeCell ref="L16:O16"/>
    <mergeCell ref="B20:D20"/>
    <mergeCell ref="B21:D21"/>
    <mergeCell ref="B23:U23"/>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1"/>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290</v>
      </c>
      <c r="D4" s="19" t="s">
        <v>291</v>
      </c>
      <c r="E4" s="19"/>
      <c r="F4" s="19"/>
      <c r="G4" s="19"/>
      <c r="H4" s="19"/>
      <c r="I4" s="20"/>
      <c r="J4" s="21" t="s">
        <v>10</v>
      </c>
      <c r="K4" s="22" t="s">
        <v>11</v>
      </c>
      <c r="L4" s="23" t="s">
        <v>12</v>
      </c>
      <c r="M4" s="23"/>
      <c r="N4" s="23"/>
      <c r="O4" s="23"/>
      <c r="P4" s="21" t="s">
        <v>13</v>
      </c>
      <c r="Q4" s="23" t="s">
        <v>292</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293</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294</v>
      </c>
      <c r="D11" s="62"/>
      <c r="E11" s="62"/>
      <c r="F11" s="62"/>
      <c r="G11" s="62"/>
      <c r="H11" s="62"/>
      <c r="I11" s="62" t="s">
        <v>295</v>
      </c>
      <c r="J11" s="62"/>
      <c r="K11" s="62"/>
      <c r="L11" s="62" t="s">
        <v>296</v>
      </c>
      <c r="M11" s="62"/>
      <c r="N11" s="62"/>
      <c r="O11" s="62"/>
      <c r="P11" s="63" t="s">
        <v>49</v>
      </c>
      <c r="Q11" s="63" t="s">
        <v>209</v>
      </c>
      <c r="R11" s="63">
        <v>100</v>
      </c>
      <c r="S11" s="63">
        <v>50</v>
      </c>
      <c r="T11" s="63">
        <v>4.45</v>
      </c>
      <c r="U11" s="65">
        <f t="shared" ref="U11:U17" si="0">IF(ISERR(T11/S11*100),"N/A",T11/S11*100)</f>
        <v>8.9</v>
      </c>
    </row>
    <row r="12" spans="1:34" ht="75" customHeight="1" thickBot="1">
      <c r="A12" s="60"/>
      <c r="B12" s="66" t="s">
        <v>46</v>
      </c>
      <c r="C12" s="67" t="s">
        <v>46</v>
      </c>
      <c r="D12" s="67"/>
      <c r="E12" s="67"/>
      <c r="F12" s="67"/>
      <c r="G12" s="67"/>
      <c r="H12" s="67"/>
      <c r="I12" s="67" t="s">
        <v>297</v>
      </c>
      <c r="J12" s="67"/>
      <c r="K12" s="67"/>
      <c r="L12" s="67" t="s">
        <v>298</v>
      </c>
      <c r="M12" s="67"/>
      <c r="N12" s="67"/>
      <c r="O12" s="67"/>
      <c r="P12" s="68" t="s">
        <v>16</v>
      </c>
      <c r="Q12" s="68" t="s">
        <v>44</v>
      </c>
      <c r="R12" s="104">
        <v>1.9</v>
      </c>
      <c r="S12" s="104" t="s">
        <v>45</v>
      </c>
      <c r="T12" s="104" t="s">
        <v>45</v>
      </c>
      <c r="U12" s="69" t="str">
        <f t="shared" si="0"/>
        <v>N/A</v>
      </c>
    </row>
    <row r="13" spans="1:34" ht="75" customHeight="1" thickTop="1" thickBot="1">
      <c r="A13" s="60"/>
      <c r="B13" s="61" t="s">
        <v>50</v>
      </c>
      <c r="C13" s="62" t="s">
        <v>299</v>
      </c>
      <c r="D13" s="62"/>
      <c r="E13" s="62"/>
      <c r="F13" s="62"/>
      <c r="G13" s="62"/>
      <c r="H13" s="62"/>
      <c r="I13" s="62" t="s">
        <v>300</v>
      </c>
      <c r="J13" s="62"/>
      <c r="K13" s="62"/>
      <c r="L13" s="62" t="s">
        <v>301</v>
      </c>
      <c r="M13" s="62"/>
      <c r="N13" s="62"/>
      <c r="O13" s="62"/>
      <c r="P13" s="63" t="s">
        <v>49</v>
      </c>
      <c r="Q13" s="63" t="s">
        <v>209</v>
      </c>
      <c r="R13" s="63">
        <v>100</v>
      </c>
      <c r="S13" s="63">
        <v>50</v>
      </c>
      <c r="T13" s="63">
        <v>65.56</v>
      </c>
      <c r="U13" s="65">
        <f t="shared" si="0"/>
        <v>131.12</v>
      </c>
    </row>
    <row r="14" spans="1:34" ht="75" customHeight="1" thickTop="1" thickBot="1">
      <c r="A14" s="60"/>
      <c r="B14" s="61" t="s">
        <v>55</v>
      </c>
      <c r="C14" s="62" t="s">
        <v>302</v>
      </c>
      <c r="D14" s="62"/>
      <c r="E14" s="62"/>
      <c r="F14" s="62"/>
      <c r="G14" s="62"/>
      <c r="H14" s="62"/>
      <c r="I14" s="62" t="s">
        <v>303</v>
      </c>
      <c r="J14" s="62"/>
      <c r="K14" s="62"/>
      <c r="L14" s="62" t="s">
        <v>304</v>
      </c>
      <c r="M14" s="62"/>
      <c r="N14" s="62"/>
      <c r="O14" s="62"/>
      <c r="P14" s="63" t="s">
        <v>49</v>
      </c>
      <c r="Q14" s="63" t="s">
        <v>209</v>
      </c>
      <c r="R14" s="63">
        <v>100</v>
      </c>
      <c r="S14" s="63">
        <v>22.22</v>
      </c>
      <c r="T14" s="63">
        <v>2.87</v>
      </c>
      <c r="U14" s="65">
        <f t="shared" si="0"/>
        <v>12.916291629162918</v>
      </c>
    </row>
    <row r="15" spans="1:34" ht="75" customHeight="1" thickTop="1">
      <c r="A15" s="60"/>
      <c r="B15" s="61" t="s">
        <v>60</v>
      </c>
      <c r="C15" s="62" t="s">
        <v>305</v>
      </c>
      <c r="D15" s="62"/>
      <c r="E15" s="62"/>
      <c r="F15" s="62"/>
      <c r="G15" s="62"/>
      <c r="H15" s="62"/>
      <c r="I15" s="62" t="s">
        <v>306</v>
      </c>
      <c r="J15" s="62"/>
      <c r="K15" s="62"/>
      <c r="L15" s="62" t="s">
        <v>307</v>
      </c>
      <c r="M15" s="62"/>
      <c r="N15" s="62"/>
      <c r="O15" s="62"/>
      <c r="P15" s="63" t="s">
        <v>49</v>
      </c>
      <c r="Q15" s="63" t="s">
        <v>225</v>
      </c>
      <c r="R15" s="63">
        <v>100</v>
      </c>
      <c r="S15" s="63">
        <v>22.22</v>
      </c>
      <c r="T15" s="63">
        <v>12.99</v>
      </c>
      <c r="U15" s="65">
        <f t="shared" si="0"/>
        <v>58.460846084608463</v>
      </c>
    </row>
    <row r="16" spans="1:34" ht="75" customHeight="1">
      <c r="A16" s="60"/>
      <c r="B16" s="66" t="s">
        <v>46</v>
      </c>
      <c r="C16" s="67" t="s">
        <v>46</v>
      </c>
      <c r="D16" s="67"/>
      <c r="E16" s="67"/>
      <c r="F16" s="67"/>
      <c r="G16" s="67"/>
      <c r="H16" s="67"/>
      <c r="I16" s="67" t="s">
        <v>308</v>
      </c>
      <c r="J16" s="67"/>
      <c r="K16" s="67"/>
      <c r="L16" s="67" t="s">
        <v>309</v>
      </c>
      <c r="M16" s="67"/>
      <c r="N16" s="67"/>
      <c r="O16" s="67"/>
      <c r="P16" s="68" t="s">
        <v>49</v>
      </c>
      <c r="Q16" s="68" t="s">
        <v>225</v>
      </c>
      <c r="R16" s="68">
        <v>0</v>
      </c>
      <c r="S16" s="68">
        <v>0</v>
      </c>
      <c r="T16" s="68">
        <v>144.63</v>
      </c>
      <c r="U16" s="69" t="str">
        <f t="shared" si="0"/>
        <v>N/A</v>
      </c>
    </row>
    <row r="17" spans="1:22" ht="75" customHeight="1" thickBot="1">
      <c r="A17" s="60"/>
      <c r="B17" s="66" t="s">
        <v>46</v>
      </c>
      <c r="C17" s="67" t="s">
        <v>310</v>
      </c>
      <c r="D17" s="67"/>
      <c r="E17" s="67"/>
      <c r="F17" s="67"/>
      <c r="G17" s="67"/>
      <c r="H17" s="67"/>
      <c r="I17" s="67" t="s">
        <v>311</v>
      </c>
      <c r="J17" s="67"/>
      <c r="K17" s="67"/>
      <c r="L17" s="67" t="s">
        <v>312</v>
      </c>
      <c r="M17" s="67"/>
      <c r="N17" s="67"/>
      <c r="O17" s="67"/>
      <c r="P17" s="68" t="s">
        <v>49</v>
      </c>
      <c r="Q17" s="68" t="s">
        <v>225</v>
      </c>
      <c r="R17" s="68">
        <v>100</v>
      </c>
      <c r="S17" s="68">
        <v>22.22</v>
      </c>
      <c r="T17" s="68">
        <v>31.21</v>
      </c>
      <c r="U17" s="69">
        <f t="shared" si="0"/>
        <v>140.45904590459045</v>
      </c>
    </row>
    <row r="18" spans="1:22" ht="22.5" customHeight="1" thickTop="1" thickBot="1">
      <c r="B18" s="13" t="s">
        <v>65</v>
      </c>
      <c r="C18" s="14"/>
      <c r="D18" s="14"/>
      <c r="E18" s="14"/>
      <c r="F18" s="14"/>
      <c r="G18" s="14"/>
      <c r="H18" s="15"/>
      <c r="I18" s="15"/>
      <c r="J18" s="15"/>
      <c r="K18" s="15"/>
      <c r="L18" s="15"/>
      <c r="M18" s="15"/>
      <c r="N18" s="15"/>
      <c r="O18" s="15"/>
      <c r="P18" s="15"/>
      <c r="Q18" s="15"/>
      <c r="R18" s="15"/>
      <c r="S18" s="15"/>
      <c r="T18" s="15"/>
      <c r="U18" s="16"/>
      <c r="V18" s="70"/>
    </row>
    <row r="19" spans="1:22" ht="26.25" customHeight="1" thickTop="1">
      <c r="B19" s="71"/>
      <c r="C19" s="72"/>
      <c r="D19" s="72"/>
      <c r="E19" s="72"/>
      <c r="F19" s="72"/>
      <c r="G19" s="72"/>
      <c r="H19" s="73"/>
      <c r="I19" s="73"/>
      <c r="J19" s="73"/>
      <c r="K19" s="73"/>
      <c r="L19" s="73"/>
      <c r="M19" s="73"/>
      <c r="N19" s="73"/>
      <c r="O19" s="73"/>
      <c r="P19" s="74"/>
      <c r="Q19" s="75"/>
      <c r="R19" s="76" t="s">
        <v>66</v>
      </c>
      <c r="S19" s="44" t="s">
        <v>67</v>
      </c>
      <c r="T19" s="76" t="s">
        <v>68</v>
      </c>
      <c r="U19" s="44" t="s">
        <v>69</v>
      </c>
    </row>
    <row r="20" spans="1:22" ht="26.25" customHeight="1" thickBot="1">
      <c r="B20" s="77"/>
      <c r="C20" s="78"/>
      <c r="D20" s="78"/>
      <c r="E20" s="78"/>
      <c r="F20" s="78"/>
      <c r="G20" s="78"/>
      <c r="H20" s="79"/>
      <c r="I20" s="79"/>
      <c r="J20" s="79"/>
      <c r="K20" s="79"/>
      <c r="L20" s="79"/>
      <c r="M20" s="79"/>
      <c r="N20" s="79"/>
      <c r="O20" s="79"/>
      <c r="P20" s="80"/>
      <c r="Q20" s="81"/>
      <c r="R20" s="82" t="s">
        <v>70</v>
      </c>
      <c r="S20" s="81" t="s">
        <v>70</v>
      </c>
      <c r="T20" s="81" t="s">
        <v>70</v>
      </c>
      <c r="U20" s="81" t="s">
        <v>71</v>
      </c>
    </row>
    <row r="21" spans="1:22" ht="13.5" customHeight="1" thickBot="1">
      <c r="B21" s="83" t="s">
        <v>72</v>
      </c>
      <c r="C21" s="84"/>
      <c r="D21" s="84"/>
      <c r="E21" s="85"/>
      <c r="F21" s="85"/>
      <c r="G21" s="85"/>
      <c r="H21" s="86"/>
      <c r="I21" s="86"/>
      <c r="J21" s="86"/>
      <c r="K21" s="86"/>
      <c r="L21" s="86"/>
      <c r="M21" s="86"/>
      <c r="N21" s="86"/>
      <c r="O21" s="86"/>
      <c r="P21" s="87"/>
      <c r="Q21" s="87"/>
      <c r="R21" s="88">
        <f>3271.781888</f>
        <v>3271.781888</v>
      </c>
      <c r="S21" s="88">
        <f>3271.781888</f>
        <v>3271.781888</v>
      </c>
      <c r="T21" s="88">
        <f>3038.17235028</f>
        <v>3038.17235028</v>
      </c>
      <c r="U21" s="89">
        <f>+IF(ISERR(T21/S21*100),"N/A",T21/S21*100)</f>
        <v>92.859868239480875</v>
      </c>
    </row>
    <row r="22" spans="1:22" ht="13.5" customHeight="1" thickBot="1">
      <c r="B22" s="90" t="s">
        <v>73</v>
      </c>
      <c r="C22" s="91"/>
      <c r="D22" s="91"/>
      <c r="E22" s="92"/>
      <c r="F22" s="92"/>
      <c r="G22" s="92"/>
      <c r="H22" s="93"/>
      <c r="I22" s="93"/>
      <c r="J22" s="93"/>
      <c r="K22" s="93"/>
      <c r="L22" s="93"/>
      <c r="M22" s="93"/>
      <c r="N22" s="93"/>
      <c r="O22" s="93"/>
      <c r="P22" s="94"/>
      <c r="Q22" s="94"/>
      <c r="R22" s="88">
        <f>3038.17235028</f>
        <v>3038.17235028</v>
      </c>
      <c r="S22" s="88">
        <f>3038.17235028</f>
        <v>3038.17235028</v>
      </c>
      <c r="T22" s="88">
        <f>3038.17235028</f>
        <v>3038.17235028</v>
      </c>
      <c r="U22" s="89">
        <f>+IF(ISERR(T22/S22*100),"N/A",T22/S22*100)</f>
        <v>100</v>
      </c>
    </row>
    <row r="23" spans="1:22" ht="14.85" customHeight="1" thickTop="1" thickBot="1">
      <c r="B23" s="13" t="s">
        <v>74</v>
      </c>
      <c r="C23" s="14"/>
      <c r="D23" s="14"/>
      <c r="E23" s="14"/>
      <c r="F23" s="14"/>
      <c r="G23" s="14"/>
      <c r="H23" s="15"/>
      <c r="I23" s="15"/>
      <c r="J23" s="15"/>
      <c r="K23" s="15"/>
      <c r="L23" s="15"/>
      <c r="M23" s="15"/>
      <c r="N23" s="15"/>
      <c r="O23" s="15"/>
      <c r="P23" s="15"/>
      <c r="Q23" s="15"/>
      <c r="R23" s="15"/>
      <c r="S23" s="15"/>
      <c r="T23" s="15"/>
      <c r="U23" s="16"/>
    </row>
    <row r="24" spans="1:22" ht="44.25" customHeight="1" thickTop="1">
      <c r="B24" s="95" t="s">
        <v>75</v>
      </c>
      <c r="C24" s="97"/>
      <c r="D24" s="97"/>
      <c r="E24" s="97"/>
      <c r="F24" s="97"/>
      <c r="G24" s="97"/>
      <c r="H24" s="97"/>
      <c r="I24" s="97"/>
      <c r="J24" s="97"/>
      <c r="K24" s="97"/>
      <c r="L24" s="97"/>
      <c r="M24" s="97"/>
      <c r="N24" s="97"/>
      <c r="O24" s="97"/>
      <c r="P24" s="97"/>
      <c r="Q24" s="97"/>
      <c r="R24" s="97"/>
      <c r="S24" s="97"/>
      <c r="T24" s="97"/>
      <c r="U24" s="96"/>
    </row>
    <row r="25" spans="1:22" ht="27.75" customHeight="1">
      <c r="B25" s="98" t="s">
        <v>313</v>
      </c>
      <c r="C25" s="100"/>
      <c r="D25" s="100"/>
      <c r="E25" s="100"/>
      <c r="F25" s="100"/>
      <c r="G25" s="100"/>
      <c r="H25" s="100"/>
      <c r="I25" s="100"/>
      <c r="J25" s="100"/>
      <c r="K25" s="100"/>
      <c r="L25" s="100"/>
      <c r="M25" s="100"/>
      <c r="N25" s="100"/>
      <c r="O25" s="100"/>
      <c r="P25" s="100"/>
      <c r="Q25" s="100"/>
      <c r="R25" s="100"/>
      <c r="S25" s="100"/>
      <c r="T25" s="100"/>
      <c r="U25" s="99"/>
    </row>
    <row r="26" spans="1:22" ht="34.5" customHeight="1">
      <c r="B26" s="98" t="s">
        <v>314</v>
      </c>
      <c r="C26" s="100"/>
      <c r="D26" s="100"/>
      <c r="E26" s="100"/>
      <c r="F26" s="100"/>
      <c r="G26" s="100"/>
      <c r="H26" s="100"/>
      <c r="I26" s="100"/>
      <c r="J26" s="100"/>
      <c r="K26" s="100"/>
      <c r="L26" s="100"/>
      <c r="M26" s="100"/>
      <c r="N26" s="100"/>
      <c r="O26" s="100"/>
      <c r="P26" s="100"/>
      <c r="Q26" s="100"/>
      <c r="R26" s="100"/>
      <c r="S26" s="100"/>
      <c r="T26" s="100"/>
      <c r="U26" s="99"/>
    </row>
    <row r="27" spans="1:22" ht="23.1" customHeight="1">
      <c r="B27" s="98" t="s">
        <v>315</v>
      </c>
      <c r="C27" s="100"/>
      <c r="D27" s="100"/>
      <c r="E27" s="100"/>
      <c r="F27" s="100"/>
      <c r="G27" s="100"/>
      <c r="H27" s="100"/>
      <c r="I27" s="100"/>
      <c r="J27" s="100"/>
      <c r="K27" s="100"/>
      <c r="L27" s="100"/>
      <c r="M27" s="100"/>
      <c r="N27" s="100"/>
      <c r="O27" s="100"/>
      <c r="P27" s="100"/>
      <c r="Q27" s="100"/>
      <c r="R27" s="100"/>
      <c r="S27" s="100"/>
      <c r="T27" s="100"/>
      <c r="U27" s="99"/>
    </row>
    <row r="28" spans="1:22" ht="28.7" customHeight="1">
      <c r="B28" s="98" t="s">
        <v>316</v>
      </c>
      <c r="C28" s="100"/>
      <c r="D28" s="100"/>
      <c r="E28" s="100"/>
      <c r="F28" s="100"/>
      <c r="G28" s="100"/>
      <c r="H28" s="100"/>
      <c r="I28" s="100"/>
      <c r="J28" s="100"/>
      <c r="K28" s="100"/>
      <c r="L28" s="100"/>
      <c r="M28" s="100"/>
      <c r="N28" s="100"/>
      <c r="O28" s="100"/>
      <c r="P28" s="100"/>
      <c r="Q28" s="100"/>
      <c r="R28" s="100"/>
      <c r="S28" s="100"/>
      <c r="T28" s="100"/>
      <c r="U28" s="99"/>
    </row>
    <row r="29" spans="1:22" ht="27" customHeight="1">
      <c r="B29" s="98" t="s">
        <v>317</v>
      </c>
      <c r="C29" s="100"/>
      <c r="D29" s="100"/>
      <c r="E29" s="100"/>
      <c r="F29" s="100"/>
      <c r="G29" s="100"/>
      <c r="H29" s="100"/>
      <c r="I29" s="100"/>
      <c r="J29" s="100"/>
      <c r="K29" s="100"/>
      <c r="L29" s="100"/>
      <c r="M29" s="100"/>
      <c r="N29" s="100"/>
      <c r="O29" s="100"/>
      <c r="P29" s="100"/>
      <c r="Q29" s="100"/>
      <c r="R29" s="100"/>
      <c r="S29" s="100"/>
      <c r="T29" s="100"/>
      <c r="U29" s="99"/>
    </row>
    <row r="30" spans="1:22" ht="37.5" customHeight="1">
      <c r="B30" s="98" t="s">
        <v>318</v>
      </c>
      <c r="C30" s="100"/>
      <c r="D30" s="100"/>
      <c r="E30" s="100"/>
      <c r="F30" s="100"/>
      <c r="G30" s="100"/>
      <c r="H30" s="100"/>
      <c r="I30" s="100"/>
      <c r="J30" s="100"/>
      <c r="K30" s="100"/>
      <c r="L30" s="100"/>
      <c r="M30" s="100"/>
      <c r="N30" s="100"/>
      <c r="O30" s="100"/>
      <c r="P30" s="100"/>
      <c r="Q30" s="100"/>
      <c r="R30" s="100"/>
      <c r="S30" s="100"/>
      <c r="T30" s="100"/>
      <c r="U30" s="99"/>
    </row>
    <row r="31" spans="1:22" ht="24.95" customHeight="1" thickBot="1">
      <c r="B31" s="101" t="s">
        <v>319</v>
      </c>
      <c r="C31" s="103"/>
      <c r="D31" s="103"/>
      <c r="E31" s="103"/>
      <c r="F31" s="103"/>
      <c r="G31" s="103"/>
      <c r="H31" s="103"/>
      <c r="I31" s="103"/>
      <c r="J31" s="103"/>
      <c r="K31" s="103"/>
      <c r="L31" s="103"/>
      <c r="M31" s="103"/>
      <c r="N31" s="103"/>
      <c r="O31" s="103"/>
      <c r="P31" s="103"/>
      <c r="Q31" s="103"/>
      <c r="R31" s="103"/>
      <c r="S31" s="103"/>
      <c r="T31" s="103"/>
      <c r="U31" s="102"/>
    </row>
  </sheetData>
  <mergeCells count="52">
    <mergeCell ref="B28:U28"/>
    <mergeCell ref="B29:U29"/>
    <mergeCell ref="B30:U30"/>
    <mergeCell ref="B31:U31"/>
    <mergeCell ref="B21:D21"/>
    <mergeCell ref="B22:D22"/>
    <mergeCell ref="B24:U24"/>
    <mergeCell ref="B25:U25"/>
    <mergeCell ref="B26:U26"/>
    <mergeCell ref="B27:U27"/>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3"/>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320</v>
      </c>
      <c r="D4" s="19" t="s">
        <v>321</v>
      </c>
      <c r="E4" s="19"/>
      <c r="F4" s="19"/>
      <c r="G4" s="19"/>
      <c r="H4" s="19"/>
      <c r="I4" s="20"/>
      <c r="J4" s="21" t="s">
        <v>10</v>
      </c>
      <c r="K4" s="22" t="s">
        <v>11</v>
      </c>
      <c r="L4" s="23" t="s">
        <v>12</v>
      </c>
      <c r="M4" s="23"/>
      <c r="N4" s="23"/>
      <c r="O4" s="23"/>
      <c r="P4" s="21" t="s">
        <v>13</v>
      </c>
      <c r="Q4" s="23" t="s">
        <v>322</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266</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thickBot="1">
      <c r="A11" s="60"/>
      <c r="B11" s="61" t="s">
        <v>40</v>
      </c>
      <c r="C11" s="62" t="s">
        <v>323</v>
      </c>
      <c r="D11" s="62"/>
      <c r="E11" s="62"/>
      <c r="F11" s="62"/>
      <c r="G11" s="62"/>
      <c r="H11" s="62"/>
      <c r="I11" s="62" t="s">
        <v>42</v>
      </c>
      <c r="J11" s="62"/>
      <c r="K11" s="62"/>
      <c r="L11" s="62" t="s">
        <v>43</v>
      </c>
      <c r="M11" s="62"/>
      <c r="N11" s="62"/>
      <c r="O11" s="62"/>
      <c r="P11" s="63" t="s">
        <v>16</v>
      </c>
      <c r="Q11" s="63" t="s">
        <v>44</v>
      </c>
      <c r="R11" s="64">
        <v>62070</v>
      </c>
      <c r="S11" s="64" t="s">
        <v>45</v>
      </c>
      <c r="T11" s="64" t="s">
        <v>45</v>
      </c>
      <c r="U11" s="65" t="str">
        <f>IF(ISERR(T11/S11*100),"N/A",T11/S11*100)</f>
        <v>N/A</v>
      </c>
    </row>
    <row r="12" spans="1:34" ht="75" customHeight="1" thickTop="1" thickBot="1">
      <c r="A12" s="60"/>
      <c r="B12" s="61" t="s">
        <v>50</v>
      </c>
      <c r="C12" s="62" t="s">
        <v>324</v>
      </c>
      <c r="D12" s="62"/>
      <c r="E12" s="62"/>
      <c r="F12" s="62"/>
      <c r="G12" s="62"/>
      <c r="H12" s="62"/>
      <c r="I12" s="62" t="s">
        <v>325</v>
      </c>
      <c r="J12" s="62"/>
      <c r="K12" s="62"/>
      <c r="L12" s="62" t="s">
        <v>326</v>
      </c>
      <c r="M12" s="62"/>
      <c r="N12" s="62"/>
      <c r="O12" s="62"/>
      <c r="P12" s="63" t="s">
        <v>327</v>
      </c>
      <c r="Q12" s="63" t="s">
        <v>44</v>
      </c>
      <c r="R12" s="63">
        <v>103126.21</v>
      </c>
      <c r="S12" s="63" t="s">
        <v>45</v>
      </c>
      <c r="T12" s="63" t="s">
        <v>45</v>
      </c>
      <c r="U12" s="65" t="str">
        <f>IF(ISERR(T12/S12*100),"N/A",T12/S12*100)</f>
        <v>N/A</v>
      </c>
    </row>
    <row r="13" spans="1:34" ht="75" customHeight="1" thickTop="1">
      <c r="A13" s="60"/>
      <c r="B13" s="61" t="s">
        <v>55</v>
      </c>
      <c r="C13" s="62" t="s">
        <v>328</v>
      </c>
      <c r="D13" s="62"/>
      <c r="E13" s="62"/>
      <c r="F13" s="62"/>
      <c r="G13" s="62"/>
      <c r="H13" s="62"/>
      <c r="I13" s="62" t="s">
        <v>329</v>
      </c>
      <c r="J13" s="62"/>
      <c r="K13" s="62"/>
      <c r="L13" s="62" t="s">
        <v>330</v>
      </c>
      <c r="M13" s="62"/>
      <c r="N13" s="62"/>
      <c r="O13" s="62"/>
      <c r="P13" s="63" t="s">
        <v>331</v>
      </c>
      <c r="Q13" s="63" t="s">
        <v>44</v>
      </c>
      <c r="R13" s="63">
        <v>153</v>
      </c>
      <c r="S13" s="63" t="s">
        <v>45</v>
      </c>
      <c r="T13" s="63" t="s">
        <v>45</v>
      </c>
      <c r="U13" s="65" t="str">
        <f>IF(ISERR(T13/S13*100),"N/A",T13/S13*100)</f>
        <v>N/A</v>
      </c>
    </row>
    <row r="14" spans="1:34" ht="75" customHeight="1">
      <c r="A14" s="60"/>
      <c r="B14" s="66" t="s">
        <v>46</v>
      </c>
      <c r="C14" s="67" t="s">
        <v>332</v>
      </c>
      <c r="D14" s="67"/>
      <c r="E14" s="67"/>
      <c r="F14" s="67"/>
      <c r="G14" s="67"/>
      <c r="H14" s="67"/>
      <c r="I14" s="67" t="s">
        <v>333</v>
      </c>
      <c r="J14" s="67"/>
      <c r="K14" s="67"/>
      <c r="L14" s="67" t="s">
        <v>334</v>
      </c>
      <c r="M14" s="67"/>
      <c r="N14" s="67"/>
      <c r="O14" s="67"/>
      <c r="P14" s="68" t="s">
        <v>49</v>
      </c>
      <c r="Q14" s="68" t="s">
        <v>54</v>
      </c>
      <c r="R14" s="68">
        <v>33.33</v>
      </c>
      <c r="S14" s="68" t="s">
        <v>45</v>
      </c>
      <c r="T14" s="68" t="s">
        <v>45</v>
      </c>
      <c r="U14" s="69" t="str">
        <f>IF(ISERR((S14-T14)*100/S14+100),"N/A",(S14-T14)*100/S14+100)</f>
        <v>N/A</v>
      </c>
    </row>
    <row r="15" spans="1:34" ht="75" customHeight="1">
      <c r="A15" s="60"/>
      <c r="B15" s="66" t="s">
        <v>46</v>
      </c>
      <c r="C15" s="67" t="s">
        <v>335</v>
      </c>
      <c r="D15" s="67"/>
      <c r="E15" s="67"/>
      <c r="F15" s="67"/>
      <c r="G15" s="67"/>
      <c r="H15" s="67"/>
      <c r="I15" s="67" t="s">
        <v>336</v>
      </c>
      <c r="J15" s="67"/>
      <c r="K15" s="67"/>
      <c r="L15" s="67" t="s">
        <v>337</v>
      </c>
      <c r="M15" s="67"/>
      <c r="N15" s="67"/>
      <c r="O15" s="67"/>
      <c r="P15" s="68" t="s">
        <v>49</v>
      </c>
      <c r="Q15" s="68" t="s">
        <v>44</v>
      </c>
      <c r="R15" s="68">
        <v>99.9</v>
      </c>
      <c r="S15" s="68" t="s">
        <v>45</v>
      </c>
      <c r="T15" s="68" t="s">
        <v>45</v>
      </c>
      <c r="U15" s="69" t="str">
        <f t="shared" ref="U15:U28" si="0">IF(ISERR(T15/S15*100),"N/A",T15/S15*100)</f>
        <v>N/A</v>
      </c>
    </row>
    <row r="16" spans="1:34" ht="75" customHeight="1">
      <c r="A16" s="60"/>
      <c r="B16" s="66" t="s">
        <v>46</v>
      </c>
      <c r="C16" s="67" t="s">
        <v>338</v>
      </c>
      <c r="D16" s="67"/>
      <c r="E16" s="67"/>
      <c r="F16" s="67"/>
      <c r="G16" s="67"/>
      <c r="H16" s="67"/>
      <c r="I16" s="67" t="s">
        <v>339</v>
      </c>
      <c r="J16" s="67"/>
      <c r="K16" s="67"/>
      <c r="L16" s="67" t="s">
        <v>340</v>
      </c>
      <c r="M16" s="67"/>
      <c r="N16" s="67"/>
      <c r="O16" s="67"/>
      <c r="P16" s="68" t="s">
        <v>49</v>
      </c>
      <c r="Q16" s="68" t="s">
        <v>104</v>
      </c>
      <c r="R16" s="68">
        <v>50</v>
      </c>
      <c r="S16" s="68">
        <v>50</v>
      </c>
      <c r="T16" s="68">
        <v>56.03</v>
      </c>
      <c r="U16" s="69">
        <f t="shared" si="0"/>
        <v>112.06</v>
      </c>
    </row>
    <row r="17" spans="1:22" ht="75" customHeight="1">
      <c r="A17" s="60"/>
      <c r="B17" s="66" t="s">
        <v>46</v>
      </c>
      <c r="C17" s="67" t="s">
        <v>341</v>
      </c>
      <c r="D17" s="67"/>
      <c r="E17" s="67"/>
      <c r="F17" s="67"/>
      <c r="G17" s="67"/>
      <c r="H17" s="67"/>
      <c r="I17" s="67" t="s">
        <v>342</v>
      </c>
      <c r="J17" s="67"/>
      <c r="K17" s="67"/>
      <c r="L17" s="67" t="s">
        <v>343</v>
      </c>
      <c r="M17" s="67"/>
      <c r="N17" s="67"/>
      <c r="O17" s="67"/>
      <c r="P17" s="68" t="s">
        <v>49</v>
      </c>
      <c r="Q17" s="68" t="s">
        <v>59</v>
      </c>
      <c r="R17" s="68">
        <v>268.68</v>
      </c>
      <c r="S17" s="68">
        <v>173.52</v>
      </c>
      <c r="T17" s="68">
        <v>108.53</v>
      </c>
      <c r="U17" s="69">
        <f t="shared" si="0"/>
        <v>62.546104195481789</v>
      </c>
    </row>
    <row r="18" spans="1:22" ht="75" customHeight="1">
      <c r="A18" s="60"/>
      <c r="B18" s="66" t="s">
        <v>46</v>
      </c>
      <c r="C18" s="67" t="s">
        <v>46</v>
      </c>
      <c r="D18" s="67"/>
      <c r="E18" s="67"/>
      <c r="F18" s="67"/>
      <c r="G18" s="67"/>
      <c r="H18" s="67"/>
      <c r="I18" s="67" t="s">
        <v>344</v>
      </c>
      <c r="J18" s="67"/>
      <c r="K18" s="67"/>
      <c r="L18" s="67" t="s">
        <v>345</v>
      </c>
      <c r="M18" s="67"/>
      <c r="N18" s="67"/>
      <c r="O18" s="67"/>
      <c r="P18" s="68" t="s">
        <v>49</v>
      </c>
      <c r="Q18" s="68" t="s">
        <v>59</v>
      </c>
      <c r="R18" s="68">
        <v>131.37</v>
      </c>
      <c r="S18" s="68">
        <v>94.25</v>
      </c>
      <c r="T18" s="68">
        <v>94.69</v>
      </c>
      <c r="U18" s="69">
        <f t="shared" si="0"/>
        <v>100.46684350132627</v>
      </c>
    </row>
    <row r="19" spans="1:22" ht="75" customHeight="1" thickBot="1">
      <c r="A19" s="60"/>
      <c r="B19" s="66" t="s">
        <v>46</v>
      </c>
      <c r="C19" s="67" t="s">
        <v>346</v>
      </c>
      <c r="D19" s="67"/>
      <c r="E19" s="67"/>
      <c r="F19" s="67"/>
      <c r="G19" s="67"/>
      <c r="H19" s="67"/>
      <c r="I19" s="67" t="s">
        <v>347</v>
      </c>
      <c r="J19" s="67"/>
      <c r="K19" s="67"/>
      <c r="L19" s="67" t="s">
        <v>348</v>
      </c>
      <c r="M19" s="67"/>
      <c r="N19" s="67"/>
      <c r="O19" s="67"/>
      <c r="P19" s="68" t="s">
        <v>327</v>
      </c>
      <c r="Q19" s="68" t="s">
        <v>54</v>
      </c>
      <c r="R19" s="68">
        <v>1.5</v>
      </c>
      <c r="S19" s="68" t="s">
        <v>45</v>
      </c>
      <c r="T19" s="68" t="s">
        <v>45</v>
      </c>
      <c r="U19" s="69" t="str">
        <f t="shared" si="0"/>
        <v>N/A</v>
      </c>
    </row>
    <row r="20" spans="1:22" ht="75" customHeight="1" thickTop="1">
      <c r="A20" s="60"/>
      <c r="B20" s="61" t="s">
        <v>60</v>
      </c>
      <c r="C20" s="62" t="s">
        <v>349</v>
      </c>
      <c r="D20" s="62"/>
      <c r="E20" s="62"/>
      <c r="F20" s="62"/>
      <c r="G20" s="62"/>
      <c r="H20" s="62"/>
      <c r="I20" s="62" t="s">
        <v>350</v>
      </c>
      <c r="J20" s="62"/>
      <c r="K20" s="62"/>
      <c r="L20" s="62" t="s">
        <v>351</v>
      </c>
      <c r="M20" s="62"/>
      <c r="N20" s="62"/>
      <c r="O20" s="62"/>
      <c r="P20" s="63" t="s">
        <v>49</v>
      </c>
      <c r="Q20" s="63" t="s">
        <v>111</v>
      </c>
      <c r="R20" s="63">
        <v>31.25</v>
      </c>
      <c r="S20" s="63" t="s">
        <v>45</v>
      </c>
      <c r="T20" s="63" t="s">
        <v>45</v>
      </c>
      <c r="U20" s="65" t="str">
        <f t="shared" si="0"/>
        <v>N/A</v>
      </c>
    </row>
    <row r="21" spans="1:22" ht="75" customHeight="1">
      <c r="A21" s="60"/>
      <c r="B21" s="66" t="s">
        <v>46</v>
      </c>
      <c r="C21" s="67" t="s">
        <v>352</v>
      </c>
      <c r="D21" s="67"/>
      <c r="E21" s="67"/>
      <c r="F21" s="67"/>
      <c r="G21" s="67"/>
      <c r="H21" s="67"/>
      <c r="I21" s="67" t="s">
        <v>353</v>
      </c>
      <c r="J21" s="67"/>
      <c r="K21" s="67"/>
      <c r="L21" s="67" t="s">
        <v>354</v>
      </c>
      <c r="M21" s="67"/>
      <c r="N21" s="67"/>
      <c r="O21" s="67"/>
      <c r="P21" s="68" t="s">
        <v>49</v>
      </c>
      <c r="Q21" s="68" t="s">
        <v>64</v>
      </c>
      <c r="R21" s="68">
        <v>100</v>
      </c>
      <c r="S21" s="68">
        <v>100</v>
      </c>
      <c r="T21" s="68">
        <v>100</v>
      </c>
      <c r="U21" s="69">
        <f t="shared" si="0"/>
        <v>100</v>
      </c>
    </row>
    <row r="22" spans="1:22" ht="75" customHeight="1">
      <c r="A22" s="60"/>
      <c r="B22" s="66" t="s">
        <v>46</v>
      </c>
      <c r="C22" s="67" t="s">
        <v>355</v>
      </c>
      <c r="D22" s="67"/>
      <c r="E22" s="67"/>
      <c r="F22" s="67"/>
      <c r="G22" s="67"/>
      <c r="H22" s="67"/>
      <c r="I22" s="67" t="s">
        <v>356</v>
      </c>
      <c r="J22" s="67"/>
      <c r="K22" s="67"/>
      <c r="L22" s="67" t="s">
        <v>357</v>
      </c>
      <c r="M22" s="67"/>
      <c r="N22" s="67"/>
      <c r="O22" s="67"/>
      <c r="P22" s="68" t="s">
        <v>49</v>
      </c>
      <c r="Q22" s="68" t="s">
        <v>159</v>
      </c>
      <c r="R22" s="68">
        <v>100</v>
      </c>
      <c r="S22" s="68">
        <v>90</v>
      </c>
      <c r="T22" s="68">
        <v>83.13</v>
      </c>
      <c r="U22" s="69">
        <f t="shared" si="0"/>
        <v>92.36666666666666</v>
      </c>
    </row>
    <row r="23" spans="1:22" ht="75" customHeight="1">
      <c r="A23" s="60"/>
      <c r="B23" s="66" t="s">
        <v>46</v>
      </c>
      <c r="C23" s="67" t="s">
        <v>358</v>
      </c>
      <c r="D23" s="67"/>
      <c r="E23" s="67"/>
      <c r="F23" s="67"/>
      <c r="G23" s="67"/>
      <c r="H23" s="67"/>
      <c r="I23" s="67" t="s">
        <v>359</v>
      </c>
      <c r="J23" s="67"/>
      <c r="K23" s="67"/>
      <c r="L23" s="67" t="s">
        <v>360</v>
      </c>
      <c r="M23" s="67"/>
      <c r="N23" s="67"/>
      <c r="O23" s="67"/>
      <c r="P23" s="68" t="s">
        <v>49</v>
      </c>
      <c r="Q23" s="68" t="s">
        <v>361</v>
      </c>
      <c r="R23" s="68">
        <v>26.67</v>
      </c>
      <c r="S23" s="68" t="s">
        <v>45</v>
      </c>
      <c r="T23" s="68" t="s">
        <v>45</v>
      </c>
      <c r="U23" s="69" t="str">
        <f t="shared" si="0"/>
        <v>N/A</v>
      </c>
    </row>
    <row r="24" spans="1:22" ht="75" customHeight="1">
      <c r="A24" s="60"/>
      <c r="B24" s="66" t="s">
        <v>46</v>
      </c>
      <c r="C24" s="67" t="s">
        <v>362</v>
      </c>
      <c r="D24" s="67"/>
      <c r="E24" s="67"/>
      <c r="F24" s="67"/>
      <c r="G24" s="67"/>
      <c r="H24" s="67"/>
      <c r="I24" s="67" t="s">
        <v>363</v>
      </c>
      <c r="J24" s="67"/>
      <c r="K24" s="67"/>
      <c r="L24" s="67" t="s">
        <v>364</v>
      </c>
      <c r="M24" s="67"/>
      <c r="N24" s="67"/>
      <c r="O24" s="67"/>
      <c r="P24" s="68" t="s">
        <v>49</v>
      </c>
      <c r="Q24" s="68" t="s">
        <v>111</v>
      </c>
      <c r="R24" s="68">
        <v>134.38</v>
      </c>
      <c r="S24" s="68" t="s">
        <v>45</v>
      </c>
      <c r="T24" s="68" t="s">
        <v>45</v>
      </c>
      <c r="U24" s="69" t="str">
        <f t="shared" si="0"/>
        <v>N/A</v>
      </c>
    </row>
    <row r="25" spans="1:22" ht="75" customHeight="1">
      <c r="A25" s="60"/>
      <c r="B25" s="66" t="s">
        <v>46</v>
      </c>
      <c r="C25" s="67" t="s">
        <v>365</v>
      </c>
      <c r="D25" s="67"/>
      <c r="E25" s="67"/>
      <c r="F25" s="67"/>
      <c r="G25" s="67"/>
      <c r="H25" s="67"/>
      <c r="I25" s="67" t="s">
        <v>366</v>
      </c>
      <c r="J25" s="67"/>
      <c r="K25" s="67"/>
      <c r="L25" s="67" t="s">
        <v>367</v>
      </c>
      <c r="M25" s="67"/>
      <c r="N25" s="67"/>
      <c r="O25" s="67"/>
      <c r="P25" s="68" t="s">
        <v>49</v>
      </c>
      <c r="Q25" s="68" t="s">
        <v>159</v>
      </c>
      <c r="R25" s="68">
        <v>50</v>
      </c>
      <c r="S25" s="68">
        <v>50</v>
      </c>
      <c r="T25" s="68">
        <v>48.99</v>
      </c>
      <c r="U25" s="69">
        <f t="shared" si="0"/>
        <v>97.98</v>
      </c>
    </row>
    <row r="26" spans="1:22" ht="75" customHeight="1">
      <c r="A26" s="60"/>
      <c r="B26" s="66" t="s">
        <v>46</v>
      </c>
      <c r="C26" s="67" t="s">
        <v>368</v>
      </c>
      <c r="D26" s="67"/>
      <c r="E26" s="67"/>
      <c r="F26" s="67"/>
      <c r="G26" s="67"/>
      <c r="H26" s="67"/>
      <c r="I26" s="67" t="s">
        <v>369</v>
      </c>
      <c r="J26" s="67"/>
      <c r="K26" s="67"/>
      <c r="L26" s="67" t="s">
        <v>370</v>
      </c>
      <c r="M26" s="67"/>
      <c r="N26" s="67"/>
      <c r="O26" s="67"/>
      <c r="P26" s="68" t="s">
        <v>196</v>
      </c>
      <c r="Q26" s="68" t="s">
        <v>111</v>
      </c>
      <c r="R26" s="68">
        <v>2.93</v>
      </c>
      <c r="S26" s="68" t="s">
        <v>45</v>
      </c>
      <c r="T26" s="68" t="s">
        <v>45</v>
      </c>
      <c r="U26" s="69" t="str">
        <f t="shared" si="0"/>
        <v>N/A</v>
      </c>
    </row>
    <row r="27" spans="1:22" ht="75" customHeight="1">
      <c r="A27" s="60"/>
      <c r="B27" s="66" t="s">
        <v>46</v>
      </c>
      <c r="C27" s="67" t="s">
        <v>371</v>
      </c>
      <c r="D27" s="67"/>
      <c r="E27" s="67"/>
      <c r="F27" s="67"/>
      <c r="G27" s="67"/>
      <c r="H27" s="67"/>
      <c r="I27" s="67" t="s">
        <v>372</v>
      </c>
      <c r="J27" s="67"/>
      <c r="K27" s="67"/>
      <c r="L27" s="67" t="s">
        <v>373</v>
      </c>
      <c r="M27" s="67"/>
      <c r="N27" s="67"/>
      <c r="O27" s="67"/>
      <c r="P27" s="68" t="s">
        <v>196</v>
      </c>
      <c r="Q27" s="68" t="s">
        <v>159</v>
      </c>
      <c r="R27" s="68">
        <v>1</v>
      </c>
      <c r="S27" s="68">
        <v>0.98</v>
      </c>
      <c r="T27" s="68">
        <v>95.88</v>
      </c>
      <c r="U27" s="69">
        <f t="shared" si="0"/>
        <v>9783.6734693877552</v>
      </c>
    </row>
    <row r="28" spans="1:22" ht="75" customHeight="1" thickBot="1">
      <c r="A28" s="60"/>
      <c r="B28" s="66" t="s">
        <v>46</v>
      </c>
      <c r="C28" s="67" t="s">
        <v>374</v>
      </c>
      <c r="D28" s="67"/>
      <c r="E28" s="67"/>
      <c r="F28" s="67"/>
      <c r="G28" s="67"/>
      <c r="H28" s="67"/>
      <c r="I28" s="67" t="s">
        <v>375</v>
      </c>
      <c r="J28" s="67"/>
      <c r="K28" s="67"/>
      <c r="L28" s="67" t="s">
        <v>376</v>
      </c>
      <c r="M28" s="67"/>
      <c r="N28" s="67"/>
      <c r="O28" s="67"/>
      <c r="P28" s="68" t="s">
        <v>196</v>
      </c>
      <c r="Q28" s="68" t="s">
        <v>225</v>
      </c>
      <c r="R28" s="68">
        <v>1.03</v>
      </c>
      <c r="S28" s="68">
        <v>0.92</v>
      </c>
      <c r="T28" s="68">
        <v>95.69</v>
      </c>
      <c r="U28" s="69">
        <f t="shared" si="0"/>
        <v>10401.08695652174</v>
      </c>
    </row>
    <row r="29" spans="1:22" ht="22.5" customHeight="1" thickTop="1" thickBot="1">
      <c r="B29" s="13" t="s">
        <v>65</v>
      </c>
      <c r="C29" s="14"/>
      <c r="D29" s="14"/>
      <c r="E29" s="14"/>
      <c r="F29" s="14"/>
      <c r="G29" s="14"/>
      <c r="H29" s="15"/>
      <c r="I29" s="15"/>
      <c r="J29" s="15"/>
      <c r="K29" s="15"/>
      <c r="L29" s="15"/>
      <c r="M29" s="15"/>
      <c r="N29" s="15"/>
      <c r="O29" s="15"/>
      <c r="P29" s="15"/>
      <c r="Q29" s="15"/>
      <c r="R29" s="15"/>
      <c r="S29" s="15"/>
      <c r="T29" s="15"/>
      <c r="U29" s="16"/>
      <c r="V29" s="70"/>
    </row>
    <row r="30" spans="1:22" ht="26.25" customHeight="1" thickTop="1">
      <c r="B30" s="71"/>
      <c r="C30" s="72"/>
      <c r="D30" s="72"/>
      <c r="E30" s="72"/>
      <c r="F30" s="72"/>
      <c r="G30" s="72"/>
      <c r="H30" s="73"/>
      <c r="I30" s="73"/>
      <c r="J30" s="73"/>
      <c r="K30" s="73"/>
      <c r="L30" s="73"/>
      <c r="M30" s="73"/>
      <c r="N30" s="73"/>
      <c r="O30" s="73"/>
      <c r="P30" s="74"/>
      <c r="Q30" s="75"/>
      <c r="R30" s="76" t="s">
        <v>66</v>
      </c>
      <c r="S30" s="44" t="s">
        <v>67</v>
      </c>
      <c r="T30" s="76" t="s">
        <v>68</v>
      </c>
      <c r="U30" s="44" t="s">
        <v>69</v>
      </c>
    </row>
    <row r="31" spans="1:22" ht="26.25" customHeight="1" thickBot="1">
      <c r="B31" s="77"/>
      <c r="C31" s="78"/>
      <c r="D31" s="78"/>
      <c r="E31" s="78"/>
      <c r="F31" s="78"/>
      <c r="G31" s="78"/>
      <c r="H31" s="79"/>
      <c r="I31" s="79"/>
      <c r="J31" s="79"/>
      <c r="K31" s="79"/>
      <c r="L31" s="79"/>
      <c r="M31" s="79"/>
      <c r="N31" s="79"/>
      <c r="O31" s="79"/>
      <c r="P31" s="80"/>
      <c r="Q31" s="81"/>
      <c r="R31" s="82" t="s">
        <v>70</v>
      </c>
      <c r="S31" s="81" t="s">
        <v>70</v>
      </c>
      <c r="T31" s="81" t="s">
        <v>70</v>
      </c>
      <c r="U31" s="81" t="s">
        <v>71</v>
      </c>
    </row>
    <row r="32" spans="1:22" ht="13.5" customHeight="1" thickBot="1">
      <c r="B32" s="83" t="s">
        <v>72</v>
      </c>
      <c r="C32" s="84"/>
      <c r="D32" s="84"/>
      <c r="E32" s="85"/>
      <c r="F32" s="85"/>
      <c r="G32" s="85"/>
      <c r="H32" s="86"/>
      <c r="I32" s="86"/>
      <c r="J32" s="86"/>
      <c r="K32" s="86"/>
      <c r="L32" s="86"/>
      <c r="M32" s="86"/>
      <c r="N32" s="86"/>
      <c r="O32" s="86"/>
      <c r="P32" s="87"/>
      <c r="Q32" s="87"/>
      <c r="R32" s="88">
        <f>4908.495357</f>
        <v>4908.4953569999998</v>
      </c>
      <c r="S32" s="88">
        <f>4908.495357</f>
        <v>4908.4953569999998</v>
      </c>
      <c r="T32" s="88">
        <f>4119.95979613</f>
        <v>4119.9597961299996</v>
      </c>
      <c r="U32" s="89">
        <f>+IF(ISERR(T32/S32*100),"N/A",T32/S32*100)</f>
        <v>83.935289665794016</v>
      </c>
    </row>
    <row r="33" spans="2:21" ht="13.5" customHeight="1" thickBot="1">
      <c r="B33" s="90" t="s">
        <v>73</v>
      </c>
      <c r="C33" s="91"/>
      <c r="D33" s="91"/>
      <c r="E33" s="92"/>
      <c r="F33" s="92"/>
      <c r="G33" s="92"/>
      <c r="H33" s="93"/>
      <c r="I33" s="93"/>
      <c r="J33" s="93"/>
      <c r="K33" s="93"/>
      <c r="L33" s="93"/>
      <c r="M33" s="93"/>
      <c r="N33" s="93"/>
      <c r="O33" s="93"/>
      <c r="P33" s="94"/>
      <c r="Q33" s="94"/>
      <c r="R33" s="88">
        <f>4301.56381956999</f>
        <v>4301.5638195699903</v>
      </c>
      <c r="S33" s="88">
        <f>4301.56381956999</f>
        <v>4301.5638195699903</v>
      </c>
      <c r="T33" s="88">
        <f>4119.95979613</f>
        <v>4119.9597961299996</v>
      </c>
      <c r="U33" s="89">
        <f>+IF(ISERR(T33/S33*100),"N/A",T33/S33*100)</f>
        <v>95.778186002639728</v>
      </c>
    </row>
    <row r="34" spans="2:21" ht="14.85" customHeight="1" thickTop="1" thickBot="1">
      <c r="B34" s="13" t="s">
        <v>74</v>
      </c>
      <c r="C34" s="14"/>
      <c r="D34" s="14"/>
      <c r="E34" s="14"/>
      <c r="F34" s="14"/>
      <c r="G34" s="14"/>
      <c r="H34" s="15"/>
      <c r="I34" s="15"/>
      <c r="J34" s="15"/>
      <c r="K34" s="15"/>
      <c r="L34" s="15"/>
      <c r="M34" s="15"/>
      <c r="N34" s="15"/>
      <c r="O34" s="15"/>
      <c r="P34" s="15"/>
      <c r="Q34" s="15"/>
      <c r="R34" s="15"/>
      <c r="S34" s="15"/>
      <c r="T34" s="15"/>
      <c r="U34" s="16"/>
    </row>
    <row r="35" spans="2:21" ht="44.25" customHeight="1" thickTop="1">
      <c r="B35" s="95" t="s">
        <v>75</v>
      </c>
      <c r="C35" s="97"/>
      <c r="D35" s="97"/>
      <c r="E35" s="97"/>
      <c r="F35" s="97"/>
      <c r="G35" s="97"/>
      <c r="H35" s="97"/>
      <c r="I35" s="97"/>
      <c r="J35" s="97"/>
      <c r="K35" s="97"/>
      <c r="L35" s="97"/>
      <c r="M35" s="97"/>
      <c r="N35" s="97"/>
      <c r="O35" s="97"/>
      <c r="P35" s="97"/>
      <c r="Q35" s="97"/>
      <c r="R35" s="97"/>
      <c r="S35" s="97"/>
      <c r="T35" s="97"/>
      <c r="U35" s="96"/>
    </row>
    <row r="36" spans="2:21" ht="34.5" customHeight="1">
      <c r="B36" s="98" t="s">
        <v>76</v>
      </c>
      <c r="C36" s="100"/>
      <c r="D36" s="100"/>
      <c r="E36" s="100"/>
      <c r="F36" s="100"/>
      <c r="G36" s="100"/>
      <c r="H36" s="100"/>
      <c r="I36" s="100"/>
      <c r="J36" s="100"/>
      <c r="K36" s="100"/>
      <c r="L36" s="100"/>
      <c r="M36" s="100"/>
      <c r="N36" s="100"/>
      <c r="O36" s="100"/>
      <c r="P36" s="100"/>
      <c r="Q36" s="100"/>
      <c r="R36" s="100"/>
      <c r="S36" s="100"/>
      <c r="T36" s="100"/>
      <c r="U36" s="99"/>
    </row>
    <row r="37" spans="2:21" ht="34.5" customHeight="1">
      <c r="B37" s="98" t="s">
        <v>377</v>
      </c>
      <c r="C37" s="100"/>
      <c r="D37" s="100"/>
      <c r="E37" s="100"/>
      <c r="F37" s="100"/>
      <c r="G37" s="100"/>
      <c r="H37" s="100"/>
      <c r="I37" s="100"/>
      <c r="J37" s="100"/>
      <c r="K37" s="100"/>
      <c r="L37" s="100"/>
      <c r="M37" s="100"/>
      <c r="N37" s="100"/>
      <c r="O37" s="100"/>
      <c r="P37" s="100"/>
      <c r="Q37" s="100"/>
      <c r="R37" s="100"/>
      <c r="S37" s="100"/>
      <c r="T37" s="100"/>
      <c r="U37" s="99"/>
    </row>
    <row r="38" spans="2:21" ht="34.5" customHeight="1">
      <c r="B38" s="98" t="s">
        <v>378</v>
      </c>
      <c r="C38" s="100"/>
      <c r="D38" s="100"/>
      <c r="E38" s="100"/>
      <c r="F38" s="100"/>
      <c r="G38" s="100"/>
      <c r="H38" s="100"/>
      <c r="I38" s="100"/>
      <c r="J38" s="100"/>
      <c r="K38" s="100"/>
      <c r="L38" s="100"/>
      <c r="M38" s="100"/>
      <c r="N38" s="100"/>
      <c r="O38" s="100"/>
      <c r="P38" s="100"/>
      <c r="Q38" s="100"/>
      <c r="R38" s="100"/>
      <c r="S38" s="100"/>
      <c r="T38" s="100"/>
      <c r="U38" s="99"/>
    </row>
    <row r="39" spans="2:21" ht="34.5" customHeight="1">
      <c r="B39" s="98" t="s">
        <v>379</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380</v>
      </c>
      <c r="C40" s="100"/>
      <c r="D40" s="100"/>
      <c r="E40" s="100"/>
      <c r="F40" s="100"/>
      <c r="G40" s="100"/>
      <c r="H40" s="100"/>
      <c r="I40" s="100"/>
      <c r="J40" s="100"/>
      <c r="K40" s="100"/>
      <c r="L40" s="100"/>
      <c r="M40" s="100"/>
      <c r="N40" s="100"/>
      <c r="O40" s="100"/>
      <c r="P40" s="100"/>
      <c r="Q40" s="100"/>
      <c r="R40" s="100"/>
      <c r="S40" s="100"/>
      <c r="T40" s="100"/>
      <c r="U40" s="99"/>
    </row>
    <row r="41" spans="2:21" ht="33.950000000000003" customHeight="1">
      <c r="B41" s="98" t="s">
        <v>381</v>
      </c>
      <c r="C41" s="100"/>
      <c r="D41" s="100"/>
      <c r="E41" s="100"/>
      <c r="F41" s="100"/>
      <c r="G41" s="100"/>
      <c r="H41" s="100"/>
      <c r="I41" s="100"/>
      <c r="J41" s="100"/>
      <c r="K41" s="100"/>
      <c r="L41" s="100"/>
      <c r="M41" s="100"/>
      <c r="N41" s="100"/>
      <c r="O41" s="100"/>
      <c r="P41" s="100"/>
      <c r="Q41" s="100"/>
      <c r="R41" s="100"/>
      <c r="S41" s="100"/>
      <c r="T41" s="100"/>
      <c r="U41" s="99"/>
    </row>
    <row r="42" spans="2:21" ht="78.2" customHeight="1">
      <c r="B42" s="98" t="s">
        <v>382</v>
      </c>
      <c r="C42" s="100"/>
      <c r="D42" s="100"/>
      <c r="E42" s="100"/>
      <c r="F42" s="100"/>
      <c r="G42" s="100"/>
      <c r="H42" s="100"/>
      <c r="I42" s="100"/>
      <c r="J42" s="100"/>
      <c r="K42" s="100"/>
      <c r="L42" s="100"/>
      <c r="M42" s="100"/>
      <c r="N42" s="100"/>
      <c r="O42" s="100"/>
      <c r="P42" s="100"/>
      <c r="Q42" s="100"/>
      <c r="R42" s="100"/>
      <c r="S42" s="100"/>
      <c r="T42" s="100"/>
      <c r="U42" s="99"/>
    </row>
    <row r="43" spans="2:21" ht="35.1" customHeight="1">
      <c r="B43" s="98" t="s">
        <v>383</v>
      </c>
      <c r="C43" s="100"/>
      <c r="D43" s="100"/>
      <c r="E43" s="100"/>
      <c r="F43" s="100"/>
      <c r="G43" s="100"/>
      <c r="H43" s="100"/>
      <c r="I43" s="100"/>
      <c r="J43" s="100"/>
      <c r="K43" s="100"/>
      <c r="L43" s="100"/>
      <c r="M43" s="100"/>
      <c r="N43" s="100"/>
      <c r="O43" s="100"/>
      <c r="P43" s="100"/>
      <c r="Q43" s="100"/>
      <c r="R43" s="100"/>
      <c r="S43" s="100"/>
      <c r="T43" s="100"/>
      <c r="U43" s="99"/>
    </row>
    <row r="44" spans="2:21" ht="34.5" customHeight="1">
      <c r="B44" s="98" t="s">
        <v>384</v>
      </c>
      <c r="C44" s="100"/>
      <c r="D44" s="100"/>
      <c r="E44" s="100"/>
      <c r="F44" s="100"/>
      <c r="G44" s="100"/>
      <c r="H44" s="100"/>
      <c r="I44" s="100"/>
      <c r="J44" s="100"/>
      <c r="K44" s="100"/>
      <c r="L44" s="100"/>
      <c r="M44" s="100"/>
      <c r="N44" s="100"/>
      <c r="O44" s="100"/>
      <c r="P44" s="100"/>
      <c r="Q44" s="100"/>
      <c r="R44" s="100"/>
      <c r="S44" s="100"/>
      <c r="T44" s="100"/>
      <c r="U44" s="99"/>
    </row>
    <row r="45" spans="2:21" ht="34.5" customHeight="1">
      <c r="B45" s="98" t="s">
        <v>385</v>
      </c>
      <c r="C45" s="100"/>
      <c r="D45" s="100"/>
      <c r="E45" s="100"/>
      <c r="F45" s="100"/>
      <c r="G45" s="100"/>
      <c r="H45" s="100"/>
      <c r="I45" s="100"/>
      <c r="J45" s="100"/>
      <c r="K45" s="100"/>
      <c r="L45" s="100"/>
      <c r="M45" s="100"/>
      <c r="N45" s="100"/>
      <c r="O45" s="100"/>
      <c r="P45" s="100"/>
      <c r="Q45" s="100"/>
      <c r="R45" s="100"/>
      <c r="S45" s="100"/>
      <c r="T45" s="100"/>
      <c r="U45" s="99"/>
    </row>
    <row r="46" spans="2:21" ht="34.5" customHeight="1">
      <c r="B46" s="98" t="s">
        <v>386</v>
      </c>
      <c r="C46" s="100"/>
      <c r="D46" s="100"/>
      <c r="E46" s="100"/>
      <c r="F46" s="100"/>
      <c r="G46" s="100"/>
      <c r="H46" s="100"/>
      <c r="I46" s="100"/>
      <c r="J46" s="100"/>
      <c r="K46" s="100"/>
      <c r="L46" s="100"/>
      <c r="M46" s="100"/>
      <c r="N46" s="100"/>
      <c r="O46" s="100"/>
      <c r="P46" s="100"/>
      <c r="Q46" s="100"/>
      <c r="R46" s="100"/>
      <c r="S46" s="100"/>
      <c r="T46" s="100"/>
      <c r="U46" s="99"/>
    </row>
    <row r="47" spans="2:21" ht="43.35" customHeight="1">
      <c r="B47" s="98" t="s">
        <v>387</v>
      </c>
      <c r="C47" s="100"/>
      <c r="D47" s="100"/>
      <c r="E47" s="100"/>
      <c r="F47" s="100"/>
      <c r="G47" s="100"/>
      <c r="H47" s="100"/>
      <c r="I47" s="100"/>
      <c r="J47" s="100"/>
      <c r="K47" s="100"/>
      <c r="L47" s="100"/>
      <c r="M47" s="100"/>
      <c r="N47" s="100"/>
      <c r="O47" s="100"/>
      <c r="P47" s="100"/>
      <c r="Q47" s="100"/>
      <c r="R47" s="100"/>
      <c r="S47" s="100"/>
      <c r="T47" s="100"/>
      <c r="U47" s="99"/>
    </row>
    <row r="48" spans="2:21" ht="34.5" customHeight="1">
      <c r="B48" s="98" t="s">
        <v>388</v>
      </c>
      <c r="C48" s="100"/>
      <c r="D48" s="100"/>
      <c r="E48" s="100"/>
      <c r="F48" s="100"/>
      <c r="G48" s="100"/>
      <c r="H48" s="100"/>
      <c r="I48" s="100"/>
      <c r="J48" s="100"/>
      <c r="K48" s="100"/>
      <c r="L48" s="100"/>
      <c r="M48" s="100"/>
      <c r="N48" s="100"/>
      <c r="O48" s="100"/>
      <c r="P48" s="100"/>
      <c r="Q48" s="100"/>
      <c r="R48" s="100"/>
      <c r="S48" s="100"/>
      <c r="T48" s="100"/>
      <c r="U48" s="99"/>
    </row>
    <row r="49" spans="2:21" ht="34.5" customHeight="1">
      <c r="B49" s="98" t="s">
        <v>389</v>
      </c>
      <c r="C49" s="100"/>
      <c r="D49" s="100"/>
      <c r="E49" s="100"/>
      <c r="F49" s="100"/>
      <c r="G49" s="100"/>
      <c r="H49" s="100"/>
      <c r="I49" s="100"/>
      <c r="J49" s="100"/>
      <c r="K49" s="100"/>
      <c r="L49" s="100"/>
      <c r="M49" s="100"/>
      <c r="N49" s="100"/>
      <c r="O49" s="100"/>
      <c r="P49" s="100"/>
      <c r="Q49" s="100"/>
      <c r="R49" s="100"/>
      <c r="S49" s="100"/>
      <c r="T49" s="100"/>
      <c r="U49" s="99"/>
    </row>
    <row r="50" spans="2:21" ht="60.2" customHeight="1">
      <c r="B50" s="98" t="s">
        <v>390</v>
      </c>
      <c r="C50" s="100"/>
      <c r="D50" s="100"/>
      <c r="E50" s="100"/>
      <c r="F50" s="100"/>
      <c r="G50" s="100"/>
      <c r="H50" s="100"/>
      <c r="I50" s="100"/>
      <c r="J50" s="100"/>
      <c r="K50" s="100"/>
      <c r="L50" s="100"/>
      <c r="M50" s="100"/>
      <c r="N50" s="100"/>
      <c r="O50" s="100"/>
      <c r="P50" s="100"/>
      <c r="Q50" s="100"/>
      <c r="R50" s="100"/>
      <c r="S50" s="100"/>
      <c r="T50" s="100"/>
      <c r="U50" s="99"/>
    </row>
    <row r="51" spans="2:21" ht="34.5" customHeight="1">
      <c r="B51" s="98" t="s">
        <v>391</v>
      </c>
      <c r="C51" s="100"/>
      <c r="D51" s="100"/>
      <c r="E51" s="100"/>
      <c r="F51" s="100"/>
      <c r="G51" s="100"/>
      <c r="H51" s="100"/>
      <c r="I51" s="100"/>
      <c r="J51" s="100"/>
      <c r="K51" s="100"/>
      <c r="L51" s="100"/>
      <c r="M51" s="100"/>
      <c r="N51" s="100"/>
      <c r="O51" s="100"/>
      <c r="P51" s="100"/>
      <c r="Q51" s="100"/>
      <c r="R51" s="100"/>
      <c r="S51" s="100"/>
      <c r="T51" s="100"/>
      <c r="U51" s="99"/>
    </row>
    <row r="52" spans="2:21" ht="82.7" customHeight="1">
      <c r="B52" s="98" t="s">
        <v>392</v>
      </c>
      <c r="C52" s="100"/>
      <c r="D52" s="100"/>
      <c r="E52" s="100"/>
      <c r="F52" s="100"/>
      <c r="G52" s="100"/>
      <c r="H52" s="100"/>
      <c r="I52" s="100"/>
      <c r="J52" s="100"/>
      <c r="K52" s="100"/>
      <c r="L52" s="100"/>
      <c r="M52" s="100"/>
      <c r="N52" s="100"/>
      <c r="O52" s="100"/>
      <c r="P52" s="100"/>
      <c r="Q52" s="100"/>
      <c r="R52" s="100"/>
      <c r="S52" s="100"/>
      <c r="T52" s="100"/>
      <c r="U52" s="99"/>
    </row>
    <row r="53" spans="2:21" ht="83.45" customHeight="1" thickBot="1">
      <c r="B53" s="101" t="s">
        <v>393</v>
      </c>
      <c r="C53" s="103"/>
      <c r="D53" s="103"/>
      <c r="E53" s="103"/>
      <c r="F53" s="103"/>
      <c r="G53" s="103"/>
      <c r="H53" s="103"/>
      <c r="I53" s="103"/>
      <c r="J53" s="103"/>
      <c r="K53" s="103"/>
      <c r="L53" s="103"/>
      <c r="M53" s="103"/>
      <c r="N53" s="103"/>
      <c r="O53" s="103"/>
      <c r="P53" s="103"/>
      <c r="Q53" s="103"/>
      <c r="R53" s="103"/>
      <c r="S53" s="103"/>
      <c r="T53" s="103"/>
      <c r="U53" s="102"/>
    </row>
  </sheetData>
  <mergeCells count="96">
    <mergeCell ref="B48:U48"/>
    <mergeCell ref="B49:U49"/>
    <mergeCell ref="B50:U50"/>
    <mergeCell ref="B51:U51"/>
    <mergeCell ref="B52:U52"/>
    <mergeCell ref="B53:U53"/>
    <mergeCell ref="B42:U42"/>
    <mergeCell ref="B43:U43"/>
    <mergeCell ref="B44:U44"/>
    <mergeCell ref="B45:U45"/>
    <mergeCell ref="B46:U46"/>
    <mergeCell ref="B47:U47"/>
    <mergeCell ref="B36:U36"/>
    <mergeCell ref="B37:U37"/>
    <mergeCell ref="B38:U38"/>
    <mergeCell ref="B39:U39"/>
    <mergeCell ref="B40:U40"/>
    <mergeCell ref="B41:U41"/>
    <mergeCell ref="C28:H28"/>
    <mergeCell ref="I28:K28"/>
    <mergeCell ref="L28:O28"/>
    <mergeCell ref="B32:D32"/>
    <mergeCell ref="B33:D33"/>
    <mergeCell ref="B35:U35"/>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9"/>
  <sheetViews>
    <sheetView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4"/>
      <c r="B1" s="8" t="s">
        <v>0</v>
      </c>
      <c r="C1" s="8"/>
      <c r="D1" s="8"/>
      <c r="E1" s="8"/>
      <c r="F1" s="8"/>
      <c r="G1" s="8"/>
      <c r="H1" s="8"/>
      <c r="I1" s="8"/>
      <c r="J1" s="8"/>
      <c r="K1" s="8"/>
      <c r="L1" s="8"/>
      <c r="M1" s="4" t="s">
        <v>5</v>
      </c>
      <c r="N1" s="4"/>
      <c r="O1" s="4"/>
      <c r="P1" s="9"/>
      <c r="Q1" s="9"/>
      <c r="R1" s="9"/>
      <c r="Y1" s="10"/>
      <c r="Z1" s="10"/>
      <c r="AA1" s="11"/>
      <c r="AH1" s="12"/>
    </row>
    <row r="2" spans="1:34" ht="13.5" customHeight="1" thickBot="1"/>
    <row r="3" spans="1:34" ht="22.5" customHeight="1" thickTop="1" thickBot="1">
      <c r="B3" s="13" t="s">
        <v>6</v>
      </c>
      <c r="C3" s="14"/>
      <c r="D3" s="14"/>
      <c r="E3" s="14"/>
      <c r="F3" s="14"/>
      <c r="G3" s="14"/>
      <c r="H3" s="15"/>
      <c r="I3" s="15"/>
      <c r="J3" s="15"/>
      <c r="K3" s="15"/>
      <c r="L3" s="15"/>
      <c r="M3" s="15"/>
      <c r="N3" s="15"/>
      <c r="O3" s="15"/>
      <c r="P3" s="15"/>
      <c r="Q3" s="15"/>
      <c r="R3" s="15"/>
      <c r="S3" s="15"/>
      <c r="T3" s="15"/>
      <c r="U3" s="16"/>
    </row>
    <row r="4" spans="1:34" ht="51.75" customHeight="1" thickTop="1">
      <c r="B4" s="17" t="s">
        <v>7</v>
      </c>
      <c r="C4" s="18" t="s">
        <v>394</v>
      </c>
      <c r="D4" s="19" t="s">
        <v>395</v>
      </c>
      <c r="E4" s="19"/>
      <c r="F4" s="19"/>
      <c r="G4" s="19"/>
      <c r="H4" s="19"/>
      <c r="I4" s="20"/>
      <c r="J4" s="21" t="s">
        <v>10</v>
      </c>
      <c r="K4" s="22" t="s">
        <v>11</v>
      </c>
      <c r="L4" s="23" t="s">
        <v>12</v>
      </c>
      <c r="M4" s="23"/>
      <c r="N4" s="23"/>
      <c r="O4" s="23"/>
      <c r="P4" s="21" t="s">
        <v>13</v>
      </c>
      <c r="Q4" s="23" t="s">
        <v>396</v>
      </c>
      <c r="R4" s="23"/>
      <c r="S4" s="21" t="s">
        <v>15</v>
      </c>
      <c r="T4" s="23" t="s">
        <v>16</v>
      </c>
      <c r="U4" s="24"/>
    </row>
    <row r="5" spans="1:34" ht="15.75" customHeight="1">
      <c r="B5" s="25" t="s">
        <v>17</v>
      </c>
      <c r="C5" s="26"/>
      <c r="D5" s="26"/>
      <c r="E5" s="26"/>
      <c r="F5" s="26"/>
      <c r="G5" s="26"/>
      <c r="H5" s="26"/>
      <c r="I5" s="26"/>
      <c r="J5" s="26"/>
      <c r="K5" s="26"/>
      <c r="L5" s="26"/>
      <c r="M5" s="26"/>
      <c r="N5" s="26"/>
      <c r="O5" s="26"/>
      <c r="P5" s="26"/>
      <c r="Q5" s="26"/>
      <c r="R5" s="26"/>
      <c r="S5" s="26"/>
      <c r="T5" s="26"/>
      <c r="U5" s="27"/>
    </row>
    <row r="6" spans="1:34" ht="37.5" customHeight="1" thickBot="1">
      <c r="B6" s="28" t="s">
        <v>18</v>
      </c>
      <c r="C6" s="29" t="s">
        <v>19</v>
      </c>
      <c r="D6" s="29"/>
      <c r="E6" s="29"/>
      <c r="F6" s="29"/>
      <c r="G6" s="29"/>
      <c r="H6" s="30"/>
      <c r="I6" s="30"/>
      <c r="J6" s="30" t="s">
        <v>20</v>
      </c>
      <c r="K6" s="29" t="s">
        <v>21</v>
      </c>
      <c r="L6" s="29"/>
      <c r="M6" s="29"/>
      <c r="N6" s="31"/>
      <c r="O6" s="32" t="s">
        <v>22</v>
      </c>
      <c r="P6" s="29" t="s">
        <v>23</v>
      </c>
      <c r="Q6" s="29"/>
      <c r="R6" s="33"/>
      <c r="S6" s="32" t="s">
        <v>24</v>
      </c>
      <c r="T6" s="29" t="s">
        <v>266</v>
      </c>
      <c r="U6" s="34"/>
    </row>
    <row r="7" spans="1:34" ht="22.5" customHeight="1" thickTop="1" thickBot="1">
      <c r="B7" s="13" t="s">
        <v>26</v>
      </c>
      <c r="C7" s="14"/>
      <c r="D7" s="14"/>
      <c r="E7" s="14"/>
      <c r="F7" s="14"/>
      <c r="G7" s="14"/>
      <c r="H7" s="15"/>
      <c r="I7" s="15"/>
      <c r="J7" s="15"/>
      <c r="K7" s="15"/>
      <c r="L7" s="15"/>
      <c r="M7" s="15"/>
      <c r="N7" s="15"/>
      <c r="O7" s="15"/>
      <c r="P7" s="15"/>
      <c r="Q7" s="15"/>
      <c r="R7" s="15"/>
      <c r="S7" s="15"/>
      <c r="T7" s="15"/>
      <c r="U7" s="16"/>
    </row>
    <row r="8" spans="1:34" ht="16.5" customHeight="1" thickTop="1">
      <c r="B8" s="36" t="s">
        <v>27</v>
      </c>
      <c r="C8" s="39" t="s">
        <v>28</v>
      </c>
      <c r="D8" s="39"/>
      <c r="E8" s="39"/>
      <c r="F8" s="39"/>
      <c r="G8" s="39"/>
      <c r="H8" s="40"/>
      <c r="I8" s="45" t="s">
        <v>29</v>
      </c>
      <c r="J8" s="47"/>
      <c r="K8" s="47"/>
      <c r="L8" s="47"/>
      <c r="M8" s="47"/>
      <c r="N8" s="47"/>
      <c r="O8" s="47"/>
      <c r="P8" s="47"/>
      <c r="Q8" s="47"/>
      <c r="R8" s="47"/>
      <c r="S8" s="46"/>
      <c r="T8" s="49" t="s">
        <v>30</v>
      </c>
      <c r="U8" s="48"/>
    </row>
    <row r="9" spans="1:34" ht="19.5" customHeight="1">
      <c r="B9" s="38"/>
      <c r="C9" s="35"/>
      <c r="D9" s="35"/>
      <c r="E9" s="35"/>
      <c r="F9" s="35"/>
      <c r="G9" s="35"/>
      <c r="H9" s="43"/>
      <c r="I9" s="50" t="s">
        <v>31</v>
      </c>
      <c r="J9" s="51"/>
      <c r="K9" s="51"/>
      <c r="L9" s="51" t="s">
        <v>32</v>
      </c>
      <c r="M9" s="51"/>
      <c r="N9" s="51"/>
      <c r="O9" s="51"/>
      <c r="P9" s="51" t="s">
        <v>33</v>
      </c>
      <c r="Q9" s="51" t="s">
        <v>34</v>
      </c>
      <c r="R9" s="55" t="s">
        <v>35</v>
      </c>
      <c r="S9" s="54"/>
      <c r="T9" s="51" t="s">
        <v>36</v>
      </c>
      <c r="U9" s="56" t="s">
        <v>37</v>
      </c>
    </row>
    <row r="10" spans="1:34" ht="26.25" customHeight="1" thickBot="1">
      <c r="B10" s="37"/>
      <c r="C10" s="41"/>
      <c r="D10" s="41"/>
      <c r="E10" s="41"/>
      <c r="F10" s="41"/>
      <c r="G10" s="41"/>
      <c r="H10" s="42"/>
      <c r="I10" s="52"/>
      <c r="J10" s="53"/>
      <c r="K10" s="53"/>
      <c r="L10" s="53"/>
      <c r="M10" s="53"/>
      <c r="N10" s="53"/>
      <c r="O10" s="53"/>
      <c r="P10" s="53"/>
      <c r="Q10" s="53"/>
      <c r="R10" s="58" t="s">
        <v>38</v>
      </c>
      <c r="S10" s="59" t="s">
        <v>39</v>
      </c>
      <c r="T10" s="53"/>
      <c r="U10" s="57"/>
    </row>
    <row r="11" spans="1:34" ht="75" customHeight="1" thickTop="1">
      <c r="A11" s="60"/>
      <c r="B11" s="61" t="s">
        <v>40</v>
      </c>
      <c r="C11" s="62" t="s">
        <v>397</v>
      </c>
      <c r="D11" s="62"/>
      <c r="E11" s="62"/>
      <c r="F11" s="62"/>
      <c r="G11" s="62"/>
      <c r="H11" s="62"/>
      <c r="I11" s="62" t="s">
        <v>42</v>
      </c>
      <c r="J11" s="62"/>
      <c r="K11" s="62"/>
      <c r="L11" s="62" t="s">
        <v>43</v>
      </c>
      <c r="M11" s="62"/>
      <c r="N11" s="62"/>
      <c r="O11" s="62"/>
      <c r="P11" s="63" t="s">
        <v>16</v>
      </c>
      <c r="Q11" s="63" t="s">
        <v>44</v>
      </c>
      <c r="R11" s="64">
        <v>62070</v>
      </c>
      <c r="S11" s="64" t="s">
        <v>45</v>
      </c>
      <c r="T11" s="64" t="s">
        <v>45</v>
      </c>
      <c r="U11" s="65" t="str">
        <f t="shared" ref="U11:U31" si="0">IF(ISERR(T11/S11*100),"N/A",T11/S11*100)</f>
        <v>N/A</v>
      </c>
    </row>
    <row r="12" spans="1:34" ht="75" customHeight="1" thickBot="1">
      <c r="A12" s="60"/>
      <c r="B12" s="66" t="s">
        <v>46</v>
      </c>
      <c r="C12" s="67" t="s">
        <v>46</v>
      </c>
      <c r="D12" s="67"/>
      <c r="E12" s="67"/>
      <c r="F12" s="67"/>
      <c r="G12" s="67"/>
      <c r="H12" s="67"/>
      <c r="I12" s="67" t="s">
        <v>398</v>
      </c>
      <c r="J12" s="67"/>
      <c r="K12" s="67"/>
      <c r="L12" s="67" t="s">
        <v>399</v>
      </c>
      <c r="M12" s="67"/>
      <c r="N12" s="67"/>
      <c r="O12" s="67"/>
      <c r="P12" s="68" t="s">
        <v>103</v>
      </c>
      <c r="Q12" s="68" t="s">
        <v>44</v>
      </c>
      <c r="R12" s="68" t="s">
        <v>45</v>
      </c>
      <c r="S12" s="68" t="s">
        <v>45</v>
      </c>
      <c r="T12" s="68" t="s">
        <v>45</v>
      </c>
      <c r="U12" s="69" t="str">
        <f t="shared" si="0"/>
        <v>N/A</v>
      </c>
    </row>
    <row r="13" spans="1:34" ht="75" customHeight="1" thickTop="1" thickBot="1">
      <c r="A13" s="60"/>
      <c r="B13" s="61" t="s">
        <v>50</v>
      </c>
      <c r="C13" s="62" t="s">
        <v>400</v>
      </c>
      <c r="D13" s="62"/>
      <c r="E13" s="62"/>
      <c r="F13" s="62"/>
      <c r="G13" s="62"/>
      <c r="H13" s="62"/>
      <c r="I13" s="62" t="s">
        <v>401</v>
      </c>
      <c r="J13" s="62"/>
      <c r="K13" s="62"/>
      <c r="L13" s="62" t="s">
        <v>402</v>
      </c>
      <c r="M13" s="62"/>
      <c r="N13" s="62"/>
      <c r="O13" s="62"/>
      <c r="P13" s="63" t="s">
        <v>49</v>
      </c>
      <c r="Q13" s="63" t="s">
        <v>403</v>
      </c>
      <c r="R13" s="63">
        <v>0.01</v>
      </c>
      <c r="S13" s="63" t="s">
        <v>45</v>
      </c>
      <c r="T13" s="63" t="s">
        <v>45</v>
      </c>
      <c r="U13" s="65" t="str">
        <f t="shared" si="0"/>
        <v>N/A</v>
      </c>
    </row>
    <row r="14" spans="1:34" ht="75" customHeight="1" thickTop="1">
      <c r="A14" s="60"/>
      <c r="B14" s="61" t="s">
        <v>55</v>
      </c>
      <c r="C14" s="62" t="s">
        <v>404</v>
      </c>
      <c r="D14" s="62"/>
      <c r="E14" s="62"/>
      <c r="F14" s="62"/>
      <c r="G14" s="62"/>
      <c r="H14" s="62"/>
      <c r="I14" s="62" t="s">
        <v>405</v>
      </c>
      <c r="J14" s="62"/>
      <c r="K14" s="62"/>
      <c r="L14" s="62" t="s">
        <v>406</v>
      </c>
      <c r="M14" s="62"/>
      <c r="N14" s="62"/>
      <c r="O14" s="62"/>
      <c r="P14" s="63" t="s">
        <v>49</v>
      </c>
      <c r="Q14" s="63" t="s">
        <v>44</v>
      </c>
      <c r="R14" s="63">
        <v>75.19</v>
      </c>
      <c r="S14" s="63" t="s">
        <v>45</v>
      </c>
      <c r="T14" s="63" t="s">
        <v>45</v>
      </c>
      <c r="U14" s="65" t="str">
        <f t="shared" si="0"/>
        <v>N/A</v>
      </c>
    </row>
    <row r="15" spans="1:34" ht="75" customHeight="1">
      <c r="A15" s="60"/>
      <c r="B15" s="66" t="s">
        <v>46</v>
      </c>
      <c r="C15" s="67" t="s">
        <v>407</v>
      </c>
      <c r="D15" s="67"/>
      <c r="E15" s="67"/>
      <c r="F15" s="67"/>
      <c r="G15" s="67"/>
      <c r="H15" s="67"/>
      <c r="I15" s="67" t="s">
        <v>408</v>
      </c>
      <c r="J15" s="67"/>
      <c r="K15" s="67"/>
      <c r="L15" s="67" t="s">
        <v>409</v>
      </c>
      <c r="M15" s="67"/>
      <c r="N15" s="67"/>
      <c r="O15" s="67"/>
      <c r="P15" s="68" t="s">
        <v>49</v>
      </c>
      <c r="Q15" s="68" t="s">
        <v>44</v>
      </c>
      <c r="R15" s="68">
        <v>0.21</v>
      </c>
      <c r="S15" s="68" t="s">
        <v>45</v>
      </c>
      <c r="T15" s="68" t="s">
        <v>45</v>
      </c>
      <c r="U15" s="69" t="str">
        <f t="shared" si="0"/>
        <v>N/A</v>
      </c>
    </row>
    <row r="16" spans="1:34" ht="75" customHeight="1">
      <c r="A16" s="60"/>
      <c r="B16" s="66" t="s">
        <v>46</v>
      </c>
      <c r="C16" s="67" t="s">
        <v>46</v>
      </c>
      <c r="D16" s="67"/>
      <c r="E16" s="67"/>
      <c r="F16" s="67"/>
      <c r="G16" s="67"/>
      <c r="H16" s="67"/>
      <c r="I16" s="67" t="s">
        <v>410</v>
      </c>
      <c r="J16" s="67"/>
      <c r="K16" s="67"/>
      <c r="L16" s="67" t="s">
        <v>411</v>
      </c>
      <c r="M16" s="67"/>
      <c r="N16" s="67"/>
      <c r="O16" s="67"/>
      <c r="P16" s="68" t="s">
        <v>49</v>
      </c>
      <c r="Q16" s="68" t="s">
        <v>44</v>
      </c>
      <c r="R16" s="68">
        <v>0.32</v>
      </c>
      <c r="S16" s="68" t="s">
        <v>45</v>
      </c>
      <c r="T16" s="68" t="s">
        <v>45</v>
      </c>
      <c r="U16" s="69" t="str">
        <f t="shared" si="0"/>
        <v>N/A</v>
      </c>
    </row>
    <row r="17" spans="1:22" ht="75" customHeight="1">
      <c r="A17" s="60"/>
      <c r="B17" s="66" t="s">
        <v>46</v>
      </c>
      <c r="C17" s="67" t="s">
        <v>412</v>
      </c>
      <c r="D17" s="67"/>
      <c r="E17" s="67"/>
      <c r="F17" s="67"/>
      <c r="G17" s="67"/>
      <c r="H17" s="67"/>
      <c r="I17" s="67" t="s">
        <v>413</v>
      </c>
      <c r="J17" s="67"/>
      <c r="K17" s="67"/>
      <c r="L17" s="67" t="s">
        <v>414</v>
      </c>
      <c r="M17" s="67"/>
      <c r="N17" s="67"/>
      <c r="O17" s="67"/>
      <c r="P17" s="68" t="s">
        <v>49</v>
      </c>
      <c r="Q17" s="68" t="s">
        <v>44</v>
      </c>
      <c r="R17" s="68">
        <v>101.42</v>
      </c>
      <c r="S17" s="68" t="s">
        <v>45</v>
      </c>
      <c r="T17" s="68" t="s">
        <v>45</v>
      </c>
      <c r="U17" s="69" t="str">
        <f t="shared" si="0"/>
        <v>N/A</v>
      </c>
    </row>
    <row r="18" spans="1:22" ht="75" customHeight="1">
      <c r="A18" s="60"/>
      <c r="B18" s="66" t="s">
        <v>46</v>
      </c>
      <c r="C18" s="67" t="s">
        <v>415</v>
      </c>
      <c r="D18" s="67"/>
      <c r="E18" s="67"/>
      <c r="F18" s="67"/>
      <c r="G18" s="67"/>
      <c r="H18" s="67"/>
      <c r="I18" s="67" t="s">
        <v>416</v>
      </c>
      <c r="J18" s="67"/>
      <c r="K18" s="67"/>
      <c r="L18" s="67" t="s">
        <v>417</v>
      </c>
      <c r="M18" s="67"/>
      <c r="N18" s="67"/>
      <c r="O18" s="67"/>
      <c r="P18" s="68" t="s">
        <v>49</v>
      </c>
      <c r="Q18" s="68" t="s">
        <v>44</v>
      </c>
      <c r="R18" s="68">
        <v>20</v>
      </c>
      <c r="S18" s="68" t="s">
        <v>45</v>
      </c>
      <c r="T18" s="68" t="s">
        <v>45</v>
      </c>
      <c r="U18" s="69" t="str">
        <f t="shared" si="0"/>
        <v>N/A</v>
      </c>
    </row>
    <row r="19" spans="1:22" ht="75" customHeight="1">
      <c r="A19" s="60"/>
      <c r="B19" s="66" t="s">
        <v>46</v>
      </c>
      <c r="C19" s="67" t="s">
        <v>418</v>
      </c>
      <c r="D19" s="67"/>
      <c r="E19" s="67"/>
      <c r="F19" s="67"/>
      <c r="G19" s="67"/>
      <c r="H19" s="67"/>
      <c r="I19" s="67" t="s">
        <v>419</v>
      </c>
      <c r="J19" s="67"/>
      <c r="K19" s="67"/>
      <c r="L19" s="67" t="s">
        <v>420</v>
      </c>
      <c r="M19" s="67"/>
      <c r="N19" s="67"/>
      <c r="O19" s="67"/>
      <c r="P19" s="68" t="s">
        <v>49</v>
      </c>
      <c r="Q19" s="68" t="s">
        <v>44</v>
      </c>
      <c r="R19" s="68">
        <v>26.13</v>
      </c>
      <c r="S19" s="68" t="s">
        <v>45</v>
      </c>
      <c r="T19" s="68" t="s">
        <v>45</v>
      </c>
      <c r="U19" s="69" t="str">
        <f t="shared" si="0"/>
        <v>N/A</v>
      </c>
    </row>
    <row r="20" spans="1:22" ht="75" customHeight="1">
      <c r="A20" s="60"/>
      <c r="B20" s="66" t="s">
        <v>46</v>
      </c>
      <c r="C20" s="67" t="s">
        <v>46</v>
      </c>
      <c r="D20" s="67"/>
      <c r="E20" s="67"/>
      <c r="F20" s="67"/>
      <c r="G20" s="67"/>
      <c r="H20" s="67"/>
      <c r="I20" s="67" t="s">
        <v>421</v>
      </c>
      <c r="J20" s="67"/>
      <c r="K20" s="67"/>
      <c r="L20" s="67" t="s">
        <v>422</v>
      </c>
      <c r="M20" s="67"/>
      <c r="N20" s="67"/>
      <c r="O20" s="67"/>
      <c r="P20" s="68" t="s">
        <v>49</v>
      </c>
      <c r="Q20" s="68" t="s">
        <v>44</v>
      </c>
      <c r="R20" s="68">
        <v>2</v>
      </c>
      <c r="S20" s="68" t="s">
        <v>45</v>
      </c>
      <c r="T20" s="68" t="s">
        <v>45</v>
      </c>
      <c r="U20" s="69" t="str">
        <f t="shared" si="0"/>
        <v>N/A</v>
      </c>
    </row>
    <row r="21" spans="1:22" ht="75" customHeight="1" thickBot="1">
      <c r="A21" s="60"/>
      <c r="B21" s="66" t="s">
        <v>46</v>
      </c>
      <c r="C21" s="67" t="s">
        <v>423</v>
      </c>
      <c r="D21" s="67"/>
      <c r="E21" s="67"/>
      <c r="F21" s="67"/>
      <c r="G21" s="67"/>
      <c r="H21" s="67"/>
      <c r="I21" s="67" t="s">
        <v>424</v>
      </c>
      <c r="J21" s="67"/>
      <c r="K21" s="67"/>
      <c r="L21" s="67" t="s">
        <v>425</v>
      </c>
      <c r="M21" s="67"/>
      <c r="N21" s="67"/>
      <c r="O21" s="67"/>
      <c r="P21" s="68" t="s">
        <v>49</v>
      </c>
      <c r="Q21" s="68" t="s">
        <v>44</v>
      </c>
      <c r="R21" s="68">
        <v>5.51</v>
      </c>
      <c r="S21" s="68" t="s">
        <v>45</v>
      </c>
      <c r="T21" s="68" t="s">
        <v>45</v>
      </c>
      <c r="U21" s="69" t="str">
        <f t="shared" si="0"/>
        <v>N/A</v>
      </c>
    </row>
    <row r="22" spans="1:22" ht="75" customHeight="1" thickTop="1">
      <c r="A22" s="60"/>
      <c r="B22" s="61" t="s">
        <v>60</v>
      </c>
      <c r="C22" s="62" t="s">
        <v>426</v>
      </c>
      <c r="D22" s="62"/>
      <c r="E22" s="62"/>
      <c r="F22" s="62"/>
      <c r="G22" s="62"/>
      <c r="H22" s="62"/>
      <c r="I22" s="62" t="s">
        <v>427</v>
      </c>
      <c r="J22" s="62"/>
      <c r="K22" s="62"/>
      <c r="L22" s="62" t="s">
        <v>428</v>
      </c>
      <c r="M22" s="62"/>
      <c r="N22" s="62"/>
      <c r="O22" s="62"/>
      <c r="P22" s="63" t="s">
        <v>49</v>
      </c>
      <c r="Q22" s="63" t="s">
        <v>159</v>
      </c>
      <c r="R22" s="63">
        <v>58.08</v>
      </c>
      <c r="S22" s="63" t="s">
        <v>45</v>
      </c>
      <c r="T22" s="63">
        <v>58.08</v>
      </c>
      <c r="U22" s="65" t="str">
        <f t="shared" si="0"/>
        <v>N/A</v>
      </c>
    </row>
    <row r="23" spans="1:22" ht="75" customHeight="1">
      <c r="A23" s="60"/>
      <c r="B23" s="66" t="s">
        <v>46</v>
      </c>
      <c r="C23" s="67" t="s">
        <v>46</v>
      </c>
      <c r="D23" s="67"/>
      <c r="E23" s="67"/>
      <c r="F23" s="67"/>
      <c r="G23" s="67"/>
      <c r="H23" s="67"/>
      <c r="I23" s="67" t="s">
        <v>429</v>
      </c>
      <c r="J23" s="67"/>
      <c r="K23" s="67"/>
      <c r="L23" s="67" t="s">
        <v>430</v>
      </c>
      <c r="M23" s="67"/>
      <c r="N23" s="67"/>
      <c r="O23" s="67"/>
      <c r="P23" s="68" t="s">
        <v>49</v>
      </c>
      <c r="Q23" s="68" t="s">
        <v>159</v>
      </c>
      <c r="R23" s="68">
        <v>100</v>
      </c>
      <c r="S23" s="68" t="s">
        <v>45</v>
      </c>
      <c r="T23" s="68">
        <v>107.28</v>
      </c>
      <c r="U23" s="69" t="str">
        <f t="shared" si="0"/>
        <v>N/A</v>
      </c>
    </row>
    <row r="24" spans="1:22" ht="75" customHeight="1">
      <c r="A24" s="60"/>
      <c r="B24" s="66" t="s">
        <v>46</v>
      </c>
      <c r="C24" s="67" t="s">
        <v>46</v>
      </c>
      <c r="D24" s="67"/>
      <c r="E24" s="67"/>
      <c r="F24" s="67"/>
      <c r="G24" s="67"/>
      <c r="H24" s="67"/>
      <c r="I24" s="67" t="s">
        <v>431</v>
      </c>
      <c r="J24" s="67"/>
      <c r="K24" s="67"/>
      <c r="L24" s="67" t="s">
        <v>432</v>
      </c>
      <c r="M24" s="67"/>
      <c r="N24" s="67"/>
      <c r="O24" s="67"/>
      <c r="P24" s="68" t="s">
        <v>49</v>
      </c>
      <c r="Q24" s="68" t="s">
        <v>111</v>
      </c>
      <c r="R24" s="68">
        <v>100</v>
      </c>
      <c r="S24" s="68" t="s">
        <v>45</v>
      </c>
      <c r="T24" s="68" t="s">
        <v>45</v>
      </c>
      <c r="U24" s="69" t="str">
        <f t="shared" si="0"/>
        <v>N/A</v>
      </c>
    </row>
    <row r="25" spans="1:22" ht="75" customHeight="1">
      <c r="A25" s="60"/>
      <c r="B25" s="66" t="s">
        <v>46</v>
      </c>
      <c r="C25" s="67" t="s">
        <v>433</v>
      </c>
      <c r="D25" s="67"/>
      <c r="E25" s="67"/>
      <c r="F25" s="67"/>
      <c r="G25" s="67"/>
      <c r="H25" s="67"/>
      <c r="I25" s="67" t="s">
        <v>434</v>
      </c>
      <c r="J25" s="67"/>
      <c r="K25" s="67"/>
      <c r="L25" s="67" t="s">
        <v>435</v>
      </c>
      <c r="M25" s="67"/>
      <c r="N25" s="67"/>
      <c r="O25" s="67"/>
      <c r="P25" s="68" t="s">
        <v>49</v>
      </c>
      <c r="Q25" s="68" t="s">
        <v>111</v>
      </c>
      <c r="R25" s="68">
        <v>50.58</v>
      </c>
      <c r="S25" s="68" t="s">
        <v>45</v>
      </c>
      <c r="T25" s="68" t="s">
        <v>45</v>
      </c>
      <c r="U25" s="69" t="str">
        <f t="shared" si="0"/>
        <v>N/A</v>
      </c>
    </row>
    <row r="26" spans="1:22" ht="75" customHeight="1">
      <c r="A26" s="60"/>
      <c r="B26" s="66" t="s">
        <v>46</v>
      </c>
      <c r="C26" s="67" t="s">
        <v>436</v>
      </c>
      <c r="D26" s="67"/>
      <c r="E26" s="67"/>
      <c r="F26" s="67"/>
      <c r="G26" s="67"/>
      <c r="H26" s="67"/>
      <c r="I26" s="67" t="s">
        <v>437</v>
      </c>
      <c r="J26" s="67"/>
      <c r="K26" s="67"/>
      <c r="L26" s="67" t="s">
        <v>435</v>
      </c>
      <c r="M26" s="67"/>
      <c r="N26" s="67"/>
      <c r="O26" s="67"/>
      <c r="P26" s="68" t="s">
        <v>49</v>
      </c>
      <c r="Q26" s="68" t="s">
        <v>111</v>
      </c>
      <c r="R26" s="68">
        <v>100</v>
      </c>
      <c r="S26" s="68" t="s">
        <v>45</v>
      </c>
      <c r="T26" s="68" t="s">
        <v>45</v>
      </c>
      <c r="U26" s="69" t="str">
        <f t="shared" si="0"/>
        <v>N/A</v>
      </c>
    </row>
    <row r="27" spans="1:22" ht="75" customHeight="1">
      <c r="A27" s="60"/>
      <c r="B27" s="66" t="s">
        <v>46</v>
      </c>
      <c r="C27" s="67" t="s">
        <v>438</v>
      </c>
      <c r="D27" s="67"/>
      <c r="E27" s="67"/>
      <c r="F27" s="67"/>
      <c r="G27" s="67"/>
      <c r="H27" s="67"/>
      <c r="I27" s="67" t="s">
        <v>439</v>
      </c>
      <c r="J27" s="67"/>
      <c r="K27" s="67"/>
      <c r="L27" s="67" t="s">
        <v>440</v>
      </c>
      <c r="M27" s="67"/>
      <c r="N27" s="67"/>
      <c r="O27" s="67"/>
      <c r="P27" s="68" t="s">
        <v>49</v>
      </c>
      <c r="Q27" s="68" t="s">
        <v>111</v>
      </c>
      <c r="R27" s="68">
        <v>98.6</v>
      </c>
      <c r="S27" s="68" t="s">
        <v>45</v>
      </c>
      <c r="T27" s="68" t="s">
        <v>45</v>
      </c>
      <c r="U27" s="69" t="str">
        <f t="shared" si="0"/>
        <v>N/A</v>
      </c>
    </row>
    <row r="28" spans="1:22" ht="75" customHeight="1">
      <c r="A28" s="60"/>
      <c r="B28" s="66" t="s">
        <v>46</v>
      </c>
      <c r="C28" s="67" t="s">
        <v>441</v>
      </c>
      <c r="D28" s="67"/>
      <c r="E28" s="67"/>
      <c r="F28" s="67"/>
      <c r="G28" s="67"/>
      <c r="H28" s="67"/>
      <c r="I28" s="67" t="s">
        <v>442</v>
      </c>
      <c r="J28" s="67"/>
      <c r="K28" s="67"/>
      <c r="L28" s="67" t="s">
        <v>443</v>
      </c>
      <c r="M28" s="67"/>
      <c r="N28" s="67"/>
      <c r="O28" s="67"/>
      <c r="P28" s="68" t="s">
        <v>49</v>
      </c>
      <c r="Q28" s="68" t="s">
        <v>111</v>
      </c>
      <c r="R28" s="68">
        <v>20</v>
      </c>
      <c r="S28" s="68" t="s">
        <v>45</v>
      </c>
      <c r="T28" s="68" t="s">
        <v>45</v>
      </c>
      <c r="U28" s="69" t="str">
        <f t="shared" si="0"/>
        <v>N/A</v>
      </c>
    </row>
    <row r="29" spans="1:22" ht="75" customHeight="1">
      <c r="A29" s="60"/>
      <c r="B29" s="66" t="s">
        <v>46</v>
      </c>
      <c r="C29" s="67" t="s">
        <v>444</v>
      </c>
      <c r="D29" s="67"/>
      <c r="E29" s="67"/>
      <c r="F29" s="67"/>
      <c r="G29" s="67"/>
      <c r="H29" s="67"/>
      <c r="I29" s="67" t="s">
        <v>445</v>
      </c>
      <c r="J29" s="67"/>
      <c r="K29" s="67"/>
      <c r="L29" s="67" t="s">
        <v>446</v>
      </c>
      <c r="M29" s="67"/>
      <c r="N29" s="67"/>
      <c r="O29" s="67"/>
      <c r="P29" s="68" t="s">
        <v>49</v>
      </c>
      <c r="Q29" s="68" t="s">
        <v>111</v>
      </c>
      <c r="R29" s="68">
        <v>20</v>
      </c>
      <c r="S29" s="68" t="s">
        <v>45</v>
      </c>
      <c r="T29" s="68" t="s">
        <v>45</v>
      </c>
      <c r="U29" s="69" t="str">
        <f t="shared" si="0"/>
        <v>N/A</v>
      </c>
    </row>
    <row r="30" spans="1:22" ht="75" customHeight="1">
      <c r="A30" s="60"/>
      <c r="B30" s="66" t="s">
        <v>46</v>
      </c>
      <c r="C30" s="67" t="s">
        <v>447</v>
      </c>
      <c r="D30" s="67"/>
      <c r="E30" s="67"/>
      <c r="F30" s="67"/>
      <c r="G30" s="67"/>
      <c r="H30" s="67"/>
      <c r="I30" s="67" t="s">
        <v>448</v>
      </c>
      <c r="J30" s="67"/>
      <c r="K30" s="67"/>
      <c r="L30" s="67" t="s">
        <v>449</v>
      </c>
      <c r="M30" s="67"/>
      <c r="N30" s="67"/>
      <c r="O30" s="67"/>
      <c r="P30" s="68" t="s">
        <v>49</v>
      </c>
      <c r="Q30" s="68" t="s">
        <v>159</v>
      </c>
      <c r="R30" s="68">
        <v>93.75</v>
      </c>
      <c r="S30" s="68">
        <v>15.63</v>
      </c>
      <c r="T30" s="68">
        <v>15.63</v>
      </c>
      <c r="U30" s="69">
        <f t="shared" si="0"/>
        <v>100</v>
      </c>
    </row>
    <row r="31" spans="1:22" ht="75" customHeight="1" thickBot="1">
      <c r="A31" s="60"/>
      <c r="B31" s="66" t="s">
        <v>46</v>
      </c>
      <c r="C31" s="67" t="s">
        <v>450</v>
      </c>
      <c r="D31" s="67"/>
      <c r="E31" s="67"/>
      <c r="F31" s="67"/>
      <c r="G31" s="67"/>
      <c r="H31" s="67"/>
      <c r="I31" s="67" t="s">
        <v>451</v>
      </c>
      <c r="J31" s="67"/>
      <c r="K31" s="67"/>
      <c r="L31" s="67" t="s">
        <v>452</v>
      </c>
      <c r="M31" s="67"/>
      <c r="N31" s="67"/>
      <c r="O31" s="67"/>
      <c r="P31" s="68" t="s">
        <v>49</v>
      </c>
      <c r="Q31" s="68" t="s">
        <v>159</v>
      </c>
      <c r="R31" s="68">
        <v>73.7</v>
      </c>
      <c r="S31" s="68">
        <v>67.92</v>
      </c>
      <c r="T31" s="68">
        <v>65.319999999999993</v>
      </c>
      <c r="U31" s="69">
        <f t="shared" si="0"/>
        <v>96.171967020023544</v>
      </c>
    </row>
    <row r="32" spans="1:22" ht="22.5" customHeight="1" thickTop="1" thickBot="1">
      <c r="B32" s="13" t="s">
        <v>65</v>
      </c>
      <c r="C32" s="14"/>
      <c r="D32" s="14"/>
      <c r="E32" s="14"/>
      <c r="F32" s="14"/>
      <c r="G32" s="14"/>
      <c r="H32" s="15"/>
      <c r="I32" s="15"/>
      <c r="J32" s="15"/>
      <c r="K32" s="15"/>
      <c r="L32" s="15"/>
      <c r="M32" s="15"/>
      <c r="N32" s="15"/>
      <c r="O32" s="15"/>
      <c r="P32" s="15"/>
      <c r="Q32" s="15"/>
      <c r="R32" s="15"/>
      <c r="S32" s="15"/>
      <c r="T32" s="15"/>
      <c r="U32" s="16"/>
      <c r="V32" s="70"/>
    </row>
    <row r="33" spans="2:21" ht="26.25" customHeight="1" thickTop="1">
      <c r="B33" s="71"/>
      <c r="C33" s="72"/>
      <c r="D33" s="72"/>
      <c r="E33" s="72"/>
      <c r="F33" s="72"/>
      <c r="G33" s="72"/>
      <c r="H33" s="73"/>
      <c r="I33" s="73"/>
      <c r="J33" s="73"/>
      <c r="K33" s="73"/>
      <c r="L33" s="73"/>
      <c r="M33" s="73"/>
      <c r="N33" s="73"/>
      <c r="O33" s="73"/>
      <c r="P33" s="74"/>
      <c r="Q33" s="75"/>
      <c r="R33" s="76" t="s">
        <v>66</v>
      </c>
      <c r="S33" s="44" t="s">
        <v>67</v>
      </c>
      <c r="T33" s="76" t="s">
        <v>68</v>
      </c>
      <c r="U33" s="44" t="s">
        <v>69</v>
      </c>
    </row>
    <row r="34" spans="2:21" ht="26.25" customHeight="1" thickBot="1">
      <c r="B34" s="77"/>
      <c r="C34" s="78"/>
      <c r="D34" s="78"/>
      <c r="E34" s="78"/>
      <c r="F34" s="78"/>
      <c r="G34" s="78"/>
      <c r="H34" s="79"/>
      <c r="I34" s="79"/>
      <c r="J34" s="79"/>
      <c r="K34" s="79"/>
      <c r="L34" s="79"/>
      <c r="M34" s="79"/>
      <c r="N34" s="79"/>
      <c r="O34" s="79"/>
      <c r="P34" s="80"/>
      <c r="Q34" s="81"/>
      <c r="R34" s="82" t="s">
        <v>70</v>
      </c>
      <c r="S34" s="81" t="s">
        <v>70</v>
      </c>
      <c r="T34" s="81" t="s">
        <v>70</v>
      </c>
      <c r="U34" s="81" t="s">
        <v>71</v>
      </c>
    </row>
    <row r="35" spans="2:21" ht="13.5" customHeight="1" thickBot="1">
      <c r="B35" s="83" t="s">
        <v>72</v>
      </c>
      <c r="C35" s="84"/>
      <c r="D35" s="84"/>
      <c r="E35" s="85"/>
      <c r="F35" s="85"/>
      <c r="G35" s="85"/>
      <c r="H35" s="86"/>
      <c r="I35" s="86"/>
      <c r="J35" s="86"/>
      <c r="K35" s="86"/>
      <c r="L35" s="86"/>
      <c r="M35" s="86"/>
      <c r="N35" s="86"/>
      <c r="O35" s="86"/>
      <c r="P35" s="87"/>
      <c r="Q35" s="87"/>
      <c r="R35" s="88">
        <f>10603.347592</f>
        <v>10603.347592</v>
      </c>
      <c r="S35" s="88">
        <f>10603.347592</f>
        <v>10603.347592</v>
      </c>
      <c r="T35" s="88">
        <f>9259.46564267</f>
        <v>9259.4656426700003</v>
      </c>
      <c r="U35" s="89">
        <f>+IF(ISERR(T35/S35*100),"N/A",T35/S35*100)</f>
        <v>87.325871026392363</v>
      </c>
    </row>
    <row r="36" spans="2:21" ht="13.5" customHeight="1" thickBot="1">
      <c r="B36" s="90" t="s">
        <v>73</v>
      </c>
      <c r="C36" s="91"/>
      <c r="D36" s="91"/>
      <c r="E36" s="92"/>
      <c r="F36" s="92"/>
      <c r="G36" s="92"/>
      <c r="H36" s="93"/>
      <c r="I36" s="93"/>
      <c r="J36" s="93"/>
      <c r="K36" s="93"/>
      <c r="L36" s="93"/>
      <c r="M36" s="93"/>
      <c r="N36" s="93"/>
      <c r="O36" s="93"/>
      <c r="P36" s="94"/>
      <c r="Q36" s="94"/>
      <c r="R36" s="88">
        <f>9467.13218488</f>
        <v>9467.1321848799998</v>
      </c>
      <c r="S36" s="88">
        <f>9467.13218488</f>
        <v>9467.1321848799998</v>
      </c>
      <c r="T36" s="88">
        <f>9259.46564267</f>
        <v>9259.4656426700003</v>
      </c>
      <c r="U36" s="89">
        <f>+IF(ISERR(T36/S36*100),"N/A",T36/S36*100)</f>
        <v>97.80644720962421</v>
      </c>
    </row>
    <row r="37" spans="2:21" ht="14.85" customHeight="1" thickTop="1" thickBot="1">
      <c r="B37" s="13" t="s">
        <v>74</v>
      </c>
      <c r="C37" s="14"/>
      <c r="D37" s="14"/>
      <c r="E37" s="14"/>
      <c r="F37" s="14"/>
      <c r="G37" s="14"/>
      <c r="H37" s="15"/>
      <c r="I37" s="15"/>
      <c r="J37" s="15"/>
      <c r="K37" s="15"/>
      <c r="L37" s="15"/>
      <c r="M37" s="15"/>
      <c r="N37" s="15"/>
      <c r="O37" s="15"/>
      <c r="P37" s="15"/>
      <c r="Q37" s="15"/>
      <c r="R37" s="15"/>
      <c r="S37" s="15"/>
      <c r="T37" s="15"/>
      <c r="U37" s="16"/>
    </row>
    <row r="38" spans="2:21" ht="44.25" customHeight="1" thickTop="1">
      <c r="B38" s="95" t="s">
        <v>75</v>
      </c>
      <c r="C38" s="97"/>
      <c r="D38" s="97"/>
      <c r="E38" s="97"/>
      <c r="F38" s="97"/>
      <c r="G38" s="97"/>
      <c r="H38" s="97"/>
      <c r="I38" s="97"/>
      <c r="J38" s="97"/>
      <c r="K38" s="97"/>
      <c r="L38" s="97"/>
      <c r="M38" s="97"/>
      <c r="N38" s="97"/>
      <c r="O38" s="97"/>
      <c r="P38" s="97"/>
      <c r="Q38" s="97"/>
      <c r="R38" s="97"/>
      <c r="S38" s="97"/>
      <c r="T38" s="97"/>
      <c r="U38" s="96"/>
    </row>
    <row r="39" spans="2:21" ht="34.5" customHeight="1">
      <c r="B39" s="98" t="s">
        <v>76</v>
      </c>
      <c r="C39" s="100"/>
      <c r="D39" s="100"/>
      <c r="E39" s="100"/>
      <c r="F39" s="100"/>
      <c r="G39" s="100"/>
      <c r="H39" s="100"/>
      <c r="I39" s="100"/>
      <c r="J39" s="100"/>
      <c r="K39" s="100"/>
      <c r="L39" s="100"/>
      <c r="M39" s="100"/>
      <c r="N39" s="100"/>
      <c r="O39" s="100"/>
      <c r="P39" s="100"/>
      <c r="Q39" s="100"/>
      <c r="R39" s="100"/>
      <c r="S39" s="100"/>
      <c r="T39" s="100"/>
      <c r="U39" s="99"/>
    </row>
    <row r="40" spans="2:21" ht="34.5" customHeight="1">
      <c r="B40" s="98" t="s">
        <v>76</v>
      </c>
      <c r="C40" s="100"/>
      <c r="D40" s="100"/>
      <c r="E40" s="100"/>
      <c r="F40" s="100"/>
      <c r="G40" s="100"/>
      <c r="H40" s="100"/>
      <c r="I40" s="100"/>
      <c r="J40" s="100"/>
      <c r="K40" s="100"/>
      <c r="L40" s="100"/>
      <c r="M40" s="100"/>
      <c r="N40" s="100"/>
      <c r="O40" s="100"/>
      <c r="P40" s="100"/>
      <c r="Q40" s="100"/>
      <c r="R40" s="100"/>
      <c r="S40" s="100"/>
      <c r="T40" s="100"/>
      <c r="U40" s="99"/>
    </row>
    <row r="41" spans="2:21" ht="34.5" customHeight="1">
      <c r="B41" s="98" t="s">
        <v>453</v>
      </c>
      <c r="C41" s="100"/>
      <c r="D41" s="100"/>
      <c r="E41" s="100"/>
      <c r="F41" s="100"/>
      <c r="G41" s="100"/>
      <c r="H41" s="100"/>
      <c r="I41" s="100"/>
      <c r="J41" s="100"/>
      <c r="K41" s="100"/>
      <c r="L41" s="100"/>
      <c r="M41" s="100"/>
      <c r="N41" s="100"/>
      <c r="O41" s="100"/>
      <c r="P41" s="100"/>
      <c r="Q41" s="100"/>
      <c r="R41" s="100"/>
      <c r="S41" s="100"/>
      <c r="T41" s="100"/>
      <c r="U41" s="99"/>
    </row>
    <row r="42" spans="2:21" ht="34.5" customHeight="1">
      <c r="B42" s="98" t="s">
        <v>454</v>
      </c>
      <c r="C42" s="100"/>
      <c r="D42" s="100"/>
      <c r="E42" s="100"/>
      <c r="F42" s="100"/>
      <c r="G42" s="100"/>
      <c r="H42" s="100"/>
      <c r="I42" s="100"/>
      <c r="J42" s="100"/>
      <c r="K42" s="100"/>
      <c r="L42" s="100"/>
      <c r="M42" s="100"/>
      <c r="N42" s="100"/>
      <c r="O42" s="100"/>
      <c r="P42" s="100"/>
      <c r="Q42" s="100"/>
      <c r="R42" s="100"/>
      <c r="S42" s="100"/>
      <c r="T42" s="100"/>
      <c r="U42" s="99"/>
    </row>
    <row r="43" spans="2:21" ht="34.5" customHeight="1">
      <c r="B43" s="98" t="s">
        <v>455</v>
      </c>
      <c r="C43" s="100"/>
      <c r="D43" s="100"/>
      <c r="E43" s="100"/>
      <c r="F43" s="100"/>
      <c r="G43" s="100"/>
      <c r="H43" s="100"/>
      <c r="I43" s="100"/>
      <c r="J43" s="100"/>
      <c r="K43" s="100"/>
      <c r="L43" s="100"/>
      <c r="M43" s="100"/>
      <c r="N43" s="100"/>
      <c r="O43" s="100"/>
      <c r="P43" s="100"/>
      <c r="Q43" s="100"/>
      <c r="R43" s="100"/>
      <c r="S43" s="100"/>
      <c r="T43" s="100"/>
      <c r="U43" s="99"/>
    </row>
    <row r="44" spans="2:21" ht="34.5" customHeight="1">
      <c r="B44" s="98" t="s">
        <v>456</v>
      </c>
      <c r="C44" s="100"/>
      <c r="D44" s="100"/>
      <c r="E44" s="100"/>
      <c r="F44" s="100"/>
      <c r="G44" s="100"/>
      <c r="H44" s="100"/>
      <c r="I44" s="100"/>
      <c r="J44" s="100"/>
      <c r="K44" s="100"/>
      <c r="L44" s="100"/>
      <c r="M44" s="100"/>
      <c r="N44" s="100"/>
      <c r="O44" s="100"/>
      <c r="P44" s="100"/>
      <c r="Q44" s="100"/>
      <c r="R44" s="100"/>
      <c r="S44" s="100"/>
      <c r="T44" s="100"/>
      <c r="U44" s="99"/>
    </row>
    <row r="45" spans="2:21" ht="34.5" customHeight="1">
      <c r="B45" s="98" t="s">
        <v>457</v>
      </c>
      <c r="C45" s="100"/>
      <c r="D45" s="100"/>
      <c r="E45" s="100"/>
      <c r="F45" s="100"/>
      <c r="G45" s="100"/>
      <c r="H45" s="100"/>
      <c r="I45" s="100"/>
      <c r="J45" s="100"/>
      <c r="K45" s="100"/>
      <c r="L45" s="100"/>
      <c r="M45" s="100"/>
      <c r="N45" s="100"/>
      <c r="O45" s="100"/>
      <c r="P45" s="100"/>
      <c r="Q45" s="100"/>
      <c r="R45" s="100"/>
      <c r="S45" s="100"/>
      <c r="T45" s="100"/>
      <c r="U45" s="99"/>
    </row>
    <row r="46" spans="2:21" ht="34.5" customHeight="1">
      <c r="B46" s="98" t="s">
        <v>458</v>
      </c>
      <c r="C46" s="100"/>
      <c r="D46" s="100"/>
      <c r="E46" s="100"/>
      <c r="F46" s="100"/>
      <c r="G46" s="100"/>
      <c r="H46" s="100"/>
      <c r="I46" s="100"/>
      <c r="J46" s="100"/>
      <c r="K46" s="100"/>
      <c r="L46" s="100"/>
      <c r="M46" s="100"/>
      <c r="N46" s="100"/>
      <c r="O46" s="100"/>
      <c r="P46" s="100"/>
      <c r="Q46" s="100"/>
      <c r="R46" s="100"/>
      <c r="S46" s="100"/>
      <c r="T46" s="100"/>
      <c r="U46" s="99"/>
    </row>
    <row r="47" spans="2:21" ht="34.5" customHeight="1">
      <c r="B47" s="98" t="s">
        <v>459</v>
      </c>
      <c r="C47" s="100"/>
      <c r="D47" s="100"/>
      <c r="E47" s="100"/>
      <c r="F47" s="100"/>
      <c r="G47" s="100"/>
      <c r="H47" s="100"/>
      <c r="I47" s="100"/>
      <c r="J47" s="100"/>
      <c r="K47" s="100"/>
      <c r="L47" s="100"/>
      <c r="M47" s="100"/>
      <c r="N47" s="100"/>
      <c r="O47" s="100"/>
      <c r="P47" s="100"/>
      <c r="Q47" s="100"/>
      <c r="R47" s="100"/>
      <c r="S47" s="100"/>
      <c r="T47" s="100"/>
      <c r="U47" s="99"/>
    </row>
    <row r="48" spans="2:21" ht="34.5" customHeight="1">
      <c r="B48" s="98" t="s">
        <v>460</v>
      </c>
      <c r="C48" s="100"/>
      <c r="D48" s="100"/>
      <c r="E48" s="100"/>
      <c r="F48" s="100"/>
      <c r="G48" s="100"/>
      <c r="H48" s="100"/>
      <c r="I48" s="100"/>
      <c r="J48" s="100"/>
      <c r="K48" s="100"/>
      <c r="L48" s="100"/>
      <c r="M48" s="100"/>
      <c r="N48" s="100"/>
      <c r="O48" s="100"/>
      <c r="P48" s="100"/>
      <c r="Q48" s="100"/>
      <c r="R48" s="100"/>
      <c r="S48" s="100"/>
      <c r="T48" s="100"/>
      <c r="U48" s="99"/>
    </row>
    <row r="49" spans="2:21" ht="34.5" customHeight="1">
      <c r="B49" s="98" t="s">
        <v>461</v>
      </c>
      <c r="C49" s="100"/>
      <c r="D49" s="100"/>
      <c r="E49" s="100"/>
      <c r="F49" s="100"/>
      <c r="G49" s="100"/>
      <c r="H49" s="100"/>
      <c r="I49" s="100"/>
      <c r="J49" s="100"/>
      <c r="K49" s="100"/>
      <c r="L49" s="100"/>
      <c r="M49" s="100"/>
      <c r="N49" s="100"/>
      <c r="O49" s="100"/>
      <c r="P49" s="100"/>
      <c r="Q49" s="100"/>
      <c r="R49" s="100"/>
      <c r="S49" s="100"/>
      <c r="T49" s="100"/>
      <c r="U49" s="99"/>
    </row>
    <row r="50" spans="2:21" ht="69.599999999999994" customHeight="1">
      <c r="B50" s="98" t="s">
        <v>462</v>
      </c>
      <c r="C50" s="100"/>
      <c r="D50" s="100"/>
      <c r="E50" s="100"/>
      <c r="F50" s="100"/>
      <c r="G50" s="100"/>
      <c r="H50" s="100"/>
      <c r="I50" s="100"/>
      <c r="J50" s="100"/>
      <c r="K50" s="100"/>
      <c r="L50" s="100"/>
      <c r="M50" s="100"/>
      <c r="N50" s="100"/>
      <c r="O50" s="100"/>
      <c r="P50" s="100"/>
      <c r="Q50" s="100"/>
      <c r="R50" s="100"/>
      <c r="S50" s="100"/>
      <c r="T50" s="100"/>
      <c r="U50" s="99"/>
    </row>
    <row r="51" spans="2:21" ht="82.7" customHeight="1">
      <c r="B51" s="98" t="s">
        <v>463</v>
      </c>
      <c r="C51" s="100"/>
      <c r="D51" s="100"/>
      <c r="E51" s="100"/>
      <c r="F51" s="100"/>
      <c r="G51" s="100"/>
      <c r="H51" s="100"/>
      <c r="I51" s="100"/>
      <c r="J51" s="100"/>
      <c r="K51" s="100"/>
      <c r="L51" s="100"/>
      <c r="M51" s="100"/>
      <c r="N51" s="100"/>
      <c r="O51" s="100"/>
      <c r="P51" s="100"/>
      <c r="Q51" s="100"/>
      <c r="R51" s="100"/>
      <c r="S51" s="100"/>
      <c r="T51" s="100"/>
      <c r="U51" s="99"/>
    </row>
    <row r="52" spans="2:21" ht="34.5" customHeight="1">
      <c r="B52" s="98" t="s">
        <v>464</v>
      </c>
      <c r="C52" s="100"/>
      <c r="D52" s="100"/>
      <c r="E52" s="100"/>
      <c r="F52" s="100"/>
      <c r="G52" s="100"/>
      <c r="H52" s="100"/>
      <c r="I52" s="100"/>
      <c r="J52" s="100"/>
      <c r="K52" s="100"/>
      <c r="L52" s="100"/>
      <c r="M52" s="100"/>
      <c r="N52" s="100"/>
      <c r="O52" s="100"/>
      <c r="P52" s="100"/>
      <c r="Q52" s="100"/>
      <c r="R52" s="100"/>
      <c r="S52" s="100"/>
      <c r="T52" s="100"/>
      <c r="U52" s="99"/>
    </row>
    <row r="53" spans="2:21" ht="34.5" customHeight="1">
      <c r="B53" s="98" t="s">
        <v>465</v>
      </c>
      <c r="C53" s="100"/>
      <c r="D53" s="100"/>
      <c r="E53" s="100"/>
      <c r="F53" s="100"/>
      <c r="G53" s="100"/>
      <c r="H53" s="100"/>
      <c r="I53" s="100"/>
      <c r="J53" s="100"/>
      <c r="K53" s="100"/>
      <c r="L53" s="100"/>
      <c r="M53" s="100"/>
      <c r="N53" s="100"/>
      <c r="O53" s="100"/>
      <c r="P53" s="100"/>
      <c r="Q53" s="100"/>
      <c r="R53" s="100"/>
      <c r="S53" s="100"/>
      <c r="T53" s="100"/>
      <c r="U53" s="99"/>
    </row>
    <row r="54" spans="2:21" ht="34.5" customHeight="1">
      <c r="B54" s="98" t="s">
        <v>466</v>
      </c>
      <c r="C54" s="100"/>
      <c r="D54" s="100"/>
      <c r="E54" s="100"/>
      <c r="F54" s="100"/>
      <c r="G54" s="100"/>
      <c r="H54" s="100"/>
      <c r="I54" s="100"/>
      <c r="J54" s="100"/>
      <c r="K54" s="100"/>
      <c r="L54" s="100"/>
      <c r="M54" s="100"/>
      <c r="N54" s="100"/>
      <c r="O54" s="100"/>
      <c r="P54" s="100"/>
      <c r="Q54" s="100"/>
      <c r="R54" s="100"/>
      <c r="S54" s="100"/>
      <c r="T54" s="100"/>
      <c r="U54" s="99"/>
    </row>
    <row r="55" spans="2:21" ht="34.5" customHeight="1">
      <c r="B55" s="98" t="s">
        <v>467</v>
      </c>
      <c r="C55" s="100"/>
      <c r="D55" s="100"/>
      <c r="E55" s="100"/>
      <c r="F55" s="100"/>
      <c r="G55" s="100"/>
      <c r="H55" s="100"/>
      <c r="I55" s="100"/>
      <c r="J55" s="100"/>
      <c r="K55" s="100"/>
      <c r="L55" s="100"/>
      <c r="M55" s="100"/>
      <c r="N55" s="100"/>
      <c r="O55" s="100"/>
      <c r="P55" s="100"/>
      <c r="Q55" s="100"/>
      <c r="R55" s="100"/>
      <c r="S55" s="100"/>
      <c r="T55" s="100"/>
      <c r="U55" s="99"/>
    </row>
    <row r="56" spans="2:21" ht="34.5" customHeight="1">
      <c r="B56" s="98" t="s">
        <v>468</v>
      </c>
      <c r="C56" s="100"/>
      <c r="D56" s="100"/>
      <c r="E56" s="100"/>
      <c r="F56" s="100"/>
      <c r="G56" s="100"/>
      <c r="H56" s="100"/>
      <c r="I56" s="100"/>
      <c r="J56" s="100"/>
      <c r="K56" s="100"/>
      <c r="L56" s="100"/>
      <c r="M56" s="100"/>
      <c r="N56" s="100"/>
      <c r="O56" s="100"/>
      <c r="P56" s="100"/>
      <c r="Q56" s="100"/>
      <c r="R56" s="100"/>
      <c r="S56" s="100"/>
      <c r="T56" s="100"/>
      <c r="U56" s="99"/>
    </row>
    <row r="57" spans="2:21" ht="34.5" customHeight="1">
      <c r="B57" s="98" t="s">
        <v>469</v>
      </c>
      <c r="C57" s="100"/>
      <c r="D57" s="100"/>
      <c r="E57" s="100"/>
      <c r="F57" s="100"/>
      <c r="G57" s="100"/>
      <c r="H57" s="100"/>
      <c r="I57" s="100"/>
      <c r="J57" s="100"/>
      <c r="K57" s="100"/>
      <c r="L57" s="100"/>
      <c r="M57" s="100"/>
      <c r="N57" s="100"/>
      <c r="O57" s="100"/>
      <c r="P57" s="100"/>
      <c r="Q57" s="100"/>
      <c r="R57" s="100"/>
      <c r="S57" s="100"/>
      <c r="T57" s="100"/>
      <c r="U57" s="99"/>
    </row>
    <row r="58" spans="2:21" ht="34.5" customHeight="1">
      <c r="B58" s="98" t="s">
        <v>470</v>
      </c>
      <c r="C58" s="100"/>
      <c r="D58" s="100"/>
      <c r="E58" s="100"/>
      <c r="F58" s="100"/>
      <c r="G58" s="100"/>
      <c r="H58" s="100"/>
      <c r="I58" s="100"/>
      <c r="J58" s="100"/>
      <c r="K58" s="100"/>
      <c r="L58" s="100"/>
      <c r="M58" s="100"/>
      <c r="N58" s="100"/>
      <c r="O58" s="100"/>
      <c r="P58" s="100"/>
      <c r="Q58" s="100"/>
      <c r="R58" s="100"/>
      <c r="S58" s="100"/>
      <c r="T58" s="100"/>
      <c r="U58" s="99"/>
    </row>
    <row r="59" spans="2:21" ht="30.6" customHeight="1" thickBot="1">
      <c r="B59" s="101" t="s">
        <v>471</v>
      </c>
      <c r="C59" s="103"/>
      <c r="D59" s="103"/>
      <c r="E59" s="103"/>
      <c r="F59" s="103"/>
      <c r="G59" s="103"/>
      <c r="H59" s="103"/>
      <c r="I59" s="103"/>
      <c r="J59" s="103"/>
      <c r="K59" s="103"/>
      <c r="L59" s="103"/>
      <c r="M59" s="103"/>
      <c r="N59" s="103"/>
      <c r="O59" s="103"/>
      <c r="P59" s="103"/>
      <c r="Q59" s="103"/>
      <c r="R59" s="103"/>
      <c r="S59" s="103"/>
      <c r="T59" s="103"/>
      <c r="U59" s="102"/>
    </row>
  </sheetData>
  <mergeCells count="108">
    <mergeCell ref="B54:U54"/>
    <mergeCell ref="B55:U55"/>
    <mergeCell ref="B56:U56"/>
    <mergeCell ref="B57:U57"/>
    <mergeCell ref="B58:U58"/>
    <mergeCell ref="B59:U59"/>
    <mergeCell ref="B48:U48"/>
    <mergeCell ref="B49:U49"/>
    <mergeCell ref="B50:U50"/>
    <mergeCell ref="B51:U51"/>
    <mergeCell ref="B52:U52"/>
    <mergeCell ref="B53:U53"/>
    <mergeCell ref="B42:U42"/>
    <mergeCell ref="B43:U43"/>
    <mergeCell ref="B44:U44"/>
    <mergeCell ref="B45:U45"/>
    <mergeCell ref="B46:U46"/>
    <mergeCell ref="B47:U47"/>
    <mergeCell ref="B35:D35"/>
    <mergeCell ref="B36:D36"/>
    <mergeCell ref="B38:U38"/>
    <mergeCell ref="B39:U39"/>
    <mergeCell ref="B40:U40"/>
    <mergeCell ref="B41:U41"/>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40</vt:i4>
      </vt:variant>
    </vt:vector>
  </HeadingPairs>
  <TitlesOfParts>
    <vt:vector size="60" baseType="lpstr">
      <vt:lpstr>Portada</vt:lpstr>
      <vt:lpstr>8 B001</vt:lpstr>
      <vt:lpstr>8 E001</vt:lpstr>
      <vt:lpstr>8 E003</vt:lpstr>
      <vt:lpstr>8 E006</vt:lpstr>
      <vt:lpstr>8 P001</vt:lpstr>
      <vt:lpstr>8 S240</vt:lpstr>
      <vt:lpstr>8 S257</vt:lpstr>
      <vt:lpstr>8 S258</vt:lpstr>
      <vt:lpstr>8 S259</vt:lpstr>
      <vt:lpstr>8 S260</vt:lpstr>
      <vt:lpstr>8 S261</vt:lpstr>
      <vt:lpstr>8 S262</vt:lpstr>
      <vt:lpstr>8 S263</vt:lpstr>
      <vt:lpstr>8 S266</vt:lpstr>
      <vt:lpstr>8 U002</vt:lpstr>
      <vt:lpstr>8 U004</vt:lpstr>
      <vt:lpstr>8 U009</vt:lpstr>
      <vt:lpstr>8 U013</vt:lpstr>
      <vt:lpstr>8 U017</vt:lpstr>
      <vt:lpstr>'8 B001'!Área_de_impresión</vt:lpstr>
      <vt:lpstr>'8 E001'!Área_de_impresión</vt:lpstr>
      <vt:lpstr>'8 E003'!Área_de_impresión</vt:lpstr>
      <vt:lpstr>'8 E006'!Área_de_impresión</vt:lpstr>
      <vt:lpstr>'8 P001'!Área_de_impresión</vt:lpstr>
      <vt:lpstr>'8 S240'!Área_de_impresión</vt:lpstr>
      <vt:lpstr>'8 S257'!Área_de_impresión</vt:lpstr>
      <vt:lpstr>'8 S258'!Área_de_impresión</vt:lpstr>
      <vt:lpstr>'8 S259'!Área_de_impresión</vt:lpstr>
      <vt:lpstr>'8 S260'!Área_de_impresión</vt:lpstr>
      <vt:lpstr>'8 S261'!Área_de_impresión</vt:lpstr>
      <vt:lpstr>'8 S262'!Área_de_impresión</vt:lpstr>
      <vt:lpstr>'8 S263'!Área_de_impresión</vt:lpstr>
      <vt:lpstr>'8 S266'!Área_de_impresión</vt:lpstr>
      <vt:lpstr>'8 U002'!Área_de_impresión</vt:lpstr>
      <vt:lpstr>'8 U004'!Área_de_impresión</vt:lpstr>
      <vt:lpstr>'8 U009'!Área_de_impresión</vt:lpstr>
      <vt:lpstr>'8 U013'!Área_de_impresión</vt:lpstr>
      <vt:lpstr>'8 U017'!Área_de_impresión</vt:lpstr>
      <vt:lpstr>Portada!Área_de_impresión</vt:lpstr>
      <vt:lpstr>'8 B001'!Títulos_a_imprimir</vt:lpstr>
      <vt:lpstr>'8 E001'!Títulos_a_imprimir</vt:lpstr>
      <vt:lpstr>'8 E003'!Títulos_a_imprimir</vt:lpstr>
      <vt:lpstr>'8 E006'!Títulos_a_imprimir</vt:lpstr>
      <vt:lpstr>'8 P001'!Títulos_a_imprimir</vt:lpstr>
      <vt:lpstr>'8 S240'!Títulos_a_imprimir</vt:lpstr>
      <vt:lpstr>'8 S257'!Títulos_a_imprimir</vt:lpstr>
      <vt:lpstr>'8 S258'!Títulos_a_imprimir</vt:lpstr>
      <vt:lpstr>'8 S259'!Títulos_a_imprimir</vt:lpstr>
      <vt:lpstr>'8 S260'!Títulos_a_imprimir</vt:lpstr>
      <vt:lpstr>'8 S261'!Títulos_a_imprimir</vt:lpstr>
      <vt:lpstr>'8 S262'!Títulos_a_imprimir</vt:lpstr>
      <vt:lpstr>'8 S263'!Títulos_a_imprimir</vt:lpstr>
      <vt:lpstr>'8 S266'!Títulos_a_imprimir</vt:lpstr>
      <vt:lpstr>'8 U002'!Títulos_a_imprimir</vt:lpstr>
      <vt:lpstr>'8 U004'!Títulos_a_imprimir</vt:lpstr>
      <vt:lpstr>'8 U009'!Títulos_a_imprimir</vt:lpstr>
      <vt:lpstr>'8 U013'!Títulos_a_imprimir</vt:lpstr>
      <vt:lpstr>'8 U017'!Títulos_a_imprimir</vt:lpstr>
      <vt:lpstr>Portada!Títulos_a_imprimir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Fabiola Rodriguez Sanchez</cp:lastModifiedBy>
  <cp:lastPrinted>2009-03-26T01:46:20Z</cp:lastPrinted>
  <dcterms:created xsi:type="dcterms:W3CDTF">2009-03-25T01:44:41Z</dcterms:created>
  <dcterms:modified xsi:type="dcterms:W3CDTF">2021-05-12T22:27:38Z</dcterms:modified>
</cp:coreProperties>
</file>