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rte de avances mir 2021\2016\"/>
    </mc:Choice>
  </mc:AlternateContent>
  <bookViews>
    <workbookView xWindow="0" yWindow="0" windowWidth="28800" windowHeight="11832" activeTab="11"/>
  </bookViews>
  <sheets>
    <sheet name="8 B001" sheetId="2" r:id="rId1"/>
    <sheet name="8 E001" sheetId="3" r:id="rId2"/>
    <sheet name="8 E003" sheetId="4" r:id="rId3"/>
    <sheet name="8 E006" sheetId="5" r:id="rId4"/>
    <sheet name="8 P001" sheetId="6" r:id="rId5"/>
    <sheet name="8 S240" sheetId="7" r:id="rId6"/>
    <sheet name="8 S257" sheetId="8" r:id="rId7"/>
    <sheet name="8 S258" sheetId="9" r:id="rId8"/>
    <sheet name="8 S259" sheetId="10" r:id="rId9"/>
    <sheet name="8 S260" sheetId="11" r:id="rId10"/>
    <sheet name="8 S261" sheetId="12" r:id="rId11"/>
    <sheet name="8 S262" sheetId="13" r:id="rId12"/>
    <sheet name="8 S263" sheetId="14" r:id="rId13"/>
    <sheet name="8 S266" sheetId="15" r:id="rId14"/>
    <sheet name="8 U002" sheetId="16" r:id="rId15"/>
    <sheet name="8 U004" sheetId="17" r:id="rId16"/>
    <sheet name="8 U009" sheetId="18" r:id="rId17"/>
    <sheet name="8 U013" sheetId="19" r:id="rId18"/>
    <sheet name="8 U017" sheetId="20" r:id="rId19"/>
  </sheets>
  <definedNames>
    <definedName name="_xlnm.Print_Area" localSheetId="0">'8 B001'!$B$1:$U$31</definedName>
    <definedName name="_xlnm.Print_Area" localSheetId="1">'8 E001'!$B$1:$U$43</definedName>
    <definedName name="_xlnm.Print_Area" localSheetId="2">'8 E003'!$B$1:$U$47</definedName>
    <definedName name="_xlnm.Print_Area" localSheetId="3">'8 E006'!$B$1:$U$57</definedName>
    <definedName name="_xlnm.Print_Area" localSheetId="4">'8 P001'!$B$1:$U$33</definedName>
    <definedName name="_xlnm.Print_Area" localSheetId="5">'8 S240'!$B$1:$U$35</definedName>
    <definedName name="_xlnm.Print_Area" localSheetId="6">'8 S257'!$B$1:$U$57</definedName>
    <definedName name="_xlnm.Print_Area" localSheetId="7">'8 S258'!$B$1:$U$63</definedName>
    <definedName name="_xlnm.Print_Area" localSheetId="8">'8 S259'!$B$1:$U$61</definedName>
    <definedName name="_xlnm.Print_Area" localSheetId="9">'8 S260'!$B$1:$U$55</definedName>
    <definedName name="_xlnm.Print_Area" localSheetId="10">'8 S261'!$B$1:$U$81</definedName>
    <definedName name="_xlnm.Print_Area" localSheetId="11">'8 S262'!$B$1:$U$65</definedName>
    <definedName name="_xlnm.Print_Area" localSheetId="12">'8 S263'!$B$1:$U$63</definedName>
    <definedName name="_xlnm.Print_Area" localSheetId="13">'8 S266'!$B$1:$U$59</definedName>
    <definedName name="_xlnm.Print_Area" localSheetId="14">'8 U002'!$B$1:$U$49</definedName>
    <definedName name="_xlnm.Print_Area" localSheetId="15">'8 U004'!$B$1:$U$37</definedName>
    <definedName name="_xlnm.Print_Area" localSheetId="16">'8 U009'!$B$1:$U$31</definedName>
    <definedName name="_xlnm.Print_Area" localSheetId="17">'8 U013'!$B$1:$U$43</definedName>
    <definedName name="_xlnm.Print_Area" localSheetId="18">'8 U017'!$B$1:$U$59</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S258'!$1:$4</definedName>
    <definedName name="_xlnm.Print_Titles" localSheetId="8">'8 S259'!$1:$4</definedName>
    <definedName name="_xlnm.Print_Titles" localSheetId="9">'8 S260'!$1:$4</definedName>
    <definedName name="_xlnm.Print_Titles" localSheetId="10">'8 S261'!$1:$4</definedName>
    <definedName name="_xlnm.Print_Titles" localSheetId="11">'8 S262'!$1:$4</definedName>
    <definedName name="_xlnm.Print_Titles" localSheetId="12">'8 S263'!$1:$4</definedName>
    <definedName name="_xlnm.Print_Titles" localSheetId="13">'8 S266'!$1:$4</definedName>
    <definedName name="_xlnm.Print_Titles" localSheetId="14">'8 U002'!$1:$4</definedName>
    <definedName name="_xlnm.Print_Titles" localSheetId="15">'8 U004'!$1:$4</definedName>
    <definedName name="_xlnm.Print_Titles" localSheetId="16">'8 U009'!$1:$4</definedName>
    <definedName name="_xlnm.Print_Titles" localSheetId="17">'8 U013'!$1:$4</definedName>
    <definedName name="_xlnm.Print_Titles" localSheetId="18">'8 U017'!$1:$4</definedName>
  </definedNames>
  <calcPr calcId="162913"/>
</workbook>
</file>

<file path=xl/calcChain.xml><?xml version="1.0" encoding="utf-8"?>
<calcChain xmlns="http://schemas.openxmlformats.org/spreadsheetml/2006/main">
  <c r="T34" i="20" l="1"/>
  <c r="S34" i="20"/>
  <c r="R34" i="20"/>
  <c r="T33" i="20"/>
  <c r="U33" i="20" s="1"/>
  <c r="S33" i="20"/>
  <c r="R33" i="20"/>
  <c r="U29" i="20"/>
  <c r="U28" i="20"/>
  <c r="U27" i="20"/>
  <c r="U26" i="20"/>
  <c r="U25" i="20"/>
  <c r="U24" i="20"/>
  <c r="U23" i="20"/>
  <c r="U22" i="20"/>
  <c r="U21" i="20"/>
  <c r="U20" i="20"/>
  <c r="U19" i="20"/>
  <c r="U18" i="20"/>
  <c r="U17" i="20"/>
  <c r="U16" i="20"/>
  <c r="U15" i="20"/>
  <c r="U14" i="20"/>
  <c r="U13" i="20"/>
  <c r="U12" i="20"/>
  <c r="U11" i="20"/>
  <c r="T26" i="19"/>
  <c r="S26" i="19"/>
  <c r="R26" i="19"/>
  <c r="T25" i="19"/>
  <c r="S25" i="19"/>
  <c r="R25" i="19"/>
  <c r="U21" i="19"/>
  <c r="U20" i="19"/>
  <c r="U19" i="19"/>
  <c r="U18" i="19"/>
  <c r="U17" i="19"/>
  <c r="U16" i="19"/>
  <c r="U15" i="19"/>
  <c r="U14" i="19"/>
  <c r="U13" i="19"/>
  <c r="U12" i="19"/>
  <c r="U11" i="19"/>
  <c r="T20" i="18"/>
  <c r="U20" i="18" s="1"/>
  <c r="S20" i="18"/>
  <c r="R20" i="18"/>
  <c r="T19" i="18"/>
  <c r="U19" i="18" s="1"/>
  <c r="S19" i="18"/>
  <c r="R19" i="18"/>
  <c r="U15" i="18"/>
  <c r="U14" i="18"/>
  <c r="U13" i="18"/>
  <c r="U12" i="18"/>
  <c r="U11" i="18"/>
  <c r="T23" i="17"/>
  <c r="S23" i="17"/>
  <c r="U23" i="17" s="1"/>
  <c r="R23" i="17"/>
  <c r="T22" i="17"/>
  <c r="S22" i="17"/>
  <c r="U22" i="17" s="1"/>
  <c r="R22" i="17"/>
  <c r="U18" i="17"/>
  <c r="U17" i="17"/>
  <c r="U16" i="17"/>
  <c r="U15" i="17"/>
  <c r="U14" i="17"/>
  <c r="U13" i="17"/>
  <c r="U12" i="17"/>
  <c r="U11" i="17"/>
  <c r="T29" i="16"/>
  <c r="S29" i="16"/>
  <c r="U29" i="16" s="1"/>
  <c r="R29" i="16"/>
  <c r="T28" i="16"/>
  <c r="S28" i="16"/>
  <c r="U28" i="16" s="1"/>
  <c r="R28" i="16"/>
  <c r="U24" i="16"/>
  <c r="U23" i="16"/>
  <c r="U22" i="16"/>
  <c r="U21" i="16"/>
  <c r="U20" i="16"/>
  <c r="U19" i="16"/>
  <c r="U18" i="16"/>
  <c r="U17" i="16"/>
  <c r="U16" i="16"/>
  <c r="U15" i="16"/>
  <c r="U14" i="16"/>
  <c r="U13" i="16"/>
  <c r="U12" i="16"/>
  <c r="U11" i="16"/>
  <c r="T34" i="15"/>
  <c r="U34" i="15" s="1"/>
  <c r="S34" i="15"/>
  <c r="R34" i="15"/>
  <c r="U33" i="15"/>
  <c r="T33" i="15"/>
  <c r="S33" i="15"/>
  <c r="R33" i="15"/>
  <c r="U29" i="15"/>
  <c r="U28" i="15"/>
  <c r="U27" i="15"/>
  <c r="U26" i="15"/>
  <c r="U25" i="15"/>
  <c r="U24" i="15"/>
  <c r="U23" i="15"/>
  <c r="U22" i="15"/>
  <c r="U21" i="15"/>
  <c r="U20" i="15"/>
  <c r="U19" i="15"/>
  <c r="U18" i="15"/>
  <c r="U17" i="15"/>
  <c r="U16" i="15"/>
  <c r="U15" i="15"/>
  <c r="U14" i="15"/>
  <c r="U13" i="15"/>
  <c r="U12" i="15"/>
  <c r="U11" i="15"/>
  <c r="T36" i="14"/>
  <c r="S36" i="14"/>
  <c r="R36" i="14"/>
  <c r="T35" i="14"/>
  <c r="S35" i="14"/>
  <c r="R35" i="14"/>
  <c r="U31" i="14"/>
  <c r="U30" i="14"/>
  <c r="U29" i="14"/>
  <c r="U28" i="14"/>
  <c r="U27" i="14"/>
  <c r="U26" i="14"/>
  <c r="U25" i="14"/>
  <c r="U24" i="14"/>
  <c r="U23" i="14"/>
  <c r="U22" i="14"/>
  <c r="U21" i="14"/>
  <c r="U20" i="14"/>
  <c r="U19" i="14"/>
  <c r="U18" i="14"/>
  <c r="U17" i="14"/>
  <c r="U16" i="14"/>
  <c r="U15" i="14"/>
  <c r="U14" i="14"/>
  <c r="U13" i="14"/>
  <c r="U12" i="14"/>
  <c r="U11" i="14"/>
  <c r="T37" i="13"/>
  <c r="U37" i="13" s="1"/>
  <c r="S37" i="13"/>
  <c r="R37" i="13"/>
  <c r="T36" i="13"/>
  <c r="S36" i="13"/>
  <c r="R36" i="13"/>
  <c r="U32" i="13"/>
  <c r="U31" i="13"/>
  <c r="U30" i="13"/>
  <c r="U29" i="13"/>
  <c r="U28" i="13"/>
  <c r="U27" i="13"/>
  <c r="U26" i="13"/>
  <c r="U25" i="13"/>
  <c r="U24" i="13"/>
  <c r="U23" i="13"/>
  <c r="U22" i="13"/>
  <c r="U21" i="13"/>
  <c r="U20" i="13"/>
  <c r="U19" i="13"/>
  <c r="U18" i="13"/>
  <c r="U17" i="13"/>
  <c r="U16" i="13"/>
  <c r="U15" i="13"/>
  <c r="U14" i="13"/>
  <c r="U13" i="13"/>
  <c r="U12" i="13"/>
  <c r="U11" i="13"/>
  <c r="T45" i="12"/>
  <c r="S45" i="12"/>
  <c r="R45" i="12"/>
  <c r="T44" i="12"/>
  <c r="S44" i="12"/>
  <c r="U44" i="12" s="1"/>
  <c r="R44"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T32" i="11"/>
  <c r="U32" i="11" s="1"/>
  <c r="S32" i="11"/>
  <c r="R32" i="11"/>
  <c r="T31" i="11"/>
  <c r="U31" i="11" s="1"/>
  <c r="S31" i="11"/>
  <c r="R31" i="11"/>
  <c r="U27" i="11"/>
  <c r="U26" i="11"/>
  <c r="U25" i="11"/>
  <c r="U24" i="11"/>
  <c r="U23" i="11"/>
  <c r="U22" i="11"/>
  <c r="U21" i="11"/>
  <c r="U20" i="11"/>
  <c r="U19" i="11"/>
  <c r="U18" i="11"/>
  <c r="U17" i="11"/>
  <c r="U16" i="11"/>
  <c r="U15" i="11"/>
  <c r="U14" i="11"/>
  <c r="U13" i="11"/>
  <c r="U12" i="11"/>
  <c r="U11" i="11"/>
  <c r="T35" i="10"/>
  <c r="S35" i="10"/>
  <c r="U35" i="10" s="1"/>
  <c r="R35" i="10"/>
  <c r="T34" i="10"/>
  <c r="U34" i="10" s="1"/>
  <c r="S34" i="10"/>
  <c r="R34" i="10"/>
  <c r="U30" i="10"/>
  <c r="U29" i="10"/>
  <c r="U28" i="10"/>
  <c r="U27" i="10"/>
  <c r="U26" i="10"/>
  <c r="U25" i="10"/>
  <c r="U24" i="10"/>
  <c r="U23" i="10"/>
  <c r="U22" i="10"/>
  <c r="U21" i="10"/>
  <c r="U20" i="10"/>
  <c r="U19" i="10"/>
  <c r="U18" i="10"/>
  <c r="U17" i="10"/>
  <c r="U16" i="10"/>
  <c r="U15" i="10"/>
  <c r="U14" i="10"/>
  <c r="U13" i="10"/>
  <c r="U12" i="10"/>
  <c r="U11" i="10"/>
  <c r="T36" i="9"/>
  <c r="U36" i="9" s="1"/>
  <c r="S36" i="9"/>
  <c r="R36" i="9"/>
  <c r="T35" i="9"/>
  <c r="U35" i="9" s="1"/>
  <c r="S35" i="9"/>
  <c r="R35" i="9"/>
  <c r="U31" i="9"/>
  <c r="U30" i="9"/>
  <c r="U29" i="9"/>
  <c r="U28" i="9"/>
  <c r="U27" i="9"/>
  <c r="U26" i="9"/>
  <c r="U25" i="9"/>
  <c r="U24" i="9"/>
  <c r="U23" i="9"/>
  <c r="U22" i="9"/>
  <c r="U21" i="9"/>
  <c r="U20" i="9"/>
  <c r="U19" i="9"/>
  <c r="U18" i="9"/>
  <c r="U17" i="9"/>
  <c r="U16" i="9"/>
  <c r="U15" i="9"/>
  <c r="U14" i="9"/>
  <c r="U13" i="9"/>
  <c r="U12" i="9"/>
  <c r="U11" i="9"/>
  <c r="T33" i="8"/>
  <c r="S33" i="8"/>
  <c r="R33" i="8"/>
  <c r="T32" i="8"/>
  <c r="S32" i="8"/>
  <c r="R32" i="8"/>
  <c r="U28" i="8"/>
  <c r="U27" i="8"/>
  <c r="U26" i="8"/>
  <c r="U25" i="8"/>
  <c r="U24" i="8"/>
  <c r="U23" i="8"/>
  <c r="U22" i="8"/>
  <c r="U21" i="8"/>
  <c r="U20" i="8"/>
  <c r="U19" i="8"/>
  <c r="U18" i="8"/>
  <c r="U17" i="8"/>
  <c r="U16" i="8"/>
  <c r="U15" i="8"/>
  <c r="U14" i="8"/>
  <c r="U13" i="8"/>
  <c r="U12" i="8"/>
  <c r="U11" i="8"/>
  <c r="T22" i="7"/>
  <c r="U22" i="7" s="1"/>
  <c r="S22" i="7"/>
  <c r="R22" i="7"/>
  <c r="T21" i="7"/>
  <c r="U21" i="7" s="1"/>
  <c r="S21" i="7"/>
  <c r="R21" i="7"/>
  <c r="U17" i="7"/>
  <c r="U16" i="7"/>
  <c r="U15" i="7"/>
  <c r="U14" i="7"/>
  <c r="U13" i="7"/>
  <c r="U12" i="7"/>
  <c r="U11" i="7"/>
  <c r="T21" i="6"/>
  <c r="S21" i="6"/>
  <c r="R21" i="6"/>
  <c r="T20" i="6"/>
  <c r="U20" i="6" s="1"/>
  <c r="S20" i="6"/>
  <c r="R20" i="6"/>
  <c r="U16" i="6"/>
  <c r="U15" i="6"/>
  <c r="U14" i="6"/>
  <c r="U13" i="6"/>
  <c r="U12" i="6"/>
  <c r="U11" i="6"/>
  <c r="T33" i="5"/>
  <c r="U33" i="5" s="1"/>
  <c r="S33" i="5"/>
  <c r="R33" i="5"/>
  <c r="T32" i="5"/>
  <c r="U32" i="5" s="1"/>
  <c r="S32" i="5"/>
  <c r="R32" i="5"/>
  <c r="U28" i="5"/>
  <c r="U27" i="5"/>
  <c r="U26" i="5"/>
  <c r="U25" i="5"/>
  <c r="U24" i="5"/>
  <c r="U23" i="5"/>
  <c r="U22" i="5"/>
  <c r="U21" i="5"/>
  <c r="U20" i="5"/>
  <c r="U19" i="5"/>
  <c r="U18" i="5"/>
  <c r="U17" i="5"/>
  <c r="U16" i="5"/>
  <c r="U15" i="5"/>
  <c r="U14" i="5"/>
  <c r="U13" i="5"/>
  <c r="U12" i="5"/>
  <c r="U11" i="5"/>
  <c r="T28" i="4"/>
  <c r="U28" i="4" s="1"/>
  <c r="S28" i="4"/>
  <c r="R28" i="4"/>
  <c r="T27" i="4"/>
  <c r="S27" i="4"/>
  <c r="R27" i="4"/>
  <c r="U23" i="4"/>
  <c r="U22" i="4"/>
  <c r="U21" i="4"/>
  <c r="U20" i="4"/>
  <c r="U19" i="4"/>
  <c r="U18" i="4"/>
  <c r="U17" i="4"/>
  <c r="U16" i="4"/>
  <c r="U15" i="4"/>
  <c r="U14" i="4"/>
  <c r="U13" i="4"/>
  <c r="U12" i="4"/>
  <c r="U11" i="4"/>
  <c r="T26" i="3"/>
  <c r="U26" i="3" s="1"/>
  <c r="S26" i="3"/>
  <c r="R26" i="3"/>
  <c r="T25" i="3"/>
  <c r="S25" i="3"/>
  <c r="R25" i="3"/>
  <c r="U21" i="3"/>
  <c r="U20" i="3"/>
  <c r="U19" i="3"/>
  <c r="U18" i="3"/>
  <c r="U17" i="3"/>
  <c r="U16" i="3"/>
  <c r="U15" i="3"/>
  <c r="U14" i="3"/>
  <c r="U13" i="3"/>
  <c r="U12" i="3"/>
  <c r="U11" i="3"/>
  <c r="T20" i="2"/>
  <c r="S20" i="2"/>
  <c r="R20" i="2"/>
  <c r="T19" i="2"/>
  <c r="U19" i="2" s="1"/>
  <c r="S19" i="2"/>
  <c r="R19" i="2"/>
  <c r="U15" i="2"/>
  <c r="U14" i="2"/>
  <c r="U13" i="2"/>
  <c r="U12" i="2"/>
  <c r="U11" i="2"/>
  <c r="U20" i="2" l="1"/>
  <c r="U33" i="8"/>
  <c r="U21" i="6"/>
  <c r="U35" i="14"/>
  <c r="U25" i="19"/>
  <c r="U25" i="3"/>
  <c r="U45" i="12"/>
  <c r="U32" i="8"/>
  <c r="U36" i="14"/>
  <c r="U36" i="13"/>
  <c r="U26" i="19"/>
  <c r="U27" i="4"/>
  <c r="U34" i="20"/>
</calcChain>
</file>

<file path=xl/sharedStrings.xml><?xml version="1.0" encoding="utf-8"?>
<sst xmlns="http://schemas.openxmlformats.org/spreadsheetml/2006/main" count="3408" uniqueCount="1178">
  <si>
    <t>Informes sobre la Situación Económica,
las Finanzas Públicas y la Deuda Pública</t>
  </si>
  <si>
    <t xml:space="preserve">      Primer Trimestre 2016</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</si>
  <si>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</si>
  <si>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</si>
  <si>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</si>
  <si>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</si>
  <si>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</si>
  <si>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</si>
  <si>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</si>
  <si>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</si>
  <si>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</si>
  <si>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</si>
  <si>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</si>
  <si>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</si>
  <si>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</si>
  <si>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</si>
  <si>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</si>
  <si>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</si>
  <si>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</si>
  <si>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</si>
  <si>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</si>
  <si>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</si>
  <si>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</si>
  <si>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</si>
  <si>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</si>
  <si>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</si>
  <si>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</si>
  <si>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</si>
  <si>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</si>
  <si>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</si>
  <si>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</si>
  <si>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</si>
  <si>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</si>
  <si>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</si>
  <si>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</si>
  <si>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</si>
  <si>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</si>
  <si>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</si>
  <si>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</si>
  <si>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</si>
  <si>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N/A</t>
  </si>
  <si>
    <t/>
  </si>
  <si>
    <r>
      <t>Porcentaje de pruebas de diagnóstico suministradas por PRONABIVE</t>
    </r>
    <r>
      <rPr>
        <i/>
        <sz val="10"/>
        <color indexed="30"/>
        <rFont val="Soberana Sans"/>
      </rPr>
      <t xml:space="preserve">
</t>
    </r>
  </si>
  <si>
    <t>(Pruebas de diagnóstico suministradas por PRONABIVE)/(Total de pruebas de diagnóstico aplicadas)*100</t>
  </si>
  <si>
    <t>Porcentaje</t>
  </si>
  <si>
    <t>Propósito</t>
  </si>
  <si>
    <t>Los Comités Estatales de Fomento y Protección Pecuaria cuentan con el material biológico suministrado.</t>
  </si>
  <si>
    <r>
      <t xml:space="preserve">Porcentaje de dosis comercializadas a los Comités Estatales de Fomento y Protección Pecuaria (CEFPP).  </t>
    </r>
    <r>
      <rPr>
        <i/>
        <sz val="10"/>
        <color indexed="30"/>
        <rFont val="Soberana Sans"/>
      </rPr>
      <t xml:space="preserve">
</t>
    </r>
  </si>
  <si>
    <t>(Dosis comercializadas a los CEFPP)/(Total de dosis comercializadas)*100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</si>
  <si>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</si>
  <si>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</si>
  <si>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</si>
  <si>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</si>
  <si>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</si>
  <si>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</si>
  <si>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</si>
  <si>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</si>
  <si>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rechazasos.</t>
    </r>
    <r>
      <rPr>
        <i/>
        <sz val="10"/>
        <color indexed="30"/>
        <rFont val="Soberana Sans"/>
      </rPr>
      <t xml:space="preserve">
</t>
    </r>
  </si>
  <si>
    <t>(Lotes rechazasos)/(Total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</si>
  <si>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</si>
  <si>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</si>
  <si>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</si>
  <si>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</si>
  <si>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</si>
  <si>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</si>
  <si>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</si>
  <si>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</si>
  <si>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</si>
  <si>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</si>
  <si>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</si>
  <si>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</si>
  <si>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</si>
  <si>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suministradas por PRONABIVE
</t>
    </r>
    <r>
      <rPr>
        <sz val="10"/>
        <rFont val="Soberana Sans"/>
        <family val="2"/>
      </rPr>
      <t>Sin Información,Sin Justificación</t>
    </r>
  </si>
  <si>
    <r>
      <t xml:space="preserve">Porcentaje de dosis comercializadas a los Comités Estatales de Fomento y Protección Pecuaria (CEFPP).  
</t>
    </r>
    <r>
      <rPr>
        <sz val="10"/>
        <rFont val="Soberana Sans"/>
        <family val="2"/>
      </rPr>
      <t>Sin Información,Sin Justificación</t>
    </r>
  </si>
  <si>
    <r>
      <t xml:space="preserve">Porcentaje de dosis producidas.
</t>
    </r>
    <r>
      <rPr>
        <sz val="10"/>
        <rFont val="Soberana Sans"/>
        <family val="2"/>
      </rPr>
      <t>Sin Información,Sin Justificación</t>
    </r>
  </si>
  <si>
    <r>
      <t xml:space="preserve">Porcentaje de lotes rechazasos.
</t>
    </r>
    <r>
      <rPr>
        <sz val="10"/>
        <rFont val="Soberana Sans"/>
        <family val="2"/>
      </rPr>
      <t>Sin Información,Sin Justificación</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</si>
  <si>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</si>
  <si>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</si>
  <si>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</si>
  <si>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</si>
  <si>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</si>
  <si>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</si>
  <si>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</si>
  <si>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</si>
  <si>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</si>
  <si>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1.Porcentaje de técnicos y profesionistas egresados con calificación igual o superior a 8.5</t>
    </r>
    <r>
      <rPr>
        <i/>
        <sz val="10"/>
        <color indexed="30"/>
        <rFont val="Soberana Sans"/>
      </rPr>
      <t xml:space="preserve">
</t>
    </r>
  </si>
  <si>
    <t>(Número de técnicos y profesionistas egresados con calificación igual o superior a 8.5 / Número total de técnicos y profesionistas egresados )*100</t>
  </si>
  <si>
    <r>
      <t>Porcentaje de investigadores egresados con calificación igual o superior a 9.0</t>
    </r>
    <r>
      <rPr>
        <i/>
        <sz val="10"/>
        <color indexed="30"/>
        <rFont val="Soberana Sans"/>
      </rPr>
      <t xml:space="preserve">
</t>
    </r>
  </si>
  <si>
    <t>(Número de Profesionistas e investigadores egresados con calificación igual o superior a 9.0 / Número total de Profesionistas e investigadores egresados )*100</t>
  </si>
  <si>
    <t>A C3. Becas otorgadas a los estudiantes de educación media superior y superior</t>
  </si>
  <si>
    <r>
      <t>C3.Porcentaje de estudiantes becados de educación media superior y superior</t>
    </r>
    <r>
      <rPr>
        <i/>
        <sz val="10"/>
        <color indexed="30"/>
        <rFont val="Soberana Sans"/>
      </rPr>
      <t xml:space="preserve">
</t>
    </r>
  </si>
  <si>
    <t>(Número de  estudiantes becados de educación media superior y superior / Número total de estudiantes educación media superior y superior )*100</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</si>
  <si>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</si>
  <si>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</si>
  <si>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 Número de capacitaciones programadas a profesores del nivel medio superior y superior en materia agropecuaria)*100</t>
  </si>
  <si>
    <t>C C1. Articulos cientificos y tecnologicos derivados de la investigaciòn apoyados con presupuesto feder</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</si>
  <si>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</si>
  <si>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</si>
  <si>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</si>
  <si>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</si>
  <si>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</si>
  <si>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</si>
  <si>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/Número de capacitaciones otorgadas a productores y técnicos de los sectores agropecuarios, acuícola y forestal programados) * 100</t>
  </si>
  <si>
    <t>A 1 A3. C3 Selección de estudiantes con promedio igual o superior a 8.0 para el otorgamiento de becas académicas en el nivel medio superior o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</si>
  <si>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</si>
  <si>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Número total de estudiantes con promedio mínimo de 8.0)*100</t>
  </si>
  <si>
    <t>Gestión-Eficacia-Anual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</si>
  <si>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</si>
  <si>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</si>
  <si>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agropecuaria/Total de solicitudes para capacitación de profesores de educación media superior y superior recibidas en materia agropecuaria)*100</t>
  </si>
  <si>
    <t>C 3 A1. C1 Investigación que genera artículos científicos, asociados a la conformación de las nuevas lìneas de generación y/o aplicación del conocimiento-CP (LGAC-CP)</t>
  </si>
  <si>
    <r>
      <t>A1. C1 Porcentaje de la LGAC-CP financiados con presupuesto federal sobre las programadas</t>
    </r>
    <r>
      <rPr>
        <i/>
        <sz val="10"/>
        <color indexed="30"/>
        <rFont val="Soberana Sans"/>
      </rPr>
      <t xml:space="preserve">
</t>
    </r>
  </si>
  <si>
    <t>(LGAC-CP generadas y con presupuesto federal / LGAC-CP programadas para ejercer presupuesto federal) * 100</t>
  </si>
  <si>
    <t>D 4 A2.C2. Cumplimiento de los programas de vinculación</t>
  </si>
  <si>
    <r>
      <t>A2.C2 Porcentaje de cumplimiento a los programas de vinculación en el  Sector Rural realizadas oportunamente</t>
    </r>
    <r>
      <rPr>
        <i/>
        <sz val="10"/>
        <color indexed="30"/>
        <rFont val="Soberana Sans"/>
      </rPr>
      <t xml:space="preserve">
</t>
    </r>
  </si>
  <si>
    <t>(Número de programas de vinculación cumplidos/Número de programas de vinculación planeados)*100</t>
  </si>
  <si>
    <r>
      <t xml:space="preserve">1.Porcentaje de técnicos y profesionistas egresados con calificación igual o superior a 8.5
</t>
    </r>
    <r>
      <rPr>
        <sz val="10"/>
        <rFont val="Soberana Sans"/>
        <family val="2"/>
      </rPr>
      <t>Sin Información,Sin Justificación</t>
    </r>
  </si>
  <si>
    <r>
      <t xml:space="preserve">Porcentaje de investigadores egresados con calificación igual o superior a 9.0
</t>
    </r>
    <r>
      <rPr>
        <sz val="10"/>
        <rFont val="Soberana Sans"/>
        <family val="2"/>
      </rPr>
      <t>Sin Información,Sin Justificación</t>
    </r>
  </si>
  <si>
    <r>
      <t xml:space="preserve">C3.Porcentaje de estudiantes becados de educación media superior y superior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</si>
  <si>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</si>
  <si>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Promedio de artículos de investigación publicados por investigador en revistas con Comité Editorial.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</si>
  <si>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</si>
  <si>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</si>
  <si>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</si>
  <si>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 C1 Porcentaje de la LGAC-CP financiados con presupuesto federal sobre las programadas
</t>
    </r>
    <r>
      <rPr>
        <sz val="10"/>
        <rFont val="Soberana Sans"/>
        <family val="2"/>
      </rPr>
      <t>Sin Información,Sin Justificación</t>
    </r>
  </si>
  <si>
    <r>
      <t xml:space="preserve">A2.C2 Porcentaje de cumplimiento a los programas de vinculación en el  Sector Rural realizadas oportunamente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</si>
  <si>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</si>
  <si>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</si>
  <si>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</si>
  <si>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</si>
  <si>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</si>
  <si>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</si>
  <si>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Proyectos de investigación y servicio realizados y orientados a la atención a las demandas del medio rural</t>
  </si>
  <si>
    <r>
      <t>Porcentaje de proyectos de investigación y servicios realizados con los productos comprometidos en el ejercicio fiscal t</t>
    </r>
    <r>
      <rPr>
        <i/>
        <sz val="10"/>
        <color indexed="30"/>
        <rFont val="Soberana Sans"/>
      </rPr>
      <t xml:space="preserve">
</t>
    </r>
  </si>
  <si>
    <t>[(Número de proyectos de investigación y de servicio desarrollados en el año t realizados con los productos comprometidos/ Número de proyectos de investigación y de servicio desarrollados en el año t)*100]</t>
  </si>
  <si>
    <t>A C2. Artículos científicos producidos para revistas indizadas y con Comité Editorial</t>
  </si>
  <si>
    <r>
      <t xml:space="preserve">C2. Porcentaje de variación de artículos científicos publicados y registrados para su publicación en revistas indizadas y con Comité Editorial en el año </t>
    </r>
    <r>
      <rPr>
        <i/>
        <sz val="10"/>
        <color indexed="30"/>
        <rFont val="Soberana Sans"/>
      </rPr>
      <t xml:space="preserve">
</t>
    </r>
  </si>
  <si>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</si>
  <si>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B C1. Innovaciones tecnológicas generadas</t>
  </si>
  <si>
    <r>
      <t>C1. Porcentaje de variación de innovaciones tecnológicas (patentes, registro de variedades y desarrollos tecnológicos) generadas</t>
    </r>
    <r>
      <rPr>
        <i/>
        <sz val="10"/>
        <color indexed="30"/>
        <rFont val="Soberana Sans"/>
      </rPr>
      <t xml:space="preserve">
</t>
    </r>
  </si>
  <si>
    <t>[(Número de innovaciones tecnológicas (patentes, registro de variedades y desarrollos tecnológicos) generadas en el año t/Número de innovaciones tecnológicas generadas en el año t-1)*100]</t>
  </si>
  <si>
    <t>C C3. Proyectos de servicio y extensión ejecutados en municipios con alta y muy alta marginación</t>
  </si>
  <si>
    <r>
      <t>C3. Porcentaje de variación de proyectos de servicio realizados en municipios con alta y muy alta marginación</t>
    </r>
    <r>
      <rPr>
        <i/>
        <sz val="10"/>
        <color indexed="30"/>
        <rFont val="Soberana Sans"/>
      </rPr>
      <t xml:space="preserve">
</t>
    </r>
  </si>
  <si>
    <t>[(Número de proyectos de  servicio desarrollados en el año t en municipios de alta y muy alta marginación/ Número de proyectos de servicio desarrollados en el año t-1 en municipios de alta y muy alta marginación)*100]</t>
  </si>
  <si>
    <t>D C4. Materiales de divulgación producidos</t>
  </si>
  <si>
    <r>
      <t>C4. Porcentaje de en materiales de divulgación producidos (libros, revistas, manuales, audiovisuales y otros medios de divulgación)</t>
    </r>
    <r>
      <rPr>
        <i/>
        <sz val="10"/>
        <color indexed="30"/>
        <rFont val="Soberana Sans"/>
      </rPr>
      <t xml:space="preserve">
</t>
    </r>
  </si>
  <si>
    <t>[(Número de materiales de divulgación producidos en el año t /Número de materiales de divulgación producidos en el año t-1)*100]</t>
  </si>
  <si>
    <t>A 1 A3 Investigadores reconocidos por su alto nivel académico</t>
  </si>
  <si>
    <r>
      <t>A3. Porcentaje de profesores investigadores de la UACh reconocidos con nivel de doctorado en el Sistema Nacional de Investigadores</t>
    </r>
    <r>
      <rPr>
        <i/>
        <sz val="10"/>
        <color indexed="30"/>
        <rFont val="Soberana Sans"/>
      </rPr>
      <t xml:space="preserve">
</t>
    </r>
  </si>
  <si>
    <t>(Número de profesores investigadores de la UACh reconocidos con nivel de doctorado en el Sistema Nacional de Investigadores)/(Número de profesores investigadores de la UACh con nivel de Doctorado) *100</t>
  </si>
  <si>
    <t>Persona</t>
  </si>
  <si>
    <t>A 2 A4 Estudiantes inscritos en programas de posgrado orientados a la investigación</t>
  </si>
  <si>
    <r>
      <t xml:space="preserve">A4. Porcentaje de estudiantes inscritos en programas de posgrado orientados a la investigación reconocidos por el PNPC </t>
    </r>
    <r>
      <rPr>
        <i/>
        <sz val="10"/>
        <color indexed="30"/>
        <rFont val="Soberana Sans"/>
      </rPr>
      <t xml:space="preserve">
</t>
    </r>
  </si>
  <si>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</si>
  <si>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Gestión-Eficacia-Semestral</t>
  </si>
  <si>
    <t>A 3 A5 Profesores que participan en proyectos de servicio universitario y extensión</t>
  </si>
  <si>
    <r>
      <t>A5. Porcentaje de variación en el número de profesores que realizan proyectos de servicio universitario y extensión</t>
    </r>
    <r>
      <rPr>
        <i/>
        <sz val="10"/>
        <color indexed="30"/>
        <rFont val="Soberana Sans"/>
      </rPr>
      <t xml:space="preserve">
</t>
    </r>
  </si>
  <si>
    <t>((Número de profesores que realizan proyectos de servicio y extensión en el año t/Número de profesores que realizaron proyectos de servicio y extensión en el año t -1))*100</t>
  </si>
  <si>
    <t>B 4 A1 Proyectos de investigación y transferencia de tecnología realizados con financiamiento externo</t>
  </si>
  <si>
    <r>
      <t>A1. Porcentaje de proyectos de investigación  y transferencia de tecnología que reciben financiamiento externo</t>
    </r>
    <r>
      <rPr>
        <i/>
        <sz val="10"/>
        <color indexed="30"/>
        <rFont val="Soberana Sans"/>
      </rPr>
      <t xml:space="preserve">
</t>
    </r>
  </si>
  <si>
    <t>((Número de proyectos de investigación y transferencia de tecnología apoyados en el año t que recibieron financiamiento externo/Número de proyectos de investigación y transferencia de tecnología apoyados en el año t)*100</t>
  </si>
  <si>
    <t>B 5 A2 Proyectos de investigación y transferencia de tecnología realizados</t>
  </si>
  <si>
    <r>
      <t>A2. Porcentaje de los proyectos de vinculación y transferencia de tecnología realizados con los productos comprometidos</t>
    </r>
    <r>
      <rPr>
        <i/>
        <sz val="10"/>
        <color indexed="30"/>
        <rFont val="Soberana Sans"/>
      </rPr>
      <t xml:space="preserve">
</t>
    </r>
  </si>
  <si>
    <t>(Número de proyectos de vinculación y transferencia de tecnología realizados con los productos comprometidos en el año t / Número de proyectos de vinculación y transferencia de tecnología que iniciaron en el año t)*100</t>
  </si>
  <si>
    <t>C 6 A6 Proyectos de servicio y extensión realizados con los productos comprometidos</t>
  </si>
  <si>
    <r>
      <t>A6. Porcentaje de proyectos de servicio y extensión realizados con los productos comprometidos</t>
    </r>
    <r>
      <rPr>
        <i/>
        <sz val="10"/>
        <color indexed="30"/>
        <rFont val="Soberana Sans"/>
      </rPr>
      <t xml:space="preserve">
</t>
    </r>
  </si>
  <si>
    <t>(Número de proyectos de servicio y extensión realizados con los productos comprometidos en el año t / Número de proyectos de de servicio y extensión que iniciaron en el año t)*100</t>
  </si>
  <si>
    <t>D 7 A7 Actividades de vinculacion realizadas con los productores</t>
  </si>
  <si>
    <r>
      <t>A7. Porcentaje de productores con asistencia a eventos de vinculación (cursos, seminarios, practicas de campo, foros)</t>
    </r>
    <r>
      <rPr>
        <i/>
        <sz val="10"/>
        <color indexed="30"/>
        <rFont val="Soberana Sans"/>
      </rPr>
      <t xml:space="preserve">
</t>
    </r>
  </si>
  <si>
    <t>(Número de productores que asistieron a eventos de vinculación en el año t / Número de productores que asistieron a eventos de vinculación en el año t-1)*100</t>
  </si>
  <si>
    <r>
      <t xml:space="preserve">Porcentaje de proyectos de investigación y servicios realizados con los productos comprometidos en el ejercicio fiscal t
</t>
    </r>
    <r>
      <rPr>
        <sz val="10"/>
        <rFont val="Soberana Sans"/>
        <family val="2"/>
      </rPr>
      <t>Sin Información,Sin Justificación</t>
    </r>
  </si>
  <si>
    <r>
      <t xml:space="preserve">C2. Porcentaje de variación de artículos científicos publicados y registrados para su publicación en revistas indizadas y con Comité Editorial en el año 
</t>
    </r>
    <r>
      <rPr>
        <sz val="10"/>
        <rFont val="Soberana Sans"/>
        <family val="2"/>
      </rPr>
      <t>Sin Información,Sin Justificación</t>
    </r>
  </si>
  <si>
    <r>
      <t xml:space="preserve">C1. Porcentaje de variación de innovaciones tecnológicas (patentes, registro de variedades y desarrollos tecnológicos) generadas
</t>
    </r>
    <r>
      <rPr>
        <sz val="10"/>
        <rFont val="Soberana Sans"/>
        <family val="2"/>
      </rPr>
      <t>Sin Información,Sin Justificación</t>
    </r>
  </si>
  <si>
    <r>
      <t xml:space="preserve">C3. Porcentaje de variación de proyectos de servicio realizados en municipios con alta y muy alta marginación
</t>
    </r>
    <r>
      <rPr>
        <sz val="10"/>
        <rFont val="Soberana Sans"/>
        <family val="2"/>
      </rPr>
      <t>Sin Información,Sin Justificación</t>
    </r>
  </si>
  <si>
    <r>
      <t xml:space="preserve">C4. Porcentaje de en materiales de divulgación producidos (libros, revistas, manuales, audiovisuales y otros medios de divulgación)
</t>
    </r>
    <r>
      <rPr>
        <sz val="10"/>
        <rFont val="Soberana Sans"/>
        <family val="2"/>
      </rPr>
      <t>Sin Información,Sin Justificación</t>
    </r>
  </si>
  <si>
    <r>
      <t xml:space="preserve">A3. Porcentaje de profesores investigadores de la UACh reconocidos con nivel de doctorado en el Sistema Nacional de Investigadores
</t>
    </r>
    <r>
      <rPr>
        <sz val="10"/>
        <rFont val="Soberana Sans"/>
        <family val="2"/>
      </rPr>
      <t>Sin Información,Sin Justificación</t>
    </r>
  </si>
  <si>
    <r>
      <t xml:space="preserve">A4. Porcentaje de estudiantes inscritos en programas de posgrado orientados a la investigación reconocidos por el PNPC 
</t>
    </r>
    <r>
      <rPr>
        <sz val="10"/>
        <rFont val="Soberana Sans"/>
        <family val="2"/>
      </rPr>
      <t>Sin Información,Sin Justificación</t>
    </r>
  </si>
  <si>
    <r>
      <t xml:space="preserve">A5. Porcentaje de variación en el número de profesores que realizan proyectos de servicio universitario y extensión
</t>
    </r>
    <r>
      <rPr>
        <sz val="10"/>
        <rFont val="Soberana Sans"/>
        <family val="2"/>
      </rPr>
      <t>Sin Información,Sin Justificación</t>
    </r>
  </si>
  <si>
    <r>
      <t xml:space="preserve">A1. Porcentaje de proyectos de investigación  y transferencia de tecnología que reciben financiamiento externo
</t>
    </r>
    <r>
      <rPr>
        <sz val="10"/>
        <rFont val="Soberana Sans"/>
        <family val="2"/>
      </rPr>
      <t>Sin Información,Sin Justificación</t>
    </r>
  </si>
  <si>
    <r>
      <t xml:space="preserve">A2. Porcentaje de los proyectos de vinculación y transferencia de tecnología realizados con los productos comprometidos
</t>
    </r>
    <r>
      <rPr>
        <sz val="10"/>
        <rFont val="Soberana Sans"/>
        <family val="2"/>
      </rPr>
      <t>Sin Información,Sin Justificación</t>
    </r>
  </si>
  <si>
    <r>
      <t xml:space="preserve">A6. Porcentaje de proyectos de servicio y extensión realizados con los productos comprometidos
</t>
    </r>
    <r>
      <rPr>
        <sz val="10"/>
        <rFont val="Soberana Sans"/>
        <family val="2"/>
      </rPr>
      <t>Sin Información,Sin Justificación</t>
    </r>
  </si>
  <si>
    <r>
      <t xml:space="preserve">A7. Porcentaje de productores con asistencia a eventos de vinculación (cursos, seminarios, practicas de campo, foros)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</si>
  <si>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</si>
  <si>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</si>
  <si>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</si>
  <si>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</si>
  <si>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</si>
  <si>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</si>
  <si>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</si>
  <si>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</si>
  <si>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</si>
  <si>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</si>
  <si>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</si>
  <si>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</si>
  <si>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Usuarios de los sectores agrícola, pecuario, forestal, pesquero y aucícola desarrollan y adopta tecnologías e instrumentos regulatorios</t>
  </si>
  <si>
    <r>
      <t>Porcentaje de tecnologías adoptadas por productores y usuarios vinculados con los subsectores forestal y agropecuario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</si>
  <si>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</si>
  <si>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Porcentaje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</si>
  <si>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 *100</t>
  </si>
  <si>
    <r>
      <t>Porcentaje de instrumentos de ordenamiento pesquero y acuícola elaborados para la conservación y el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</si>
  <si>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</si>
  <si>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Tecnologías transferidas a los productores forestales y agropecuarios</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</si>
  <si>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</si>
  <si>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</si>
  <si>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Estratégico-Eficiencia-Semestral</t>
  </si>
  <si>
    <t>B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</si>
  <si>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</si>
  <si>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</si>
  <si>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C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</si>
  <si>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</si>
  <si>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capacitaiones impartidas)*100</t>
  </si>
  <si>
    <t>D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</si>
  <si>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</si>
  <si>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que promuevan el ordenamiento, la conservación y el aprovechamiento sustentable de los recursos pesqueros y acuícolas/Número de opiniones y dictámenes técnicos validados)*100</t>
  </si>
  <si>
    <t>A 1 Capacitación de personal</t>
  </si>
  <si>
    <r>
      <t>Porcentaje total de personal del INIFAP que se capacita al año</t>
    </r>
    <r>
      <rPr>
        <i/>
        <sz val="10"/>
        <color indexed="30"/>
        <rFont val="Soberana Sans"/>
      </rPr>
      <t xml:space="preserve">
</t>
    </r>
  </si>
  <si>
    <t>(Número de personas capacitadas / Número total de personal en activo)*100</t>
  </si>
  <si>
    <t>A 2 Elaboración de publicaciones tecnologícas</t>
  </si>
  <si>
    <r>
      <t>Promedio de publicaciones tecnológicas por investigador</t>
    </r>
    <r>
      <rPr>
        <i/>
        <sz val="10"/>
        <color indexed="30"/>
        <rFont val="Soberana Sans"/>
      </rPr>
      <t xml:space="preserve">
</t>
    </r>
  </si>
  <si>
    <t>(Número de publicaciones tecnológicas/Número total de investigadores activos)</t>
  </si>
  <si>
    <t>Gestión-Eficiencia-Semestral</t>
  </si>
  <si>
    <t>A 3 Capacitación a productores y técnicos a través de cursos, talleres y eventos de difusión</t>
  </si>
  <si>
    <r>
      <t>Promedio de cursos, talleres y eventos de capacitación y difusión impartidos por investigador</t>
    </r>
    <r>
      <rPr>
        <i/>
        <sz val="10"/>
        <color indexed="30"/>
        <rFont val="Soberana Sans"/>
      </rPr>
      <t xml:space="preserve">
</t>
    </r>
  </si>
  <si>
    <t>(Número de cursos, talleres y eventos de capacitación y difusión impartidos por investigador/ Número total de investigadores activos)</t>
  </si>
  <si>
    <t>Gestión-Eficiencia-Trimestral</t>
  </si>
  <si>
    <t>B 4 Aplicación del Presupuesto para desarrollo de Investigación y transferencia de tecnología</t>
  </si>
  <si>
    <r>
      <t>Porcentaje de presupuesto devengado de recursos fiscales del Instituto a la operación de la investigación</t>
    </r>
    <r>
      <rPr>
        <i/>
        <sz val="10"/>
        <color indexed="30"/>
        <rFont val="Soberana Sans"/>
      </rPr>
      <t xml:space="preserve">
</t>
    </r>
  </si>
  <si>
    <t>(Presupuesto devengado de recurso fiscal en suministros, materiales y servicios)/(Presupuesto total devengado de recursos fiscales) *100</t>
  </si>
  <si>
    <t>Gestión-Economía-Trimestral</t>
  </si>
  <si>
    <t>B 5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</si>
  <si>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</si>
  <si>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</si>
  <si>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B 6 Generación de tecnologías forestales y agropecuarias</t>
  </si>
  <si>
    <r>
      <t>Porcentaje de variación de tecnologías forestales y agropecuarias generadas con respecto a 2013</t>
    </r>
    <r>
      <rPr>
        <i/>
        <sz val="10"/>
        <color indexed="30"/>
        <rFont val="Soberana Sans"/>
      </rPr>
      <t xml:space="preserve">
</t>
    </r>
  </si>
  <si>
    <t>(Número de tecnologías forestales y agropecuarias, generadas en el año tn/Número de tecnologías forestales y agropecuarias, generadas en el año 2013) *100</t>
  </si>
  <si>
    <t>C 7 A8.C4. Atención de capacitaciones</t>
  </si>
  <si>
    <r>
      <t>A8.C4. Porcentaje de capacitaciones atendidas</t>
    </r>
    <r>
      <rPr>
        <i/>
        <sz val="10"/>
        <color indexed="30"/>
        <rFont val="Soberana Sans"/>
      </rPr>
      <t xml:space="preserve">
</t>
    </r>
  </si>
  <si>
    <t>(Número de capacitaciones atendidas/Numero de capacitaciones solicitadas)*100</t>
  </si>
  <si>
    <t>D 8 A7.C3. Elaboración de Documentos normativos científicos.</t>
  </si>
  <si>
    <r>
      <t>A7.C3. Porcentaje de fichas elaboradas que promuevan el ordenamiento, la conservación y el aprovechamiento sustentable de los recursos pesqueros y acuícolas.</t>
    </r>
    <r>
      <rPr>
        <i/>
        <sz val="10"/>
        <color indexed="30"/>
        <rFont val="Soberana Sans"/>
      </rPr>
      <t xml:space="preserve">
</t>
    </r>
  </si>
  <si>
    <t xml:space="preserve">(Número de fichas que promuevan el ordenamiento, la conservación y el aprovachamiento sustentable de los recursos pesqueros y acuícolas elaborados / Número de fichas programadas) x 100            </t>
  </si>
  <si>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</si>
  <si>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</si>
  <si>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Porcentaje de tecnologías adoptadas por productores y usuarios vinculados con los subsectores forestal y agropecuario con respecto a las tecnologías generadas por el Instituto Nacional de Investigaciones Forestales, Agrícolas y Pecuarias en el año tn-4
</t>
    </r>
    <r>
      <rPr>
        <sz val="10"/>
        <rFont val="Soberana Sans"/>
        <family val="2"/>
      </rPr>
      <t>Sin Información,Sin Justificación</t>
    </r>
  </si>
  <si>
    <r>
      <t xml:space="preserve">Porcentaje total de Distritos de Desarrollo Rural en donde se usa tecnología del INIFAP
</t>
    </r>
    <r>
      <rPr>
        <sz val="10"/>
        <rFont val="Soberana Sans"/>
        <family val="2"/>
      </rPr>
      <t>Sin Información,Sin Justificación</t>
    </r>
  </si>
  <si>
    <r>
      <t xml:space="preserve">Porcentaje de instrumentos de ordenamiento pesquero y acuícola elaborados para la conservación y el aprovechamiento sustentable de los recursos pesqueros y acuícolas.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</si>
  <si>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Sin Información,Sin Justificación</t>
    </r>
  </si>
  <si>
    <r>
      <t xml:space="preserve">Porcentaje de tecnologías validadas con respecto de las tecnologías generadas el año anterior
</t>
    </r>
    <r>
      <rPr>
        <sz val="10"/>
        <rFont val="Soberana Sans"/>
        <family val="2"/>
      </rPr>
      <t>Sin Información,Sin Justificación</t>
    </r>
  </si>
  <si>
    <r>
      <t xml:space="preserve">C4. Porcentaje de capacitaciones calificadas de manera aprobatoria
</t>
    </r>
    <r>
      <rPr>
        <sz val="10"/>
        <rFont val="Soberana Sans"/>
        <family val="2"/>
      </rPr>
      <t xml:space="preserve"> Causa : NO SE ASIGNÓ PRESUPUESTO PARA EL PRIMER TRIMESTRE Efecto: NINGUNO, YA QUE LA META DE CAPACITACIONES SE CUMPLIRÁ DURANTE LOS PRÓXIMOS TRIMESTRES DEL AÑO.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</si>
  <si>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NO HAY META PLANEADA POR CAMBIO EN LA FRECUENCIA DE MEDICION DEL INDICADOR Y EL SISTEMA YA NO PERMITIÓ REGISTRAR LAS NUEVAS METAS. Efecto: BENEFICIO A FAVOR DE LOS SOLICITANTES, POR LA RESPUESTA GENERADA. EN CUANTO SE APERTUREN LOS CAMBIOS DE METAS AL SISTEMA SE INGRESARÁN LAS MISMAS. Otros Motivos:</t>
    </r>
  </si>
  <si>
    <r>
      <t xml:space="preserve">Porcentaje total de personal del INIFAP que se capacita al año
</t>
    </r>
    <r>
      <rPr>
        <sz val="10"/>
        <rFont val="Soberana Sans"/>
        <family val="2"/>
      </rPr>
      <t xml:space="preserve"> Causa : Se registró un avance del 9.89% con respecto a la meta programada para el primer trimestre; el avance se debió a que se impartieron diversos cursos en línea y cursos sin costo, lo que trajo como consecuencia que se adelantaron cursos programados para el ejercicio fiscal 2016. Efecto: Los Centros de Investigación adelantaron actividades de capacitación al personal programadas para el transcurso del año.    Otros Motivos:</t>
    </r>
  </si>
  <si>
    <r>
      <t xml:space="preserve">Promedio de publicaciones tecnológicas por investigador
</t>
    </r>
    <r>
      <rPr>
        <sz val="10"/>
        <rFont val="Soberana Sans"/>
        <family val="2"/>
      </rPr>
      <t>Sin Información,Sin Justificación</t>
    </r>
  </si>
  <si>
    <r>
      <t xml:space="preserve">Promedio de cursos, talleres y eventos de capacitación y difusión impartidos por investigador
</t>
    </r>
    <r>
      <rPr>
        <sz val="10"/>
        <rFont val="Soberana Sans"/>
        <family val="2"/>
      </rPr>
      <t>Sin Información,Sin Justificación</t>
    </r>
  </si>
  <si>
    <r>
      <t xml:space="preserve">Porcentaje de presupuesto devengado de recursos fiscales del Instituto a la operación de la investigación
</t>
    </r>
    <r>
      <rPr>
        <sz val="10"/>
        <rFont val="Soberana Sans"/>
        <family val="2"/>
      </rPr>
      <t xml:space="preserve"> Causa : La variación del denominador se debe a que a que se tiene un presupuesto modificado proyectado anual de 1,300 MDP, sin embargo al primer trimestre el modificado, de acuerdo a las autorizaciones por la SHCP, fue solamente de 1,163.7 MDP. Lo anterior ocasiona que la meta del indicador tenga un incremento, que de haber tenido el presupuesto modificado proyectado sería del 3.2%, es decir, una variación mínima respecto de la meta. Efecto: Se estima que el efecto sea la disminución de las metas de los Indicadores del Instituto. Otros Motivos:</t>
    </r>
  </si>
  <si>
    <r>
      <t xml:space="preserve">Promedio de artículos científicos publicados por investigador
</t>
    </r>
    <r>
      <rPr>
        <sz val="10"/>
        <rFont val="Soberana Sans"/>
        <family val="2"/>
      </rPr>
      <t>Sin Información,Sin Justificación</t>
    </r>
  </si>
  <si>
    <r>
      <t xml:space="preserve">Porcentaje de variación de tecnologías forestales y agropecuarias generadas con respecto a 2013
</t>
    </r>
    <r>
      <rPr>
        <sz val="10"/>
        <rFont val="Soberana Sans"/>
        <family val="2"/>
      </rPr>
      <t>Sin Información,Sin Justificación</t>
    </r>
  </si>
  <si>
    <r>
      <t xml:space="preserve">A8.C4. Porcentaje de capacitaciones atendidas
</t>
    </r>
    <r>
      <rPr>
        <sz val="10"/>
        <rFont val="Soberana Sans"/>
        <family val="2"/>
      </rPr>
      <t>Sin Información,Sin Justificación</t>
    </r>
  </si>
  <si>
    <r>
      <t xml:space="preserve">A7.C3. Porcentaje de fichas elaboradas que promuevan el ordenamiento, la conservación y el aprovechamiento sustentable de los recursos pesqueros y acuícolas.
</t>
    </r>
    <r>
      <rPr>
        <sz val="10"/>
        <rFont val="Soberana Sans"/>
        <family val="2"/>
      </rPr>
      <t>Sin Información,Sin Justificación</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</si>
  <si>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</si>
  <si>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</si>
  <si>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</si>
  <si>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</si>
  <si>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</si>
  <si>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</si>
  <si>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</si>
  <si>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 Total de Programas presupuestarios con MIR)*100</t>
  </si>
  <si>
    <t>A C1. Matrices de Indicadores mejoradas</t>
  </si>
  <si>
    <r>
      <t>C1. Porcentaje de programas presupuestarios con MIR mejorada</t>
    </r>
    <r>
      <rPr>
        <i/>
        <sz val="10"/>
        <color indexed="30"/>
        <rFont val="Soberana Sans"/>
      </rPr>
      <t xml:space="preserve">
</t>
    </r>
  </si>
  <si>
    <t>(Número de programas presupuestarios con MIR mejorada ) / (Total de programas presupuestarios con MIR)*100</t>
  </si>
  <si>
    <t>B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</si>
  <si>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</si>
  <si>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</si>
  <si>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</si>
  <si>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</si>
  <si>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</si>
  <si>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</si>
  <si>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</si>
  <si>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</si>
  <si>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</si>
  <si>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</si>
  <si>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con un nivel de logro satisfactorio
</t>
    </r>
    <r>
      <rPr>
        <sz val="10"/>
        <rFont val="Soberana Sans"/>
        <family val="2"/>
      </rPr>
      <t>Sin Información,Sin Justificación</t>
    </r>
  </si>
  <si>
    <r>
      <t xml:space="preserve">C1. Porcentaje de programas presupuestarios con MIR mejorada
</t>
    </r>
    <r>
      <rPr>
        <sz val="10"/>
        <rFont val="Soberana Sans"/>
        <family val="2"/>
      </rPr>
      <t>Sin Información,Sin Justificación</t>
    </r>
  </si>
  <si>
    <r>
      <t xml:space="preserve">C2. Porcentaje de Recursos de Apoyo Administrativo Ejercidos
</t>
    </r>
    <r>
      <rPr>
        <sz val="10"/>
        <rFont val="Soberana Sans"/>
        <family val="2"/>
      </rPr>
      <t>Sin Información,Sin Justificación</t>
    </r>
  </si>
  <si>
    <r>
      <t xml:space="preserve">A2.C2. Estructura Programática Sectorial Autorizada
</t>
    </r>
    <r>
      <rPr>
        <sz val="10"/>
        <rFont val="Soberana Sans"/>
        <family val="2"/>
      </rPr>
      <t xml:space="preserve"> Causa : La meta alcanzada se encuentra dentro del umbral verde-amarillo Efecto: La meta alcanzada se encuentra dentro del umbral verde-amarillo Otros Motivos:</t>
    </r>
  </si>
  <si>
    <r>
      <t xml:space="preserve">A1. C1. Porcentaje de Unidades Responsables con Recursos Asignados
</t>
    </r>
    <r>
      <rPr>
        <sz val="10"/>
        <rFont val="Soberana Sans"/>
        <family val="2"/>
      </rPr>
      <t>Sin Información,Sin Justificación</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</si>
  <si>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</si>
  <si>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</si>
  <si>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</si>
  <si>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</si>
  <si>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</si>
  <si>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</si>
  <si>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</si>
  <si>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t>La línea base es el promedio del crecimiento anual del PIB agropecuario y pesquero de los últimos 12 años.  Tasa = [100(PIBt/PIBt1)]100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</si>
  <si>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</si>
  <si>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</si>
  <si>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</si>
  <si>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</si>
  <si>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</si>
  <si>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</si>
  <si>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Autorización de Proyectos.</t>
  </si>
  <si>
    <r>
      <t>Porcentaje de Proyectos Autorizados</t>
    </r>
    <r>
      <rPr>
        <i/>
        <sz val="10"/>
        <color indexed="30"/>
        <rFont val="Soberana Sans"/>
      </rPr>
      <t xml:space="preserve">
</t>
    </r>
  </si>
  <si>
    <t>(Número de Proyectos Autorizados / Número de Proyectos Registrados) X 100.</t>
  </si>
  <si>
    <r>
      <t>Porcentaje de Proyectos sin Suficiencia Presupuestal.</t>
    </r>
    <r>
      <rPr>
        <i/>
        <sz val="10"/>
        <color indexed="30"/>
        <rFont val="Soberana Sans"/>
      </rPr>
      <t xml:space="preserve">
</t>
    </r>
  </si>
  <si>
    <t>(Número de Proyectos Positivos sin suficiencia / Número de Proyectos Positivos) X 100.</t>
  </si>
  <si>
    <t>A 2 Registro y Dictamen de Proyectos.</t>
  </si>
  <si>
    <r>
      <t>Porcentaje de Proyectos con Dictamen Positivo.</t>
    </r>
    <r>
      <rPr>
        <i/>
        <sz val="10"/>
        <color indexed="30"/>
        <rFont val="Soberana Sans"/>
      </rPr>
      <t xml:space="preserve">
</t>
    </r>
  </si>
  <si>
    <t>(Número de Proyectos con Dictamen Positivo / Número de Proyectos Registrados) X 100.</t>
  </si>
  <si>
    <r>
      <t xml:space="preserve">Porcentaje de Inversión por Actividad
</t>
    </r>
    <r>
      <rPr>
        <sz val="10"/>
        <rFont val="Soberana Sans"/>
        <family val="2"/>
      </rPr>
      <t>Sin Información,Sin Justificación</t>
    </r>
  </si>
  <si>
    <r>
      <t xml:space="preserve">Tasa de crecimiento del PIB agropecuario y pesquero
</t>
    </r>
    <r>
      <rPr>
        <sz val="10"/>
        <rFont val="Soberana Sans"/>
        <family val="2"/>
      </rPr>
      <t>Sin Información,Sin Justificación</t>
    </r>
  </si>
  <si>
    <r>
      <t xml:space="preserve">Porcentaje de Inversión en Convenios de Coordinación
</t>
    </r>
    <r>
      <rPr>
        <sz val="10"/>
        <rFont val="Soberana Sans"/>
        <family val="2"/>
      </rPr>
      <t>Sin Información,Sin Justificación</t>
    </r>
  </si>
  <si>
    <r>
      <t xml:space="preserve">Porcentaje de Proyectos Establecidos
</t>
    </r>
    <r>
      <rPr>
        <sz val="10"/>
        <rFont val="Soberana Sans"/>
        <family val="2"/>
      </rPr>
      <t>Sin Información,Sin Justificación</t>
    </r>
  </si>
  <si>
    <r>
      <t xml:space="preserve">Porcentaje de Proyectos Autorizados
</t>
    </r>
    <r>
      <rPr>
        <sz val="10"/>
        <rFont val="Soberana Sans"/>
        <family val="2"/>
      </rPr>
      <t>Sin Información,Sin Justificación</t>
    </r>
  </si>
  <si>
    <r>
      <t xml:space="preserve">Porcentaje de Proyectos sin Suficiencia Presupuestal.
</t>
    </r>
    <r>
      <rPr>
        <sz val="10"/>
        <rFont val="Soberana Sans"/>
        <family val="2"/>
      </rPr>
      <t>Sin Información,Sin Justificación</t>
    </r>
  </si>
  <si>
    <r>
      <t xml:space="preserve">Porcentaje de Proyectos con Dictamen Positivo.
</t>
    </r>
    <r>
      <rPr>
        <sz val="10"/>
        <rFont val="Soberana Sans"/>
        <family val="2"/>
      </rPr>
      <t>Sin Información,Sin Justificación</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</si>
  <si>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</si>
  <si>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</si>
  <si>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</si>
  <si>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</si>
  <si>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</si>
  <si>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</si>
  <si>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</si>
  <si>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</si>
  <si>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C6. Inversión detonada por los incentivos económicos otorgados para la generación de agroparques.</t>
  </si>
  <si>
    <r>
      <t>C6. Porcentaje de la inversión detonada por los incentivos otorgados a proyectos de agroparques</t>
    </r>
    <r>
      <rPr>
        <i/>
        <sz val="10"/>
        <color indexed="30"/>
        <rFont val="Soberana Sans"/>
      </rPr>
      <t xml:space="preserve">
</t>
    </r>
  </si>
  <si>
    <t>(Monto de inversión total de los proyectos de agroparques pagados/Monto total de apoyo pagado para proyectos de agroparque)*100</t>
  </si>
  <si>
    <t>Número de veces</t>
  </si>
  <si>
    <t>B C5. Incentivos económicos entregados para proyectos agroalimentarios de las unidades económicas agropecuarias, pesqueras y acuícolas.</t>
  </si>
  <si>
    <r>
      <t>C5. 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</si>
  <si>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</si>
  <si>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C 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</si>
  <si>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C4. Tasa de variación de las toneladas cubiertas elegibles en el Componente de Fortalecimiento a la Cadena Productiva</t>
    </r>
    <r>
      <rPr>
        <i/>
        <sz val="10"/>
        <color indexed="30"/>
        <rFont val="Soberana Sans"/>
      </rPr>
      <t xml:space="preserve">
</t>
    </r>
  </si>
  <si>
    <t>((Total de toneladas cubiertas en el año tn / Total de toneladas cubiertas en el año t0) -1) *100</t>
  </si>
  <si>
    <t>D C2. Incentivos económicos entregados a productores para que se conviertan de productores tradicionales a productores orgánicos y certifiquen sus procesos.</t>
  </si>
  <si>
    <r>
      <t>C2. Porcentaje de productores convencionales que se convierten a productores orgánicos</t>
    </r>
    <r>
      <rPr>
        <i/>
        <sz val="10"/>
        <color indexed="30"/>
        <rFont val="Soberana Sans"/>
      </rPr>
      <t xml:space="preserve">
</t>
    </r>
  </si>
  <si>
    <t>((Número de productores beneficiados en el año tn / Número de productores beneficiados en el año t0)) - 1 )* 100</t>
  </si>
  <si>
    <t>E C1. Incentivos económicos otorgados a través de los Componentes que facilitan el acceso al financiamiento a los productores (agrícolas, pecuarios, pesqueros, acuícolas y rurales en su conjunto).</t>
  </si>
  <si>
    <r>
      <t xml:space="preserve">C1.2 Porcentaje de variación de productores agroalimentarios y del sector rural en su conjunto con créditos al amparo de los incentivos de los componentes, respecto al año base. </t>
    </r>
    <r>
      <rPr>
        <i/>
        <sz val="10"/>
        <color indexed="30"/>
        <rFont val="Soberana Sans"/>
      </rPr>
      <t xml:space="preserve">
</t>
    </r>
  </si>
  <si>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</si>
  <si>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r>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r>
    <r>
      <rPr>
        <i/>
        <sz val="10"/>
        <color indexed="30"/>
        <rFont val="Soberana Sans"/>
      </rPr>
      <t xml:space="preserve">
</t>
    </r>
  </si>
  <si>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</si>
  <si>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F C3. Inversión Potencializada por cada peso otorgado en Incentivos a la Producción.</t>
  </si>
  <si>
    <r>
      <t>C3. 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</si>
  <si>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</si>
  <si>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A 1 A9. C6 Selección de proyectos para la construcción de agroparques.</t>
  </si>
  <si>
    <r>
      <t>A9. C6 Porcentaje de proyectos de agroparques pagados</t>
    </r>
    <r>
      <rPr>
        <i/>
        <sz val="10"/>
        <color indexed="30"/>
        <rFont val="Soberana Sans"/>
      </rPr>
      <t xml:space="preserve">
</t>
    </r>
  </si>
  <si>
    <t>(Número de proyectos de agroparques pagados/Número de proyectos de agroparques solicitados)*100</t>
  </si>
  <si>
    <t>B 2 A8. C5 Suscripción de Convenios de Colaboración con las Instancias Ejecutoras del Componente de Productividad Agroalimentaria</t>
  </si>
  <si>
    <r>
      <t>A8. C5 Porcentaje de Convenios de Colaboración suscritos con las Instancias Ejecutoras del Componente de Productividad Agroalimentaria</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</si>
  <si>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</si>
  <si>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B 3 A6. C6 Recepción de solicitudes de incentivos para su posterior evaluación y dictaminación.</t>
  </si>
  <si>
    <r>
      <t>A6.C6. Porcentaje de solicitudes de proyectos agroalimentarios recibidas</t>
    </r>
    <r>
      <rPr>
        <i/>
        <sz val="10"/>
        <color indexed="30"/>
        <rFont val="Soberana Sans"/>
      </rPr>
      <t xml:space="preserve">
</t>
    </r>
  </si>
  <si>
    <t>(Número de solicitudes de proyectos agroalimentarios recibidas/Número de solicitudes de proyectos agroalimentarios programadas)*100</t>
  </si>
  <si>
    <t>B 4 A7. C5 Autorización de incentivos para solicitudes de proyectos agroalimentarios</t>
  </si>
  <si>
    <r>
      <t>A7. C5 Porcentaje de solicitudes de proyectos agroalimentarios con incentivos pagadas</t>
    </r>
    <r>
      <rPr>
        <i/>
        <sz val="10"/>
        <color indexed="30"/>
        <rFont val="Soberana Sans"/>
      </rPr>
      <t xml:space="preserve">
</t>
    </r>
  </si>
  <si>
    <t>(Número de solicitudes de proyectos agroalimentarios pagadas/Número de solicitudes de proyectos agroalimentarios solicitadas)*100</t>
  </si>
  <si>
    <t>Gestión-Eficiencia-Anual</t>
  </si>
  <si>
    <t>C 5 A5.C4 Suscripción de contratos de solicitudes de apoyo de coberturas aprobadas</t>
  </si>
  <si>
    <r>
      <t>A5.C4 Tasa de Variación en la cantidad de contratos adquiridos, elegibles en el Componente de Fortalecimiento a la Cadena Productiva</t>
    </r>
    <r>
      <rPr>
        <i/>
        <sz val="10"/>
        <color indexed="30"/>
        <rFont val="Soberana Sans"/>
      </rPr>
      <t xml:space="preserve">
</t>
    </r>
  </si>
  <si>
    <t>((Total de contratos adquiridos en el año tn / Total de contratos adquiridos en el año t0) -1) *100</t>
  </si>
  <si>
    <t>D 6 A2.C2. Recepcion de solicitudes de Productores Convencionales para su conversion a Productores Orgánicos</t>
  </si>
  <si>
    <r>
      <t>A2.C2 Porcentaje de solicitudes autorizadas por la Unidad Técnica Auxiliar.</t>
    </r>
    <r>
      <rPr>
        <i/>
        <sz val="10"/>
        <color indexed="30"/>
        <rFont val="Soberana Sans"/>
      </rPr>
      <t xml:space="preserve">
</t>
    </r>
  </si>
  <si>
    <t>(Número de solicitudes autorizadas / Número de solicitudes recibidas) * 100</t>
  </si>
  <si>
    <t>E 7 A1.C1. Recepción de solicitudes de operaciones crediticias para el acceso al financiamiento.</t>
  </si>
  <si>
    <r>
      <t>A1.C1 Tasa de variación del número de operaciones crediticias respecto al año anterior</t>
    </r>
    <r>
      <rPr>
        <i/>
        <sz val="10"/>
        <color indexed="30"/>
        <rFont val="Soberana Sans"/>
      </rPr>
      <t xml:space="preserve">
</t>
    </r>
  </si>
  <si>
    <t>((Número de solicitudes de operaciones crediticias en el año tn/ Número de solicitudes de operaciones crediticias en el año tn-1)-1)*100</t>
  </si>
  <si>
    <t>F 8 A3. C3 Cuantificación de beneficiarios apoyados.</t>
  </si>
  <si>
    <r>
      <t>A3.C3 Tasa de Variación del numero de beneficiarios  de los proyectos apoyados con respecto al año anterior</t>
    </r>
    <r>
      <rPr>
        <i/>
        <sz val="10"/>
        <color indexed="30"/>
        <rFont val="Soberana Sans"/>
      </rPr>
      <t xml:space="preserve">
</t>
    </r>
  </si>
  <si>
    <t>(Numero de beneficiarios apoyados en t/Numero de beneficiarios apoyados en t-1)-1*100</t>
  </si>
  <si>
    <t>F 9 A4. C3 Aprobación de incentivos económicos a los productores para potenciar el desarrollo del sur sureste con proyectos productivos</t>
  </si>
  <si>
    <r>
      <t>A4.C3 Tasa de Variación del numero de proyectos apoyados por cada  100 mdp de incentivo con respecto al año anterior.</t>
    </r>
    <r>
      <rPr>
        <i/>
        <sz val="10"/>
        <color indexed="30"/>
        <rFont val="Soberana Sans"/>
      </rPr>
      <t xml:space="preserve">
</t>
    </r>
  </si>
  <si>
    <t>(Numero de proyectos apoyados con 100 mdp de incentivo otorgado t/Numero de proyectos apoyados con 100 mdp de incentivo otorgado t-1)-1*100</t>
  </si>
  <si>
    <r>
      <t xml:space="preserve">Incentivos otorgados a proyectos de inversión beneficiados por el Programa por unidad económica rural
</t>
    </r>
    <r>
      <rPr>
        <sz val="10"/>
        <rFont val="Soberana Sans"/>
        <family val="2"/>
      </rPr>
      <t>Sin Información,Sin Justificación</t>
    </r>
  </si>
  <si>
    <r>
      <t xml:space="preserve">C6. Porcentaje de la inversión detonada por los incentivos otorgados a proyectos de agroparques
</t>
    </r>
    <r>
      <rPr>
        <sz val="10"/>
        <rFont val="Soberana Sans"/>
        <family val="2"/>
      </rPr>
      <t>Sin Información,Sin Justificación</t>
    </r>
  </si>
  <si>
    <r>
      <t xml:space="preserve">C5. Porcentaje de incentivos totales otorgados respecto a la inversión total de los proyectos agroalimentarios
</t>
    </r>
    <r>
      <rPr>
        <sz val="10"/>
        <rFont val="Soberana Sans"/>
        <family val="2"/>
      </rPr>
      <t>Sin Información,Sin Justificación</t>
    </r>
  </si>
  <si>
    <r>
      <t xml:space="preserve">C4. Tasa de variación de las toneladas cubiertas elegibles en el Componente de Fortalecimiento a la Cadena Productiva
</t>
    </r>
    <r>
      <rPr>
        <sz val="10"/>
        <rFont val="Soberana Sans"/>
        <family val="2"/>
      </rPr>
      <t>Sin Información,Sin Justificación</t>
    </r>
  </si>
  <si>
    <r>
      <t xml:space="preserve">C2. Porcentaje de productores convencionales que se convierten a productores orgánicos
</t>
    </r>
    <r>
      <rPr>
        <sz val="10"/>
        <rFont val="Soberana Sans"/>
        <family val="2"/>
      </rPr>
      <t>Sin Información,Sin Justificación</t>
    </r>
  </si>
  <si>
    <r>
      <t xml:space="preserve">C1.2 Porcentaje de variación de productores agroalimentarios y del sector rural en su conjunto con créditos al amparo de los incentivos de los componentes, respecto al año base. 
</t>
    </r>
    <r>
      <rPr>
        <sz val="10"/>
        <rFont val="Soberana Sans"/>
        <family val="2"/>
      </rPr>
      <t xml:space="preserve"> Causa : 1.- La estimación del denominador (crédito detonado en el año base) corresponde al cierre del IV trimestre, por lo que el resultado del indicador se ve afectado de manera negativa.  2.- El resultado numerador se debe a que la mayoría de las operaciones crediticias del primer trimestre de 2016 se enfocaron en cerrar las operaciones del portafolio crediticio 2015, por lo que durante el segundo trimestre del año se espera un mayor crédito detonado. Efecto: La combinación de ambas causas provocaron que la meta del indicador estuviera por debajo de lo esperado. No obstante, durante el segundo trimestre se esperan mejores resultados. Otros Motivos:</t>
    </r>
  </si>
  <si>
    <r>
      <t xml:space="preserve">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
</t>
    </r>
    <r>
      <rPr>
        <sz val="10"/>
        <rFont val="Soberana Sans"/>
        <family val="2"/>
      </rPr>
      <t xml:space="preserve"> Causa : 1.- La estimación del denominador (crédito detonado en el año base) corresponde al cierre del IV trimestre, por lo que el resultado del indicador se ve afectado de manera negativa.  2.- El resultado numerador se debe a que la mayoría de las operaciones crediticias del primer trimestre de 2016 se enfocaron en cerrar las operaciones del portafolio crediticio 2015, por lo que durante el segundo trimestre del año se espera un mayor crédito detonado. Efecto: La combinación de ambas causas provocaron que la meta del indicador estuviera por debajo de lo esperado. No obstante, durante el segundo trimestre se esperan mejores resultados. Otros Motivos:</t>
    </r>
  </si>
  <si>
    <r>
      <t xml:space="preserve">C3. Inversión potencializada en torno a los proyectos apoyados por el componente en el año corriente
</t>
    </r>
    <r>
      <rPr>
        <sz val="10"/>
        <rFont val="Soberana Sans"/>
        <family val="2"/>
      </rPr>
      <t>Sin Información,Sin Justificación</t>
    </r>
  </si>
  <si>
    <r>
      <t xml:space="preserve">A9. C6 Porcentaje de proyectos de agroparques pagados
</t>
    </r>
    <r>
      <rPr>
        <sz val="10"/>
        <rFont val="Soberana Sans"/>
        <family val="2"/>
      </rPr>
      <t>Sin Información,Sin Justificación</t>
    </r>
  </si>
  <si>
    <r>
      <t xml:space="preserve">A8. C5 Porcentaje de Convenios de Colaboración suscritos con las Instancias Ejecutoras del Componente de Productividad Agroalimentaria
</t>
    </r>
    <r>
      <rPr>
        <sz val="10"/>
        <rFont val="Soberana Sans"/>
        <family val="2"/>
      </rPr>
      <t xml:space="preserve"> Causa : Se logró la firma con las 4 instancias ejecutoras consideradas durante el 1er trimestre, por economías de revisión legal de los procedimientos realizados en los años anteriores. Efecto: Se dio en tiempo y forma la apertura de ventanillas, en al menos una instancia, conforme la firma de convenios se fue estableciendo la apertura en el resto. Otros Motivos:</t>
    </r>
  </si>
  <si>
    <r>
      <t xml:space="preserve">A6.C6. Porcentaje de solicitudes de proyectos agroalimentarios recibidas
</t>
    </r>
    <r>
      <rPr>
        <sz val="10"/>
        <rFont val="Soberana Sans"/>
        <family val="2"/>
      </rPr>
      <t>Sin Información,Sin Justificación</t>
    </r>
  </si>
  <si>
    <r>
      <t xml:space="preserve">A7. C5 Porcentaje de solicitudes de proyectos agroalimentarios con incentivos pagadas
</t>
    </r>
    <r>
      <rPr>
        <sz val="10"/>
        <rFont val="Soberana Sans"/>
        <family val="2"/>
      </rPr>
      <t>Sin Información,Sin Justificación</t>
    </r>
  </si>
  <si>
    <r>
      <t xml:space="preserve">A5.C4 Tasa de Variación en la cantidad de contratos adquiridos, elegibles en el Componente de Fortalecimiento a la Cadena Productiva
</t>
    </r>
    <r>
      <rPr>
        <sz val="10"/>
        <rFont val="Soberana Sans"/>
        <family val="2"/>
      </rPr>
      <t>Sin Información,Sin Justificación</t>
    </r>
  </si>
  <si>
    <r>
      <t xml:space="preserve">A2.C2 Porcentaje de solicitudes autorizadas por la Unidad Técnica Auxiliar.
</t>
    </r>
    <r>
      <rPr>
        <sz val="10"/>
        <rFont val="Soberana Sans"/>
        <family val="2"/>
      </rPr>
      <t>Sin Información,Sin Justificación</t>
    </r>
  </si>
  <si>
    <r>
      <t xml:space="preserve">A1.C1 Tasa de variación del número de operaciones crediticias respecto al año anterior
</t>
    </r>
    <r>
      <rPr>
        <sz val="10"/>
        <rFont val="Soberana Sans"/>
        <family val="2"/>
      </rPr>
      <t>Sin Información,Sin Justificación</t>
    </r>
  </si>
  <si>
    <r>
      <t xml:space="preserve">A3.C3 Tasa de Variación del numero de beneficiarios  de los proyectos apoyados con respecto al año anterior
</t>
    </r>
    <r>
      <rPr>
        <sz val="10"/>
        <rFont val="Soberana Sans"/>
        <family val="2"/>
      </rPr>
      <t>Sin Información,Sin Justificación</t>
    </r>
  </si>
  <si>
    <r>
      <t xml:space="preserve">A4.C3 Tasa de Variación del numero de proyectos apoyados por cada  100 mdp de incentivo con respecto al año anterior.
</t>
    </r>
    <r>
      <rPr>
        <sz val="10"/>
        <rFont val="Soberana Sans"/>
        <family val="2"/>
      </rPr>
      <t>Sin Información,Sin Justificación</t>
    </r>
  </si>
  <si>
    <t>S258</t>
  </si>
  <si>
    <t>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</si>
  <si>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</si>
  <si>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</si>
  <si>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r>
      <t>Productividad laboral en el sector agropecuario y pesquero</t>
    </r>
    <r>
      <rPr>
        <i/>
        <sz val="10"/>
        <color indexed="30"/>
        <rFont val="Soberana Sans"/>
      </rPr>
      <t xml:space="preserve">
</t>
    </r>
  </si>
  <si>
    <t>(Promedio anual del Producto Interno Bruto del sector agropecuario reportado por el INEGI / numero promedio anual de personas ocupadas en el sector de acuerdo con los datos reportados en la ENOE del INEGI)</t>
  </si>
  <si>
    <t>Los pequeños productores agropecuarios incrementan su productividad total.</t>
  </si>
  <si>
    <r>
      <t>Tasa de variación en el ingreso de las UER de los estratos E1, E2, E3 y E4.</t>
    </r>
    <r>
      <rPr>
        <i/>
        <sz val="10"/>
        <color indexed="30"/>
        <rFont val="Soberana Sans"/>
      </rPr>
      <t xml:space="preserve">
</t>
    </r>
  </si>
  <si>
    <t>((Ingreso de las UER de los estratos E1, E2, E3 y E4 en el año t /  Ingreso de las UER de los estratos E1, E2, E3 y E4 en el año t0)-1)*100</t>
  </si>
  <si>
    <t>Estratégico-Eficacia-Bianual</t>
  </si>
  <si>
    <t>A C1. Productores agropecuarios apoyados para mejorar su capacidad adaptativa ante desastres naturales.</t>
  </si>
  <si>
    <r>
      <t>C1. Porcentaje de productores apoyados para mejorar su capacidad adaptativa ante desastres naturales.</t>
    </r>
    <r>
      <rPr>
        <i/>
        <sz val="10"/>
        <color indexed="30"/>
        <rFont val="Soberana Sans"/>
      </rPr>
      <t xml:space="preserve">
</t>
    </r>
  </si>
  <si>
    <t>(Número de productores agropecuarios apoyados para mejorar sus capacidad adaptativa ante desastres naturales/Número de productores agropecuarios elegibles)*100</t>
  </si>
  <si>
    <t>B C2. Personas en condición de pobreza en zonas rurales y periurbanas y pequeños productores rurales de localidades de alta y muy alta marginación apoyados para incrementar la dotación de paquetes productivos y la agregación de valor de sus procesos productivos.</t>
  </si>
  <si>
    <r>
      <t>C2. Porcentaje de personas en condición de pobreza en zonas periurbanas apoyadas con paquetes  para la instalación de huertos y granjas familiares.</t>
    </r>
    <r>
      <rPr>
        <i/>
        <sz val="10"/>
        <color indexed="30"/>
        <rFont val="Soberana Sans"/>
      </rPr>
      <t xml:space="preserve">
</t>
    </r>
  </si>
  <si>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</si>
  <si>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r>
      <t>Porcentaje de pequeños productores rurales de alta y muy alta marginalidad apoyados para incrementar el valor agregado en sus procesos productivos.</t>
    </r>
    <r>
      <rPr>
        <i/>
        <sz val="10"/>
        <color indexed="30"/>
        <rFont val="Soberana Sans"/>
      </rPr>
      <t xml:space="preserve">
</t>
    </r>
  </si>
  <si>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</si>
  <si>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 C3. Incrementar la cobertura del Componente a través de apoyos con proyectos integrales ejecutados en municipios áridos y semiáridos del país.</t>
  </si>
  <si>
    <r>
      <t>C3. Porcentaje de variación de municipios de zonas áridas y semiáridas con proyectos integrales ejecutados</t>
    </r>
    <r>
      <rPr>
        <i/>
        <sz val="10"/>
        <color indexed="30"/>
        <rFont val="Soberana Sans"/>
      </rPr>
      <t xml:space="preserve">
</t>
    </r>
  </si>
  <si>
    <t>((Municipios de zonas áridas y semiáridas con proyectos ejecutados en el año tn/Municipios de zonas áridas y semiáridas en el año t0))-1*100 donde tn= año en curso y t0= año base (2015)</t>
  </si>
  <si>
    <t>D C4. Organizaciones rurales apoyadas para su fortalecimiento.</t>
  </si>
  <si>
    <r>
      <t>C4. Porcentaje de Organizaciones Rurales apoyadas.</t>
    </r>
    <r>
      <rPr>
        <i/>
        <sz val="10"/>
        <color indexed="30"/>
        <rFont val="Soberana Sans"/>
      </rPr>
      <t xml:space="preserve">
</t>
    </r>
  </si>
  <si>
    <t>(Número de Organizaciones rurales apoyadas / Número de Organizaciones rurales que presentaron solicitudes de apoyo)*100.</t>
  </si>
  <si>
    <t>E C5. Incentivos otorgados para la realización de acciones y construcción de infraestructura para el aprovechamiento sustentable de suelo y agua.</t>
  </si>
  <si>
    <r>
      <t>C5.1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</si>
  <si>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t0))]*100]-100 ** en donde tn= año en curso y t0= año base (2014)</t>
  </si>
  <si>
    <r>
      <t>C5.2 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</si>
  <si>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(2014)</t>
  </si>
  <si>
    <t>F C6. Unidades de producción familiar en localidades rurales de alta y muy alta marginalidad apoyadas para mejorar su capacidad productiva.</t>
  </si>
  <si>
    <r>
      <t>C6. Porcentaje de unidades de producción familiar en localidades rurales de alta y muy alta marginalidad apoyadas para mejorar su capacidad productiva.</t>
    </r>
    <r>
      <rPr>
        <i/>
        <sz val="10"/>
        <color indexed="30"/>
        <rFont val="Soberana Sans"/>
      </rPr>
      <t xml:space="preserve">
</t>
    </r>
  </si>
  <si>
    <t>(Número de unidades de producción familiar en localidades rurales de alta y muy alta marginación apoyadas para mejorar su capacidad productiva/ Número de unidades de producción familiar en localidades rurales de alta y muy alta marginación)*100</t>
  </si>
  <si>
    <t>A 1 A1. C1. Contratación de Pólizas para asegurar activos productivos ante la ocurrencia de siniestros</t>
  </si>
  <si>
    <r>
      <t>A1.2.C1 Porcentaje de superficie elegible asegurada ante la ocurrencia de siniestros</t>
    </r>
    <r>
      <rPr>
        <i/>
        <sz val="10"/>
        <color indexed="30"/>
        <rFont val="Soberana Sans"/>
      </rPr>
      <t xml:space="preserve">
</t>
    </r>
  </si>
  <si>
    <t>(Superficie elegible asegurada contra siniestros / total de superficie elegible)*100</t>
  </si>
  <si>
    <r>
      <t>A1.1.C1. Porcentaje de unidades animal aseguradas ante la ocurrencia de siniestros</t>
    </r>
    <r>
      <rPr>
        <i/>
        <sz val="10"/>
        <color indexed="30"/>
        <rFont val="Soberana Sans"/>
      </rPr>
      <t xml:space="preserve">
</t>
    </r>
  </si>
  <si>
    <t>(Unidades animal elegible asegurada contra desastres naturales /total de unidades animal elegible)*100</t>
  </si>
  <si>
    <r>
      <t>Porcentaje de solicitudes dictaminadas.</t>
    </r>
    <r>
      <rPr>
        <i/>
        <sz val="10"/>
        <color indexed="30"/>
        <rFont val="Soberana Sans"/>
      </rPr>
      <t xml:space="preserve">
</t>
    </r>
  </si>
  <si>
    <t>(Número total de solicitudes dictaminadas/Número total de solicitudes que cumplen con la normatividad establecida en las Reglas de Operación)*100</t>
  </si>
  <si>
    <t>B 2 A3. C2. Proporción de solicitudes autorizadas, respecto a las solicitudes recibidas de proyectos de agregación de valor y acceso al mercado</t>
  </si>
  <si>
    <r>
      <t>A3.C2. Porcentaje de solicitudes apoyadas de proyectos de agregación de valor y acceso al mercado.</t>
    </r>
    <r>
      <rPr>
        <i/>
        <sz val="10"/>
        <color indexed="30"/>
        <rFont val="Soberana Sans"/>
      </rPr>
      <t xml:space="preserve">
</t>
    </r>
  </si>
  <si>
    <t>(Numero de solicitudes apoyadas/Número de solicitudes recibidas)*100</t>
  </si>
  <si>
    <t>B 3 A2. C2. Proporción de solicitudes autorizadas, respecto a las solicitudes recibidas de huertos y granjas familiares</t>
  </si>
  <si>
    <r>
      <t>A2.C2. Porcentaje de solicitudes apoyadas de huertos y granjas familiares.</t>
    </r>
    <r>
      <rPr>
        <i/>
        <sz val="10"/>
        <color indexed="30"/>
        <rFont val="Soberana Sans"/>
      </rPr>
      <t xml:space="preserve">
</t>
    </r>
  </si>
  <si>
    <t>C 4 A4. C3. Dictaminación de solicitudes de apoyo de municipios áridos y semiáridos</t>
  </si>
  <si>
    <r>
      <t>A4.C3 Porcentaje de solicitudes de apoyo de municipios áridos y semiáridos atendidas</t>
    </r>
    <r>
      <rPr>
        <i/>
        <sz val="10"/>
        <color indexed="30"/>
        <rFont val="Soberana Sans"/>
      </rPr>
      <t xml:space="preserve">
</t>
    </r>
  </si>
  <si>
    <t>(Numero de solicitudes de apoyo de municipios áridos y semiáridos atendidas / Numero total de solicitudes de apoyo de municipios áridos y semiáridos recibidas)*100</t>
  </si>
  <si>
    <t>D 5 A5. C4. Verificación del programa de fortalecimiento de las organizaciones rurales</t>
  </si>
  <si>
    <r>
      <t>A5.C4. Porcentaje de organizaciones rurales verificadas.</t>
    </r>
    <r>
      <rPr>
        <i/>
        <sz val="10"/>
        <color indexed="30"/>
        <rFont val="Soberana Sans"/>
      </rPr>
      <t xml:space="preserve">
</t>
    </r>
  </si>
  <si>
    <t>(Organizaciones rurales verificadas/Organizaciones rurales apoyadas)*100</t>
  </si>
  <si>
    <t>D 6 A6. C4. Dictaminación de solicitudes.</t>
  </si>
  <si>
    <r>
      <t>A6.C4. Porcentaje de solicitudes de Organizaciones Rurales dictaminadas en el plazo establecido en las Reglas de Operación.</t>
    </r>
    <r>
      <rPr>
        <i/>
        <sz val="10"/>
        <color indexed="30"/>
        <rFont val="Soberana Sans"/>
      </rPr>
      <t xml:space="preserve">
</t>
    </r>
  </si>
  <si>
    <t>(Total de solicitudes dictaminadas en el plazo establecido en las Reglas de Operación/Total de solicitudes recibidas)*100</t>
  </si>
  <si>
    <t>E 7 A7. C5. Seguimiento a la supervisión de infraestructura para el aprovechamiento sustentable de suelo y agua</t>
  </si>
  <si>
    <r>
      <t>A7.C5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</si>
  <si>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</si>
  <si>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F 8 A8. C6. Refrendo de Agencias de Desarrollo Rural con desempeño profesional aceptable.</t>
  </si>
  <si>
    <r>
      <t>A8.C6. Porcentaje de Agencias de Desarrollo Rural refrendadas</t>
    </r>
    <r>
      <rPr>
        <i/>
        <sz val="10"/>
        <color indexed="30"/>
        <rFont val="Soberana Sans"/>
      </rPr>
      <t xml:space="preserve">
</t>
    </r>
  </si>
  <si>
    <t>(Número total de Agencias de Desarrollo Rural con desempeño profesional aceptable refrendadas/Número total de Agencias de Desarrollo Rural que prestaron su servicio el año previo)*100</t>
  </si>
  <si>
    <r>
      <t xml:space="preserve">Tasa de variación en el ingreso de las UER de los estratos E1, E2, E3 y E4.
</t>
    </r>
    <r>
      <rPr>
        <sz val="10"/>
        <rFont val="Soberana Sans"/>
        <family val="2"/>
      </rPr>
      <t>Sin Información,Sin Justificación</t>
    </r>
  </si>
  <si>
    <r>
      <t xml:space="preserve">C1. Porcentaje de productores apoyados para mejorar su capacidad adaptativa ante desastres naturales.
</t>
    </r>
    <r>
      <rPr>
        <sz val="10"/>
        <rFont val="Soberana Sans"/>
        <family val="2"/>
      </rPr>
      <t>Sin Información,Sin Justificación</t>
    </r>
  </si>
  <si>
    <r>
      <t xml:space="preserve">C2. Porcentaje de personas en condición de pobreza en zonas periurbanas apoyadas con paquetes  para la instalación de huertos y granjas familiares.
</t>
    </r>
    <r>
      <rPr>
        <sz val="10"/>
        <rFont val="Soberana Sans"/>
        <family val="2"/>
      </rPr>
      <t>Sin Información,Sin Justificación</t>
    </r>
  </si>
  <si>
    <r>
      <t xml:space="preserve">Porcentaje de pequeños productores rurales de alta y muy alta marginalidad apoyados para incrementar el valor agregado en sus procesos productivos.
</t>
    </r>
    <r>
      <rPr>
        <sz val="10"/>
        <rFont val="Soberana Sans"/>
        <family val="2"/>
      </rPr>
      <t>Sin Información,Sin Justificación</t>
    </r>
  </si>
  <si>
    <r>
      <t xml:space="preserve">C3. Porcentaje de variación de municipios de zonas áridas y semiáridas con proyectos integrales ejecutados
</t>
    </r>
    <r>
      <rPr>
        <sz val="10"/>
        <rFont val="Soberana Sans"/>
        <family val="2"/>
      </rPr>
      <t>Sin Información,Sin Justificación</t>
    </r>
  </si>
  <si>
    <r>
      <t xml:space="preserve">C4. Porcentaje de Organizaciones Rurales apoyadas.
</t>
    </r>
    <r>
      <rPr>
        <sz val="10"/>
        <rFont val="Soberana Sans"/>
        <family val="2"/>
      </rPr>
      <t>Sin Información,Sin Justificación</t>
    </r>
  </si>
  <si>
    <r>
      <t xml:space="preserve">C5.1  Porcentaje de variación de la capacidad de almacenamiento de agua
</t>
    </r>
    <r>
      <rPr>
        <sz val="10"/>
        <rFont val="Soberana Sans"/>
        <family val="2"/>
      </rPr>
      <t>Sin Información,Sin Justificación</t>
    </r>
  </si>
  <si>
    <r>
      <t xml:space="preserve">C5.2 Porcentaje de variación de la superficie agropecuaria incorporada al aprovechamiento sustentable
</t>
    </r>
    <r>
      <rPr>
        <sz val="10"/>
        <rFont val="Soberana Sans"/>
        <family val="2"/>
      </rPr>
      <t>Sin Información,Sin Justificación</t>
    </r>
  </si>
  <si>
    <r>
      <t xml:space="preserve">C6. Porcentaje de unidades de producción familiar en localidades rurales de alta y muy alta marginalidad apoyadas para mejorar su capacidad productiva.
</t>
    </r>
    <r>
      <rPr>
        <sz val="10"/>
        <rFont val="Soberana Sans"/>
        <family val="2"/>
      </rPr>
      <t>Sin Información,Sin Justificación</t>
    </r>
  </si>
  <si>
    <r>
      <t xml:space="preserve">A1.2.C1 Porcentaje de superficie elegible asegurada ante la ocurrencia de siniestros
</t>
    </r>
    <r>
      <rPr>
        <sz val="10"/>
        <rFont val="Soberana Sans"/>
        <family val="2"/>
      </rPr>
      <t>Sin Información,Sin Justificación</t>
    </r>
  </si>
  <si>
    <r>
      <t xml:space="preserve">A1.1.C1. Porcentaje de unidades animal aseguradas ante la ocurrencia de siniestros
</t>
    </r>
    <r>
      <rPr>
        <sz val="10"/>
        <rFont val="Soberana Sans"/>
        <family val="2"/>
      </rPr>
      <t>Sin Información,Sin Justificación</t>
    </r>
  </si>
  <si>
    <r>
      <t xml:space="preserve">Porcentaje de solicitudes dictaminadas.
</t>
    </r>
    <r>
      <rPr>
        <sz val="10"/>
        <rFont val="Soberana Sans"/>
        <family val="2"/>
      </rPr>
      <t>Sin Información,Sin Justificación</t>
    </r>
  </si>
  <si>
    <r>
      <t xml:space="preserve">A3.C2. Porcentaje de solicitudes apoyadas de proyectos de agregación de valor y acceso al mercado.
</t>
    </r>
    <r>
      <rPr>
        <sz val="10"/>
        <rFont val="Soberana Sans"/>
        <family val="2"/>
      </rPr>
      <t>Sin Información,Sin Justificación</t>
    </r>
  </si>
  <si>
    <r>
      <t xml:space="preserve">A2.C2. Porcentaje de solicitudes apoyadas de huertos y granjas familiares.
</t>
    </r>
    <r>
      <rPr>
        <sz val="10"/>
        <rFont val="Soberana Sans"/>
        <family val="2"/>
      </rPr>
      <t>Sin Información,Sin Justificación</t>
    </r>
  </si>
  <si>
    <r>
      <t xml:space="preserve">A4.C3 Porcentaje de solicitudes de apoyo de municipios áridos y semiáridos atendidas
</t>
    </r>
    <r>
      <rPr>
        <sz val="10"/>
        <rFont val="Soberana Sans"/>
        <family val="2"/>
      </rPr>
      <t>Sin Información,Sin Justificación</t>
    </r>
  </si>
  <si>
    <r>
      <t xml:space="preserve">A5.C4. Porcentaje de organizaciones rurales verificadas.
</t>
    </r>
    <r>
      <rPr>
        <sz val="10"/>
        <rFont val="Soberana Sans"/>
        <family val="2"/>
      </rPr>
      <t>Sin Información,Sin Justificación</t>
    </r>
  </si>
  <si>
    <r>
      <t xml:space="preserve">A6.C4. Porcentaje de solicitudes de Organizaciones Rurales dictaminadas en el plazo establecido en las Reglas de Operación.
</t>
    </r>
    <r>
      <rPr>
        <sz val="10"/>
        <rFont val="Soberana Sans"/>
        <family val="2"/>
      </rPr>
      <t>Sin Información,Sin Justificación</t>
    </r>
  </si>
  <si>
    <r>
      <t xml:space="preserve">A7.C5 Porcentaje de entidades supervisadas en el proceso operativo
</t>
    </r>
    <r>
      <rPr>
        <sz val="10"/>
        <rFont val="Soberana Sans"/>
        <family val="2"/>
      </rPr>
      <t>Sin Información,Sin Justificación</t>
    </r>
  </si>
  <si>
    <r>
      <t xml:space="preserve">A8.C6. Porcentaje de Agencias de Desarrollo Rural refrendadas
</t>
    </r>
    <r>
      <rPr>
        <sz val="10"/>
        <rFont val="Soberana Sans"/>
        <family val="2"/>
      </rPr>
      <t>Sin Información,Sin Justificación</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</si>
  <si>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</si>
  <si>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</si>
  <si>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</si>
  <si>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</si>
  <si>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</si>
  <si>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</si>
  <si>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</si>
  <si>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</si>
  <si>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</si>
  <si>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C2 Incentivos económicos entregados para incrementar el nivel tecnológico de los cultivos en las UERA.</t>
  </si>
  <si>
    <r>
      <t>C2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</si>
  <si>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</si>
  <si>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B C4 Incentivos económicos entregados a las UERA para el incremento de la infraestructura, equipo y servicios en las cadenas de valor</t>
  </si>
  <si>
    <r>
      <t>C4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</si>
  <si>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</si>
  <si>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 C5 Incentivos económicos entregados a personas morales dedicadas a investigación y transferencia de tecnología para incrementar la innovación tecnológica en las UERA</t>
  </si>
  <si>
    <r>
      <t>C5  Porcentaje de personas morales que realizan actividades de investigación y transferencia de tecnologia para incrementar la innovación tecnologica en las UERA con incentivos economicos entregados.</t>
    </r>
    <r>
      <rPr>
        <i/>
        <sz val="10"/>
        <color indexed="30"/>
        <rFont val="Soberana Sans"/>
      </rPr>
      <t xml:space="preserve">
</t>
    </r>
  </si>
  <si>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</si>
  <si>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D C6 Incentivos económicos otorgados para incrementar la mecanización y equipamiento en las UERAS.</t>
  </si>
  <si>
    <r>
      <t>C6 Porcentaje de UERA con incentivos económicos otorgados para incrementar la mecanización y equipamiento.</t>
    </r>
    <r>
      <rPr>
        <i/>
        <sz val="10"/>
        <color indexed="30"/>
        <rFont val="Soberana Sans"/>
      </rPr>
      <t xml:space="preserve">
</t>
    </r>
  </si>
  <si>
    <t>(Número de UERA con incentivos económicos otorgados para incrementar la mecanización y equipamiento/ Número de UERA con dictamen positivo para incrementar la mecanización y equipamiento)*100</t>
  </si>
  <si>
    <t>E C3 Incentivos económicos acreditados para incrementar el capital de trabajo en las UERA.</t>
  </si>
  <si>
    <r>
      <t>C3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</si>
  <si>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</si>
  <si>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C3.2 Porcentaje de beneficiarios satisfechos por el componente PROAGRO</t>
    </r>
    <r>
      <rPr>
        <i/>
        <sz val="10"/>
        <color indexed="30"/>
        <rFont val="Soberana Sans"/>
      </rPr>
      <t xml:space="preserve">
</t>
    </r>
  </si>
  <si>
    <t>(Número de beneficiarios encuestados satisfechos/ Total de beneficiarios encuestados) * 100</t>
  </si>
  <si>
    <t>Gestión-Calidad-Semestral</t>
  </si>
  <si>
    <t>F C1.2 Incentivos económicos otorgados para mejorar el uso del agua a nivel parcelario en las UERA beneficiadas.</t>
  </si>
  <si>
    <r>
      <t>C1.2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</si>
  <si>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</si>
  <si>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C1.1 Incentivos económicos entregados a los productores agrícolas para el establecimiento de sistemas de riego tecnificado en sus parcelas</t>
  </si>
  <si>
    <r>
      <t>C1.1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</si>
  <si>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</si>
  <si>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A 1 A1.C2 Dictamen de solicitudes en Agroproducción para el otorgamiento de incentivos económicos</t>
  </si>
  <si>
    <r>
      <t>A1C2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</si>
  <si>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</si>
  <si>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2 A1.C4 Instrumentación de proyectos de infraestructura de producción integral</t>
  </si>
  <si>
    <r>
      <t xml:space="preserve">A1C4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</si>
  <si>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</si>
  <si>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B 3 A2.C4 Porcentaje de proyectos de infraestructura y equipo para modelos asociativos instrumentados.</t>
  </si>
  <si>
    <r>
      <t>A2C4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</si>
  <si>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</si>
  <si>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B 4 A3.C4 Instrumentación de proyectos de infraestructura de cubierta de superficies.</t>
  </si>
  <si>
    <r>
      <t>A3.C4.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</si>
  <si>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</si>
  <si>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B 5 A4.C4 Porcentaje de solicitudes dictaminadas positivas para la organización de Comités Sistemas Producto.</t>
  </si>
  <si>
    <r>
      <t>A4C4.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</si>
  <si>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</si>
  <si>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6 A1.C5 Aprobación de proyectos en función de la Agenda nacional de innovación.</t>
  </si>
  <si>
    <r>
      <t>A1C5 Porcentaje de proyectos apoyados que atienden la Agenda Nacional de Innovación.</t>
    </r>
    <r>
      <rPr>
        <i/>
        <sz val="10"/>
        <color indexed="30"/>
        <rFont val="Soberana Sans"/>
      </rPr>
      <t xml:space="preserve">
</t>
    </r>
  </si>
  <si>
    <t>(Número de proyectos que atienden la Agenda Nacional de Innovación aprobados/Número total de proyectos recibidos)*100</t>
  </si>
  <si>
    <t>D 7 A1.C6 Dictamen de solicitudes en mecanización y equipamiento para el otorgamiento de incentivos económicos.</t>
  </si>
  <si>
    <r>
      <t>A1C6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</si>
  <si>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</si>
  <si>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E 8 A1.C3 Dispersión de incentivos económicos a productores agrícolas del PROAGRO productivo</t>
  </si>
  <si>
    <r>
      <t>A1C3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</si>
  <si>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</si>
  <si>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A1.C1 Proyectos aprobados para la tecnificación de riego</t>
  </si>
  <si>
    <r>
      <t>A1C1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</si>
  <si>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</si>
  <si>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</si>
  <si>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</si>
  <si>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C2 Porcentaje de UERA con incentivos económicos entregados para incrementar el nivel tecnológico de los cultivos
</t>
    </r>
    <r>
      <rPr>
        <sz val="10"/>
        <rFont val="Soberana Sans"/>
        <family val="2"/>
      </rPr>
      <t>Sin Información,Sin Justificación</t>
    </r>
  </si>
  <si>
    <r>
      <t xml:space="preserve">C4  Porcentaje de UERA con incentivos económicos entregados para incrementar la infraestructura, equipo y servicios en las cadenas de valor.
</t>
    </r>
    <r>
      <rPr>
        <sz val="10"/>
        <rFont val="Soberana Sans"/>
        <family val="2"/>
      </rPr>
      <t>Sin Información,Sin Justificación</t>
    </r>
  </si>
  <si>
    <r>
      <t xml:space="preserve">C5  Porcentaje de personas morales que realizan actividades de investigación y transferencia de tecnologia para incrementar la innovación tecnologica en las UERA con incentivos economicos entregados.
</t>
    </r>
    <r>
      <rPr>
        <sz val="10"/>
        <rFont val="Soberana Sans"/>
        <family val="2"/>
      </rPr>
      <t>Sin Información,Sin Justificación</t>
    </r>
  </si>
  <si>
    <r>
      <t xml:space="preserve">C6 Porcentaje de UERA con incentivos económicos otorgados para incrementar la mecanización y equipamiento.
</t>
    </r>
    <r>
      <rPr>
        <sz val="10"/>
        <rFont val="Soberana Sans"/>
        <family val="2"/>
      </rPr>
      <t>Sin Información,Sin Justificación</t>
    </r>
  </si>
  <si>
    <r>
      <t xml:space="preserve">C3 Porcentaje de incentivos económicos acreditados por las UERA para la adquisicion de capital de trabajo
</t>
    </r>
    <r>
      <rPr>
        <sz val="10"/>
        <rFont val="Soberana Sans"/>
        <family val="2"/>
      </rPr>
      <t xml:space="preserve"> Causa : Derivado de las reducciones presupuestales realizadas al Componente PROAGRO Productivo por 600 mdp y a la modificación de recursos a la alza por 88.27 mdp para cubrir el porcentaje de 98.2% del rubro subsidios que se establecen en las Reglas de Operación 2016, el PEF modificado es de $11,782,587,374.99.    Con cifras preliminares al 31 de marzo de 2016, se acreditaron incentivos por un monto de $412,320,237.00, dato que representa el 3.5 porciento del PEF modificado, cifra inferior en 8.5 a la meta trimestral programada.    Este resultado se debe a:   El avance reportado considera datos preliminares, mismo que es suceptible de incrementarse ya que se encuentran en proceso las cifras definitivas al trimestre que incluirán los pagos de ciclos agrícolas anteriores.  Asimismo, la reproprogramación presupuestal realizada por la SAGARPA del primer trimestre al segundo trimestre, lo que afectó al Componente PROAGRO Productivo con $253.48 mdp, dejandose de incentivar una superficie aproximada de 263,219.11.  La acreditación es un proceso que se realiza durante los periodos de ventanilla establecidos en la normatividad. Para el ciclo OI 15/16 es del 8 de febrero al 31 de mayo de 2016, mientras que para PV 16 el periodo de ventanilla es del 14 de marzo al 30 de agosto de 2016, por lo que los productores que recibieron el incentivo durante este trimestre aún cuentan con  el plazo normativo para cumplir con el requisito.     Es importante mencionar que con relación al presupuesto dispersado al primer  trimestre de $1,940,040,796.51, el porcentaje de incentivo acreditado es de 21%.  Efecto: Con el proceso de acreditación de los incentivos dispersados en 2016 se verificó la vinculación del Incentivo a la Producción Agrícola en conceptos como: fertilizantes, semillas, mano de obra, abonos, sproductos fitosanitarios, maquinaria, entre otros.    Con la acreditación se corrobora que las acciones de vinculación coadyuven al cumplimiento de las metas y objetivos relacionadas con el incremento de la producción y productividad establecidas por el Programa de Fomento a la Agricultura.    Al realizarse la acreditación  los productores cumplen con su responsabilidad normativa. Aquellos productores que no cumplan con el proceso de acreditación quedarán fuera de la población objetiva susceptible a ser beneficiada.    La cifra de 8.5 puntos porcentuales faltante será regularizada durante el segundo trimestre, misma que contemplará la meta programada (abril-junio) de 45% más el 8.5%, por lo que la meta acumulada que debera alcanzarse es de 53.5% Otros Motivos:</t>
    </r>
  </si>
  <si>
    <r>
      <t xml:space="preserve">C3.2 Porcentaje de beneficiarios satisfechos por el componente PROAGRO
</t>
    </r>
    <r>
      <rPr>
        <sz val="10"/>
        <rFont val="Soberana Sans"/>
        <family val="2"/>
      </rPr>
      <t>Sin Información,Sin Justificación</t>
    </r>
  </si>
  <si>
    <r>
      <t xml:space="preserve">C1.2 Porcentaje de ahorro del volumen de agua utilizado en predios beneficiados
</t>
    </r>
    <r>
      <rPr>
        <sz val="10"/>
        <rFont val="Soberana Sans"/>
        <family val="2"/>
      </rPr>
      <t>Sin Información,Sin Justificación</t>
    </r>
  </si>
  <si>
    <r>
      <t xml:space="preserve">C1.1 Porcentaje de superficie tecnificada en el año n con respecto a la superficie programada en el sexenio
</t>
    </r>
    <r>
      <rPr>
        <sz val="10"/>
        <rFont val="Soberana Sans"/>
        <family val="2"/>
      </rPr>
      <t>Sin Información,Sin Justificación</t>
    </r>
  </si>
  <si>
    <r>
      <t xml:space="preserve">A1C2 Porcentaje de solicitudes dictaminadas positivas en Agroproducción.
</t>
    </r>
    <r>
      <rPr>
        <sz val="10"/>
        <rFont val="Soberana Sans"/>
        <family val="2"/>
      </rPr>
      <t>Sin Información,Sin Justificación</t>
    </r>
  </si>
  <si>
    <r>
      <t xml:space="preserve">A1C4 Porcentaje de solicitudes dictaminadas positivas en Agroproducción  
</t>
    </r>
    <r>
      <rPr>
        <sz val="10"/>
        <rFont val="Soberana Sans"/>
        <family val="2"/>
      </rPr>
      <t xml:space="preserve"> Causa : Al momento, se encuentra en proceso de firma los convenios con las Instancias correspondientes para la Ejecución del Componente Efecto: no se tienen efectos porque se trabajo de acuerdo con lo programado Otros Motivos:</t>
    </r>
  </si>
  <si>
    <r>
      <t xml:space="preserve">A2C4 Porcentaje de proyectos de infraestructura y equipo para modelos asociativos instrumentados.
</t>
    </r>
    <r>
      <rPr>
        <sz val="10"/>
        <rFont val="Soberana Sans"/>
        <family val="2"/>
      </rPr>
      <t xml:space="preserve"> Causa : Al momento, se encuentra en proceso de firma los convenios con las Instancias correspondientes para la Ejecución del Componente Efecto: No se tienen efectos porque se está trabajando de acuerdo con lo programado Otros Motivos:</t>
    </r>
  </si>
  <si>
    <r>
      <t xml:space="preserve">A3.C4. Porcentaje de proyectos de infraestructura de cubierta de superficies instrumentados.
</t>
    </r>
    <r>
      <rPr>
        <sz val="10"/>
        <rFont val="Soberana Sans"/>
        <family val="2"/>
      </rPr>
      <t xml:space="preserve"> Causa : Al momento, se encuentra en proceso de firma los convenios con las Instancias correspondientes para la Ejecución del Componente Efecto: No se tienen efectos porque se está trabajando de acuerdo con lo programado Otros Motivos:</t>
    </r>
  </si>
  <si>
    <r>
      <t xml:space="preserve">A4C4. Porcentaje de solicitudes dictaminadas positivas para la organización de Comités Sistemas Producto.
</t>
    </r>
    <r>
      <rPr>
        <sz val="10"/>
        <rFont val="Soberana Sans"/>
        <family val="2"/>
      </rPr>
      <t>Sin Información,Sin Justificación</t>
    </r>
  </si>
  <si>
    <r>
      <t xml:space="preserve">A1C5 Porcentaje de proyectos apoyados que atienden la Agenda Nacional de Innovación.
</t>
    </r>
    <r>
      <rPr>
        <sz val="10"/>
        <rFont val="Soberana Sans"/>
        <family val="2"/>
      </rPr>
      <t>Sin Información,Sin Justificación</t>
    </r>
  </si>
  <si>
    <r>
      <t xml:space="preserve">A1C6 Porcentaje de solicitudes para la modernización de maquinaria y equipo dictaminadas positivas
</t>
    </r>
    <r>
      <rPr>
        <sz val="10"/>
        <rFont val="Soberana Sans"/>
        <family val="2"/>
      </rPr>
      <t>Sin Información,Sin Justificación</t>
    </r>
  </si>
  <si>
    <r>
      <t xml:space="preserve">A1C3  Porcentaje de incentivos económicos dispersados por el PROAGRO en el año calendario t.
</t>
    </r>
    <r>
      <rPr>
        <sz val="10"/>
        <rFont val="Soberana Sans"/>
        <family val="2"/>
      </rPr>
      <t xml:space="preserve"> Causa : Derivado de las reducciones presupuestales realizadas al Componente PROAGRO Productivo por 600 mdp y a la modificación de recursos a la alza por 88.27 mdp para cubrir el porcentaje de 98.2% del rubro subsidios que se establecen en las Reglas de Operación 2016, el PEF modificado es de $11,782,587,374.99.    Durante el primer trimestre se dispersó el 16.47 porciento de los incentivos del PEF modificado, cifra inferior en 1.20 puntos porcentuales a la meta trimestral programada.      El resultado se debe a la reprogramación de recursos que realizó  la SAGARPA del primer trimestre al segundo trimestre. Efecto: Con la reproprogramación realizada se afectó al Componente PROAGRO Productivo con $253.48 mdp, lo que implicó no incentivar a una superficie promedio de 263,219.11 Otros Motivos:</t>
    </r>
  </si>
  <si>
    <r>
      <t xml:space="preserve">A1C1 Porcentaje de proyectos del Componente de Tecnificación del Riego  apoyados respecto al total de proyectos dictaminados positivos
</t>
    </r>
    <r>
      <rPr>
        <sz val="10"/>
        <rFont val="Soberana Sans"/>
        <family val="2"/>
      </rPr>
      <t>Sin Información,Sin Justificación</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</si>
  <si>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</si>
  <si>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</si>
  <si>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</si>
  <si>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</si>
  <si>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</si>
  <si>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Productividad laboral en el Subsector Agroalimentario Ganadero.</t>
    </r>
    <r>
      <rPr>
        <i/>
        <sz val="10"/>
        <color indexed="30"/>
        <rFont val="Soberana Sans"/>
      </rPr>
      <t xml:space="preserve">
</t>
    </r>
  </si>
  <si>
    <t>Producto Interno Bruto del Subsector Agroalimentario Ganadero / Número de personas ocupadas en el Subsector Agroalimentario Ganadero</t>
  </si>
  <si>
    <t>Miles de Pesos</t>
  </si>
  <si>
    <t>A C.1. Incentivos otorgados en las unidades de producción pecuaria para incrementar la productividad de las especies pecuarias.</t>
  </si>
  <si>
    <r>
      <t xml:space="preserve">C.1.1. Porcentaje de Unidades de Producción Pecuaria con identificadores otorgados </t>
    </r>
    <r>
      <rPr>
        <i/>
        <sz val="10"/>
        <color indexed="30"/>
        <rFont val="Soberana Sans"/>
      </rPr>
      <t xml:space="preserve">
</t>
    </r>
  </si>
  <si>
    <t>(Número de Unidades de Producción Pecuaria del PROGAN Productivo apoyadas con identificadores/Número total de UPP del PROGAN Productivo)*100</t>
  </si>
  <si>
    <r>
      <t>C.1.2.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</si>
  <si>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</si>
  <si>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r>
      <t>C.1.3.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</si>
  <si>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</si>
  <si>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t>B C.4. Incentivos económicos otorgados a las unidades de producción pecuaria para aumentar el inventario y calidad genética de las especies pecuarias.</t>
  </si>
  <si>
    <r>
      <t>C.4. Porcentaje de unidades de producción pecuaria con incentivos económicos otorgados para el repoblamiento y recría pecuaria.</t>
    </r>
    <r>
      <rPr>
        <i/>
        <sz val="10"/>
        <color indexed="30"/>
        <rFont val="Soberana Sans"/>
      </rPr>
      <t xml:space="preserve">
</t>
    </r>
  </si>
  <si>
    <t>(Número de unidades de producción pecuaria con incentivos económicos otorgados para el repoblamiento y recría pecuario /Número total de unidades de producción pecuaria con dictamen positivo en repoblamiento y recría pecuario)*100</t>
  </si>
  <si>
    <t>C C.2. Incentivos económicos entregados a las unidades económicas pecuarias para la adquisición de bienes de apoyo a la producción y mejorar las tierras de pastoreo y agostadero.</t>
  </si>
  <si>
    <r>
      <t>C.2.2. Porcentaje de Unidades Económicas Pecuarias con incentivos económicos para la adquisición de bienes de apoyo a la producción.</t>
    </r>
    <r>
      <rPr>
        <i/>
        <sz val="10"/>
        <color indexed="30"/>
        <rFont val="Soberana Sans"/>
      </rPr>
      <t xml:space="preserve">
</t>
    </r>
  </si>
  <si>
    <t xml:space="preserve">(Número de Unidades Económicas Pecuarias con incentivos económicos entregados para la adquisición de bienes de apoyo a la producción /Número total de Unidades Económicas Pecuarias con dictamen positivo en bienes de apoyo a la producción)*100 </t>
  </si>
  <si>
    <r>
      <t>C.2.1. Porcentaje de Unidades de Producción Pecuaria con incentivos económicos otorgados en tecnologías para tierras de pastoreo y agostaderos</t>
    </r>
    <r>
      <rPr>
        <i/>
        <sz val="10"/>
        <color indexed="30"/>
        <rFont val="Soberana Sans"/>
      </rPr>
      <t xml:space="preserve">
</t>
    </r>
  </si>
  <si>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</si>
  <si>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D C.5. Incentivos económicos otorgados a las unidades económicas pecuarias para mejorar procesos de agregación de valor en los productos pecuarios.</t>
  </si>
  <si>
    <r>
      <t>C.5. Porcentaje de Unidades Economicas Pecuarias con incentivos económicos otorgados para la postproducción pecuaria.</t>
    </r>
    <r>
      <rPr>
        <i/>
        <sz val="10"/>
        <color indexed="30"/>
        <rFont val="Soberana Sans"/>
      </rPr>
      <t xml:space="preserve">
</t>
    </r>
  </si>
  <si>
    <t xml:space="preserve">(Número de Unidades Económicas Pecuarias con incentivos económicos otorgados para la postproducción pecuaria/ Número total de Unidades Económicas Pecuarias con dictamen positivo en postproducción pecuaria)*100 </t>
  </si>
  <si>
    <t>E C.3. Apoyos económicos otorgados a las unidades de producción pecuaria para incrementar la disponibilidad del recurso agua para el consumo animal.</t>
  </si>
  <si>
    <r>
      <t>C.3. Porcentaje de Unidades de Producción Pecuaria con incentivos económicos otorgados para la perforación y equipamiento de pozos pecuarios.</t>
    </r>
    <r>
      <rPr>
        <i/>
        <sz val="10"/>
        <color indexed="30"/>
        <rFont val="Soberana Sans"/>
      </rPr>
      <t xml:space="preserve">
</t>
    </r>
  </si>
  <si>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</si>
  <si>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F C.6. Incentivos económicos otorgados a personas física y morales para incrementar el nivel tecnológico de las unidades económicas pecuarias.</t>
  </si>
  <si>
    <r>
      <t>C.6. Porcentaje de personas físicas y morales con incentivos económicos entregados para proyectos de investigación y transferencia tecnológica.</t>
    </r>
    <r>
      <rPr>
        <i/>
        <sz val="10"/>
        <color indexed="30"/>
        <rFont val="Soberana Sans"/>
      </rPr>
      <t xml:space="preserve">
</t>
    </r>
  </si>
  <si>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</si>
  <si>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A 1 A.1. Dictamen de solicitudes del PROGAN Productivo para el otorgamiento de incentivos económicos.</t>
  </si>
  <si>
    <r>
      <t>A.1.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</si>
  <si>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</si>
  <si>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B 2 A.4. Dictamen de solicitudes para el otorgamiento de incentivos económicos para el repoblamiento y recría pecuaria.</t>
  </si>
  <si>
    <r>
      <t>A.4. Porcentaje de solicitudes dictaminadas positivas para el repoblamiento y recría pecuario.</t>
    </r>
    <r>
      <rPr>
        <i/>
        <sz val="10"/>
        <color indexed="30"/>
        <rFont val="Soberana Sans"/>
      </rPr>
      <t xml:space="preserve">
</t>
    </r>
  </si>
  <si>
    <t xml:space="preserve">(Número de solicitudes dictaminadas positivas para el repoblamiento y recría/Número total de solicitudes de repoblamiento y recría recibidas)*100 </t>
  </si>
  <si>
    <t>C 3 A.2. Dictamen de solicitudes para el otorgamiento de incentivos económicos en sustentabilidad pecuaria.</t>
  </si>
  <si>
    <r>
      <t>A.2.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</si>
  <si>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</si>
  <si>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D 4 A.5. Dictamen de solicitudes para el otorgamiento de incentivos en infraestructura, maquinaria y equipo postproductivo pecuario.</t>
  </si>
  <si>
    <r>
      <t>A.5. Porcentaje de solicitudes dictaminadas positivas para infraestructura, maquinaria y equipo postproductivo pecuario.</t>
    </r>
    <r>
      <rPr>
        <i/>
        <sz val="10"/>
        <color indexed="30"/>
        <rFont val="Soberana Sans"/>
      </rPr>
      <t xml:space="preserve">
</t>
    </r>
  </si>
  <si>
    <t>(Número de solicitudes dictaminadas positivas para infraestructura, maquinaria y equipo postproductivo pecuario/Número total de solicitudes de infraestructura, maquinaria y equipo postproductivo pecuario recibidas)*100</t>
  </si>
  <si>
    <t>E 5 A.3. Dictamen de solicitudes para el otorgamiento de incentivos económicos para la perforación de pozos pecuarios.</t>
  </si>
  <si>
    <r>
      <t>A.3. Porcentaje de solicitudes dictaminadas positivas para la perforación y equipamiento de pozos ganaderos.</t>
    </r>
    <r>
      <rPr>
        <i/>
        <sz val="10"/>
        <color indexed="30"/>
        <rFont val="Soberana Sans"/>
      </rPr>
      <t xml:space="preserve">
</t>
    </r>
  </si>
  <si>
    <t>(Número de solicitudes dictaminadas positivas para la perforación y equipamiento de pozos/Número total de solicitudes de perforación y equipo de pozos pecuarios recibidas)*100</t>
  </si>
  <si>
    <t>F 6 A.6. Dictamen de solicitudes para el otorgamiento de incentivos en investigación, innovación y transferencia de tecnología pecuaria.</t>
  </si>
  <si>
    <r>
      <t>A.6. Porcentaje de solicitudes dictaminadas positivas para investigación y transferencia de tecnología pecuaria.</t>
    </r>
    <r>
      <rPr>
        <i/>
        <sz val="10"/>
        <color indexed="30"/>
        <rFont val="Soberana Sans"/>
      </rPr>
      <t xml:space="preserve">
</t>
    </r>
  </si>
  <si>
    <t>(Número de solicitudes dictaminadas positivas para investigación, innovación y transferencia de tecnología pecuaria /Número total de solicitudes para investigación, innovación y transferencia de tecnología pecuaria recibidas)*100</t>
  </si>
  <si>
    <r>
      <t xml:space="preserve">P.1. Productividad laboral en el Subsector Agroalimentario Ganadero.
</t>
    </r>
    <r>
      <rPr>
        <sz val="10"/>
        <rFont val="Soberana Sans"/>
        <family val="2"/>
      </rPr>
      <t>Sin Información,Sin Justificación</t>
    </r>
  </si>
  <si>
    <r>
      <t xml:space="preserve">C.1.1. Porcentaje de Unidades de Producción Pecuaria con identificadores otorgados 
</t>
    </r>
    <r>
      <rPr>
        <sz val="10"/>
        <rFont val="Soberana Sans"/>
        <family val="2"/>
      </rPr>
      <t>Sin Información,Sin Justificación</t>
    </r>
  </si>
  <si>
    <r>
      <t xml:space="preserve">C.1.2. Porcentaje de Unidades de Producción Pecuaria con incentivos económicos otorgados para incrementar la productividad de las especies pecuarias.
</t>
    </r>
    <r>
      <rPr>
        <sz val="10"/>
        <rFont val="Soberana Sans"/>
        <family val="2"/>
      </rPr>
      <t>Sin Información,Sin Justificación</t>
    </r>
  </si>
  <si>
    <r>
      <t xml:space="preserve">C.1.3. Porcentaje de Unidades de Producción Pecuaria apoyadas con servicios técnicos.
</t>
    </r>
    <r>
      <rPr>
        <sz val="10"/>
        <rFont val="Soberana Sans"/>
        <family val="2"/>
      </rPr>
      <t>Sin Información,Sin Justificación</t>
    </r>
  </si>
  <si>
    <r>
      <t xml:space="preserve">C.4. Porcentaje de unidades de producción pecuaria con incentivos económicos otorgados para el repoblamiento y recría pecuaria.
</t>
    </r>
    <r>
      <rPr>
        <sz val="10"/>
        <rFont val="Soberana Sans"/>
        <family val="2"/>
      </rPr>
      <t>Sin Información,Sin Justificación</t>
    </r>
  </si>
  <si>
    <r>
      <t xml:space="preserve">C.2.2. Porcentaje de Unidades Económicas Pecuarias con incentivos económicos para la adquisición de bienes de apoyo a la producción.
</t>
    </r>
    <r>
      <rPr>
        <sz val="10"/>
        <rFont val="Soberana Sans"/>
        <family val="2"/>
      </rPr>
      <t>Sin Información,Sin Justificación</t>
    </r>
  </si>
  <si>
    <r>
      <t xml:space="preserve">C.2.1. Porcentaje de Unidades de Producción Pecuaria con incentivos económicos otorgados en tecnologías para tierras de pastoreo y agostaderos
</t>
    </r>
    <r>
      <rPr>
        <sz val="10"/>
        <rFont val="Soberana Sans"/>
        <family val="2"/>
      </rPr>
      <t>Sin Información,Sin Justificación</t>
    </r>
  </si>
  <si>
    <r>
      <t xml:space="preserve">C.5. Porcentaje de Unidades Economicas Pecuarias con incentivos económicos otorgados para la postproducción pecuaria.
</t>
    </r>
    <r>
      <rPr>
        <sz val="10"/>
        <rFont val="Soberana Sans"/>
        <family val="2"/>
      </rPr>
      <t>Sin Información,Sin Justificación</t>
    </r>
  </si>
  <si>
    <r>
      <t xml:space="preserve">C.3. Porcentaje de Unidades de Producción Pecuaria con incentivos económicos otorgados para la perforación y equipamiento de pozos pecuarios.
</t>
    </r>
    <r>
      <rPr>
        <sz val="10"/>
        <rFont val="Soberana Sans"/>
        <family val="2"/>
      </rPr>
      <t>Sin Información,Sin Justificación</t>
    </r>
  </si>
  <si>
    <r>
      <t xml:space="preserve">C.6. Porcentaje de personas físicas y morales con incentivos económicos entregados para proyectos de investigación y transferencia tecnológica.
</t>
    </r>
    <r>
      <rPr>
        <sz val="10"/>
        <rFont val="Soberana Sans"/>
        <family val="2"/>
      </rPr>
      <t>Sin Información,Sin Justificación</t>
    </r>
  </si>
  <si>
    <r>
      <t xml:space="preserve">A.1. Porcentaje de solicitudes dictaminadas positivas en el PROGAN Productivo.
</t>
    </r>
    <r>
      <rPr>
        <sz val="10"/>
        <rFont val="Soberana Sans"/>
        <family val="2"/>
      </rPr>
      <t>Sin Información,Sin Justificación</t>
    </r>
  </si>
  <si>
    <r>
      <t xml:space="preserve">A.4. Porcentaje de solicitudes dictaminadas positivas para el repoblamiento y recría pecuario.
</t>
    </r>
    <r>
      <rPr>
        <sz val="10"/>
        <rFont val="Soberana Sans"/>
        <family val="2"/>
      </rPr>
      <t>Sin Información,Sin Justificación</t>
    </r>
  </si>
  <si>
    <r>
      <t xml:space="preserve">A.2. Porcentaje de solicitudes dictaminadas positivas en apoyo a la sustentabilidad pecuaria.
</t>
    </r>
    <r>
      <rPr>
        <sz val="10"/>
        <rFont val="Soberana Sans"/>
        <family val="2"/>
      </rPr>
      <t>Sin Información,Sin Justificación</t>
    </r>
  </si>
  <si>
    <r>
      <t xml:space="preserve">A.5. Porcentaje de solicitudes dictaminadas positivas para infraestructura, maquinaria y equipo postproductivo pecuario.
</t>
    </r>
    <r>
      <rPr>
        <sz val="10"/>
        <rFont val="Soberana Sans"/>
        <family val="2"/>
      </rPr>
      <t>Sin Información,Sin Justificación</t>
    </r>
  </si>
  <si>
    <r>
      <t xml:space="preserve">A.3. Porcentaje de solicitudes dictaminadas positivas para la perforación y equipamiento de pozos ganaderos.
</t>
    </r>
    <r>
      <rPr>
        <sz val="10"/>
        <rFont val="Soberana Sans"/>
        <family val="2"/>
      </rPr>
      <t>Sin Información,Sin Justificación</t>
    </r>
  </si>
  <si>
    <r>
      <t xml:space="preserve">A.6. Porcentaje de solicitudes dictaminadas positivas para investigación y transferencia de tecnología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</si>
  <si>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</si>
  <si>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</si>
  <si>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</si>
  <si>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</si>
  <si>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</si>
  <si>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</si>
  <si>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</si>
  <si>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del año actual - Valor del año anterior) / Valor del año anterior)*100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</si>
  <si>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</si>
  <si>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</si>
  <si>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Tonelada</t>
  </si>
  <si>
    <t>A Incentivos para incrementar la capitalización de las unidades económicas pesqueras y acuícolas, entregados.</t>
  </si>
  <si>
    <r>
      <t>C1.4 Porcentaje de unidades económicas pesqueras y acuícolas que reciben incentivos directos para mejorar sus procesos productivos</t>
    </r>
    <r>
      <rPr>
        <i/>
        <sz val="10"/>
        <color indexed="30"/>
        <rFont val="Soberana Sans"/>
      </rPr>
      <t xml:space="preserve">
</t>
    </r>
  </si>
  <si>
    <t>(Número de unidades económicas pesqueras y acuícolas con RNPA que recibieron incentivos / Número de unidades económicas pesqueras y acuícolas programadas)*100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</si>
  <si>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</si>
  <si>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UEPA programadas)*100</t>
  </si>
  <si>
    <r>
      <t>C1.3 Porcentaje de unidades económicas apoyadas para la adquisición de diesel marino y gasolina ribereña.</t>
    </r>
    <r>
      <rPr>
        <i/>
        <sz val="10"/>
        <color indexed="30"/>
        <rFont val="Soberana Sans"/>
      </rPr>
      <t xml:space="preserve">
</t>
    </r>
  </si>
  <si>
    <t>(Número de unidades económicas apoyados /número de unidades económicas programados)*100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</si>
  <si>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</si>
  <si>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total de unidades pesqueras programadas)*100</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</si>
  <si>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</si>
  <si>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dictamen positivo para fortalecimiento de capacidades)*100</t>
  </si>
  <si>
    <t>B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</si>
  <si>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</si>
  <si>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</si>
  <si>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Incentivos para ordenamiento pesquero y acuícola que contribuyan al aprovechamiento sustentable de los recursos, destinados.</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</si>
  <si>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</si>
  <si>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</si>
  <si>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</si>
  <si>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la pesqueria objetivo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</si>
  <si>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</si>
  <si>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</si>
  <si>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</si>
  <si>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</si>
  <si>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D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</si>
  <si>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</si>
  <si>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</si>
  <si>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Incentivos a productores pesqueros y acuícolas para su integración productiva, comercial y promoción del consumo de pescados y mariscos, destinados.</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</si>
  <si>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</si>
  <si>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</si>
  <si>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</si>
  <si>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</si>
  <si>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r>
      <t>C4.3 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</si>
  <si>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</si>
  <si>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</si>
  <si>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</si>
  <si>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 Número de cursos de capacitación programados)*100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</si>
  <si>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</si>
  <si>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</si>
  <si>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calculadas/número de cuotas a calcular)*100</t>
  </si>
  <si>
    <t>A 3 A1.C1.1 Destrucción de equipos sustituidos.</t>
  </si>
  <si>
    <r>
      <t>A1 - C1.1 Porcentaje de equipos sustituidos destruidos</t>
    </r>
    <r>
      <rPr>
        <i/>
        <sz val="10"/>
        <color indexed="30"/>
        <rFont val="Soberana Sans"/>
      </rPr>
      <t xml:space="preserve">
</t>
    </r>
  </si>
  <si>
    <t>(Número de equipos sustituidos destruidos/ Número total de equipos sustituidos)*100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</si>
  <si>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</si>
  <si>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</si>
  <si>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</si>
  <si>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</si>
  <si>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</si>
  <si>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</si>
  <si>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</si>
  <si>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</si>
  <si>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</si>
  <si>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</si>
  <si>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</si>
  <si>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que dictaminadas para el retiro de embarcaciones / Número total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</si>
  <si>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</si>
  <si>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</si>
  <si>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desarrollados para el ordenamiento acuícola/ 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</si>
  <si>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</si>
  <si>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</si>
  <si>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</si>
  <si>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</si>
  <si>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</si>
  <si>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</si>
  <si>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</si>
  <si>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</si>
  <si>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</si>
  <si>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</si>
  <si>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</si>
  <si>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</si>
  <si>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</si>
  <si>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</si>
  <si>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</si>
  <si>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</si>
  <si>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</si>
  <si>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</si>
  <si>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</si>
  <si>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Sin Información,Sin Justificación</t>
    </r>
  </si>
  <si>
    <r>
      <t xml:space="preserve">C1.1 Porcentaje de unidades económicas pesqueras con incentivos otorgados para la modernización de embarcaciones mayores y menores.
</t>
    </r>
    <r>
      <rPr>
        <sz val="10"/>
        <rFont val="Soberana Sans"/>
        <family val="2"/>
      </rPr>
      <t>Sin Información,Sin Justificación</t>
    </r>
  </si>
  <si>
    <r>
      <t xml:space="preserve">C1.5 Porcentaje de unidades económicas pesqueras y acuicolas con incentivos otorgados para fortalecimiento de capacidades.
</t>
    </r>
    <r>
      <rPr>
        <sz val="10"/>
        <rFont val="Soberana Sans"/>
        <family val="2"/>
      </rPr>
      <t>Sin Información,Sin Justificación</t>
    </r>
  </si>
  <si>
    <r>
      <t xml:space="preserve">C5.1 Porcentaje de proyectos apoyados para la conservación, manejo y aprovechamiento de recursos genéticos en materia de acuacultura.
</t>
    </r>
    <r>
      <rPr>
        <sz val="10"/>
        <rFont val="Soberana Sans"/>
        <family val="2"/>
      </rPr>
      <t>Sin Información,Sin Justificación</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</si>
  <si>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</si>
  <si>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</si>
  <si>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</si>
  <si>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Sin Información,Sin Justificación</t>
    </r>
  </si>
  <si>
    <r>
      <t xml:space="preserve">C3.1 Porcentaje de unidades económicas incentivadas que contribuyen al desarrollo de la acuacultura.
</t>
    </r>
    <r>
      <rPr>
        <sz val="10"/>
        <rFont val="Soberana Sans"/>
        <family val="2"/>
      </rPr>
      <t>Sin Información,Sin Justificación</t>
    </r>
  </si>
  <si>
    <r>
      <t xml:space="preserve">C4.1 Tasa de variación del número de acciones que promueven la comercialización de productos pesqueros y acuícolas de los Comités Sistema Producto.
</t>
    </r>
    <r>
      <rPr>
        <sz val="10"/>
        <rFont val="Soberana Sans"/>
        <family val="2"/>
      </rPr>
      <t>Sin Información,Sin Justificación</t>
    </r>
  </si>
  <si>
    <r>
      <t xml:space="preserve">C4.2 Diferencia porcentual del precio promedio de los productos pesqueros y acuícolas por presentación.
</t>
    </r>
    <r>
      <rPr>
        <sz val="10"/>
        <rFont val="Soberana Sans"/>
        <family val="2"/>
      </rPr>
      <t>Sin Información,Sin Justificación</t>
    </r>
  </si>
  <si>
    <r>
      <t xml:space="preserve">C4.3 Porcentaje de personas que consumen pescados y mariscos de 2-3 veces por semana.
</t>
    </r>
    <r>
      <rPr>
        <sz val="10"/>
        <rFont val="Soberana Sans"/>
        <family val="2"/>
      </rPr>
      <t>Sin Información,Sin Justificación</t>
    </r>
  </si>
  <si>
    <r>
      <t xml:space="preserve">A4 - C1.4 Porcentaje de cursos de capacitación impartidos a los pescadores y acuacultores.
</t>
    </r>
    <r>
      <rPr>
        <sz val="10"/>
        <rFont val="Soberana Sans"/>
        <family val="2"/>
      </rPr>
      <t>Sin Información,Sin Justificación</t>
    </r>
  </si>
  <si>
    <r>
      <t xml:space="preserve">A3 - C1.3 Porcentaje de cuotas calculadas para la adquisición de diésel marino y gasolina ribereña
</t>
    </r>
    <r>
      <rPr>
        <sz val="10"/>
        <rFont val="Soberana Sans"/>
        <family val="2"/>
      </rPr>
      <t>Sin Información,Sin Justificación</t>
    </r>
  </si>
  <si>
    <r>
      <t xml:space="preserve">A1 - C1.1 Porcentaje de equipos sustituidos destruidos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</si>
  <si>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</si>
  <si>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de apoyo dictaminadas para fortalecimiento de capacidades
</t>
    </r>
    <r>
      <rPr>
        <sz val="10"/>
        <rFont val="Soberana Sans"/>
        <family val="2"/>
      </rPr>
      <t>Sin Información,Sin Justificación</t>
    </r>
  </si>
  <si>
    <r>
      <t xml:space="preserve">A13 - C5.1 Porcentaje de solicitudes dictaminadas para la conservación, manejo y aprovechamiento de recursos genéticos en materia de acuacultura.
</t>
    </r>
    <r>
      <rPr>
        <sz val="10"/>
        <rFont val="Soberana Sans"/>
        <family val="2"/>
      </rPr>
      <t>Sin Información,Sin Justificación</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</si>
  <si>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</si>
  <si>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Sin Información,Sin Justificación</t>
    </r>
  </si>
  <si>
    <r>
      <t xml:space="preserve">A6 - C2.1 Porcentaje de proyectos desarrollados que contribuyen en materia de ordenación pesquera.
</t>
    </r>
    <r>
      <rPr>
        <sz val="10"/>
        <rFont val="Soberana Sans"/>
        <family val="2"/>
      </rPr>
      <t>Sin Información,Sin Justificación</t>
    </r>
  </si>
  <si>
    <r>
      <t xml:space="preserve">A9 - C2.4 Porcentaje de acciones de vigilancia implementadas para fortalecer el cumplimiento y observancia normativa.
</t>
    </r>
    <r>
      <rPr>
        <sz val="10"/>
        <rFont val="Soberana Sans"/>
        <family val="2"/>
      </rPr>
      <t>Sin Información,Sin Justificación</t>
    </r>
  </si>
  <si>
    <r>
      <t xml:space="preserve">A10 - C3.1 Porcentaje de solicitudes dictaminadas  de acuerdo a Lineamientos.
</t>
    </r>
    <r>
      <rPr>
        <sz val="10"/>
        <rFont val="Soberana Sans"/>
        <family val="2"/>
      </rPr>
      <t>Sin Información,Sin Justificación</t>
    </r>
  </si>
  <si>
    <r>
      <t xml:space="preserve">A11 - C4.1/C4.2 Porcentaje de programas de trabajo que se dictaminan en fecha programada.
</t>
    </r>
    <r>
      <rPr>
        <sz val="10"/>
        <rFont val="Soberana Sans"/>
        <family val="2"/>
      </rPr>
      <t>Sin Información,Sin Justificación</t>
    </r>
  </si>
  <si>
    <r>
      <t xml:space="preserve">A12 - C4.3 Porcentajes de estudios realizados para conocer la frecuencia de consumo de productos acuícolas y pesqueros
</t>
    </r>
    <r>
      <rPr>
        <sz val="10"/>
        <rFont val="Soberana Sans"/>
        <family val="2"/>
      </rPr>
      <t>Sin Información,Sin Justificación</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</si>
  <si>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</si>
  <si>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</si>
  <si>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</si>
  <si>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</si>
  <si>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Variación del ingreso bruto de los productores agropecuarios con incentivos para la administración de riesgos de precios y los incentivos a la comercialización, proveniente de sus actividades económicas.</t>
    </r>
    <r>
      <rPr>
        <i/>
        <sz val="10"/>
        <color indexed="30"/>
        <rFont val="Soberana Sans"/>
      </rPr>
      <t xml:space="preserve">
</t>
    </r>
  </si>
  <si>
    <t>((Ingreso bruto de los productores agropecuarios con incentivos a la administración de riesgos de precios e incentivos a la comercialización / Ingreso bruto de los productores agropecuarios sin incentivos)-1) *100</t>
  </si>
  <si>
    <r>
      <t>Variación de ventas a través de Promoción Comercial y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</si>
  <si>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</si>
  <si>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producción con cobertura/producción comercializable elegible total  La producción elegible se refiere a los siguientes cultivos: maíz, sorgo, trigo, algodón y soya, sujeta de ser comercializada</t>
  </si>
  <si>
    <r>
      <t>Volumen de Producción con Incentivos a la Comercialización con respecto al total de la producción total elegible.</t>
    </r>
    <r>
      <rPr>
        <i/>
        <sz val="10"/>
        <color indexed="30"/>
        <rFont val="Soberana Sans"/>
      </rPr>
      <t xml:space="preserve">
</t>
    </r>
  </si>
  <si>
    <t>(Sumatoria total del volumen de productos elegibles con Incentivos a la Comercialización / Total de volumen producido de cultivos elegibles)*100</t>
  </si>
  <si>
    <t>Productores agropecuarios, acuícolas y pesqueros utilizan algún esquema de comercialización, administración de riesgos de mercado, promoción comercial y/o enlaces comerciales</t>
  </si>
  <si>
    <r>
      <t>Porcentaje de Productores y Organizaciones del Sector Agroalimentario con necesidades de incentivos a la Promoción Comercial y Fomento a las Exportaciones que logran tener acceso al incentivo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</si>
  <si>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ser apoyados/población objetivo del incentivo )*100</t>
  </si>
  <si>
    <r>
      <t>Porcentaje de productores agropecuarios que utilizan esquemas de comercialización y administración de riesgos de precios con respecto de la población objetivo</t>
    </r>
    <r>
      <rPr>
        <i/>
        <sz val="10"/>
        <color indexed="30"/>
        <rFont val="Soberana Sans"/>
      </rPr>
      <t xml:space="preserve">
</t>
    </r>
  </si>
  <si>
    <t>(Número de productores agropecuarios con incentivos a la comercialización y administración de riesgos de precios / población objetivo)*100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</si>
  <si>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</si>
  <si>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</si>
  <si>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dictaminadas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</si>
  <si>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</si>
  <si>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de solicitudes recibidas para participar en eventos comerciales)*100 </t>
  </si>
  <si>
    <t>B Incentivos a la Comercialización, entregados a los productores y/o compradores de productos agropecuarios.</t>
  </si>
  <si>
    <r>
      <t xml:space="preserve">Porcentaje del volumen comercializado de productos elegibles con Incentivos al Proceso de Certificación  a la Calidad (por ciclo agrícola y producto) con respecto al total producido. </t>
    </r>
    <r>
      <rPr>
        <i/>
        <sz val="10"/>
        <color indexed="30"/>
        <rFont val="Soberana Sans"/>
      </rPr>
      <t xml:space="preserve">
</t>
    </r>
  </si>
  <si>
    <t xml:space="preserve">(Sumatoria del volumen de productos elegibles con Incentivos al Proceso de Certificación a la Calidad por ciclo agrícola y cultivo / Total de volumen producido de productos elegibles por ciclo agrícola y cultivo)*100.  </t>
  </si>
  <si>
    <r>
      <t>Porcentaje del volumen comercializado de productos elegibles apoyado con Incentivos Emergentes a la Comercialización (por ciclo agrícola y producto) con respecto al total producido.</t>
    </r>
    <r>
      <rPr>
        <i/>
        <sz val="10"/>
        <color indexed="30"/>
        <rFont val="Soberana Sans"/>
      </rPr>
      <t xml:space="preserve">
</t>
    </r>
  </si>
  <si>
    <t>(Sumatoria del volumen de productos elegibles apoyado con Incentivos Emergentes a la Comercialización por ciclo agrícola y cultivo / Total de volumen producido de productos elegibles por ciclo agrícola y cultivo)*100</t>
  </si>
  <si>
    <r>
      <t xml:space="preserve">Porcentaje del volumen comercializado de productos elegibles con Incentivos a la agricultura por contrato con ajuste e integración sobre base  (por ciclo agrícola y cultivo) con respecto al total producido.  </t>
    </r>
    <r>
      <rPr>
        <i/>
        <sz val="10"/>
        <color indexed="30"/>
        <rFont val="Soberana Sans"/>
      </rPr>
      <t xml:space="preserve">
</t>
    </r>
  </si>
  <si>
    <t>(Sumatoria del volumen de cultivos agropecuarios elegibles con Incentivos a la agricultura por contrato con ajuste e integración sobre base por ciclo agrícola y producto / Total de volumen producido de cultivos elegibles por ciclo agrícola y cultivo)*100</t>
  </si>
  <si>
    <r>
      <t>Porcentaje del volumen comercializado de productos elegibles apoyado con incentivos complementarios al ingreso objetivo por ciclo agrícola y producto con respecto al total producido.</t>
    </r>
    <r>
      <rPr>
        <i/>
        <sz val="10"/>
        <color indexed="30"/>
        <rFont val="Soberana Sans"/>
      </rPr>
      <t xml:space="preserve">
</t>
    </r>
  </si>
  <si>
    <t>(sumatoria de productos elegibles apoyados con incentivos complementarios al ingreso objetivo por ciclo agrícola y cultivo/total de volumen producido de productos elegibles por ciclo agrícola y cultivo)*100</t>
  </si>
  <si>
    <r>
      <t xml:space="preserve">Porcentaje del volumen comercializado de productos elegibles con incentivos para administración de riesgos de precios sin agricultura por contrato con respecto al total producido.  </t>
    </r>
    <r>
      <rPr>
        <i/>
        <sz val="10"/>
        <color indexed="30"/>
        <rFont val="Soberana Sans"/>
      </rPr>
      <t xml:space="preserve">
</t>
    </r>
  </si>
  <si>
    <t>(Sumatoria del volumen de productos  elegibles con incentivos para administración de riesgos de precios sin agricultura por contrato / Total de volumen producido de productos elegibles)*100</t>
  </si>
  <si>
    <r>
      <t xml:space="preserve">Porcentaje del volumen comercializado de productos elegibles con incentivos para administración de riesgos de precios con agricultura por contrato con respecto al total producido.  </t>
    </r>
    <r>
      <rPr>
        <i/>
        <sz val="10"/>
        <color indexed="30"/>
        <rFont val="Soberana Sans"/>
      </rPr>
      <t xml:space="preserve">
</t>
    </r>
  </si>
  <si>
    <t>(Sumatoria del volumen de productos elegibles con incentivos para administración de riesgos de precios con agricultura por contrato / Total de volumen producido de productos elegibles)*100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</si>
  <si>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</si>
  <si>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</si>
  <si>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</si>
  <si>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</si>
  <si>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</si>
  <si>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que reciben capacitación  / población objetivo) * 100</t>
  </si>
  <si>
    <t>A 3 Registro de empresas participantes que logran enlaces comerciales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</si>
  <si>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</si>
  <si>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</si>
  <si>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Registro de beneficiarios que recibieron el pago de Incentivos a la Comercialización en el plazo establecido en la normatividad.</t>
  </si>
  <si>
    <r>
      <t>Porcentaje de beneficiarios que recibieron el pago en el plazo establecido en la normatividad por ciclo y cultivo con respecto al total de productores que solicitaron el incentivo.</t>
    </r>
    <r>
      <rPr>
        <i/>
        <sz val="10"/>
        <color indexed="30"/>
        <rFont val="Soberana Sans"/>
      </rPr>
      <t xml:space="preserve">
</t>
    </r>
  </si>
  <si>
    <t xml:space="preserve">(Numero de beneficiarios con el pago recibido en el plazo establecido en la normatividad por ciclo y cultivo/numero total de solicitantes)*100 </t>
  </si>
  <si>
    <t>B 5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</si>
  <si>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</si>
  <si>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</si>
  <si>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6 Registro del volumen de productos agropecuarios en Agricultura por Contrato</t>
  </si>
  <si>
    <r>
      <t>Porcentaje del volumen registrado en agricultura por contrato (por ciclo agrícola y producto) con respecto al total producido.</t>
    </r>
    <r>
      <rPr>
        <i/>
        <sz val="10"/>
        <color indexed="30"/>
        <rFont val="Soberana Sans"/>
      </rPr>
      <t xml:space="preserve">
</t>
    </r>
  </si>
  <si>
    <t>(Sumatoria del volumen registrado en agricultura por contrato por ciclo agrícola y cultivo / Total de volumen producido de productos elegibles por ciclo agrícola y cultivo)*100</t>
  </si>
  <si>
    <t>B 7 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</si>
  <si>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sin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</si>
  <si>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sin agricultura por contrato  / número total de solicitudes recibidas)*100</t>
  </si>
  <si>
    <t>B 8 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</si>
  <si>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con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</si>
  <si>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con agricultura por contrato / número total de solicitudes recibidas)*100</t>
  </si>
  <si>
    <r>
      <t xml:space="preserve">Variación del ingreso bruto de los productores agropecuarios con incentivos para la administración de riesgos de precios y los incentivos a la comercialización, proveniente de sus actividades económicas.
</t>
    </r>
    <r>
      <rPr>
        <sz val="10"/>
        <rFont val="Soberana Sans"/>
        <family val="2"/>
      </rPr>
      <t>Sin Información,Sin Justificación</t>
    </r>
  </si>
  <si>
    <r>
      <t xml:space="preserve">Variación de ventas a través de Promoción Comercial y de Eventos Comerciales Nacionales e Internacionales.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</si>
  <si>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</si>
  <si>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Volumen de Producción con Incentivos a la Comercialización con respecto al total de la producción total elegible.
</t>
    </r>
    <r>
      <rPr>
        <sz val="10"/>
        <rFont val="Soberana Sans"/>
        <family val="2"/>
      </rPr>
      <t>Sin Información,Sin Justificación</t>
    </r>
  </si>
  <si>
    <r>
      <t xml:space="preserve">Porcentaje de Productores y Organizaciones del Sector Agroalimentario con necesidades de incentivos a la Promoción Comercial y Fomento a las Exportaciones que logran tener acceso al incentivo con respecto a la población objetivo.
</t>
    </r>
    <r>
      <rPr>
        <sz val="10"/>
        <rFont val="Soberana Sans"/>
        <family val="2"/>
      </rPr>
      <t>Sin Información,Sin Justificación</t>
    </r>
  </si>
  <si>
    <r>
      <t xml:space="preserve">Porcentaje de productores agropecuarios que utilizan esquemas de comercialización y administración de riesgos de precios con respecto de la población objetivo
</t>
    </r>
    <r>
      <rPr>
        <sz val="10"/>
        <rFont val="Soberana Sans"/>
        <family val="2"/>
      </rPr>
      <t>Sin Información,Sin Justificación</t>
    </r>
  </si>
  <si>
    <r>
      <t xml:space="preserve">Porcentaje de proyectos dictaminados favorablemente
</t>
    </r>
    <r>
      <rPr>
        <sz val="10"/>
        <rFont val="Soberana Sans"/>
        <family val="2"/>
      </rPr>
      <t xml:space="preserve"> Causa : En las Reglas de Operación publicadas el pasado 30 de diciembre de 2015, en el DOF, para el ejercicio fiscal 2016, correspondientes al Programa de Comercialización y Desarrollo de Mercados, existieron omisiones en el Incentivo de Promoción Comercial, las cuales consisten en una Mecánica Operativa incompleta y sin el Área de enfoque y Población objetivo, dejando así un vacío para la recepción de solicitudes; sin embargo, para no parar la operación se solicitó la modificación a dichas ROP y se hizo una consulta a la Coordinación jurídica de ASERCA, a fin de que se pudiera iniciar con la recepción de proyectos mientras se publicaban las modificaciones,  quien dio respuesta el pasado 4 de marzo considerando diferentes disposiciones para iniciar la operación; por lo que al cierre del primer trimestre se tienen dos solicitudes recibidas, las cuales se encuentran en el proceso de evaluación. Efecto: Se continúa trabajando con el proceso de evaluación de los proyectos que han ingresado para poder ser beneficiarios del Incentivo de Promoción Comercial. Así mismo, y al contar el 04 de Marzo de 2016 con una línea de trabajo a seguir, se podrán recibir y evaluar proyectos para poder alcanzar la meta planeada en el próximo periodo. Otros Motivos:</t>
    </r>
  </si>
  <si>
    <r>
      <t xml:space="preserve">Porcentaje de solicitudes apoyadas en eventos comerciales
</t>
    </r>
    <r>
      <rPr>
        <sz val="10"/>
        <rFont val="Soberana Sans"/>
        <family val="2"/>
      </rPr>
      <t xml:space="preserve"> Causa : Se dio un incremento en los eventos programados para el primer trimestre del año, ya que se incorporaron la Semana SAGARPA y la Misión de Compradores de Productos Tradicionales provenientes de Europa.  Efecto: El efecto fue positivo, derivado de que se incrementaron los enlaces comerciales programados con la diversificación en la Semana SAGARPA que permitió exhibir productos mexicanos primarios, en cadenas de valor agregado como aguacate, mango, nopal, café, miel y vainilla, así como bebidas espirituosas y productos lácteos; y en la Misión de Compradores de Productos Tradicionales se llevaron a cabo, en Ciudad de México y en Guadalajara, lo que generó un vínculo directo para el beneficio de ambos. Otros Motivos:</t>
    </r>
  </si>
  <si>
    <r>
      <t xml:space="preserve">Porcentaje del volumen comercializado de productos elegibles con Incentivos al Proceso de Certificación  a la Calidad (por ciclo agrícola y producto) con respecto al total producido. 
</t>
    </r>
    <r>
      <rPr>
        <sz val="10"/>
        <rFont val="Soberana Sans"/>
        <family val="2"/>
      </rPr>
      <t>Sin Información,Sin Justificación</t>
    </r>
  </si>
  <si>
    <r>
      <t xml:space="preserve">Porcentaje del volumen comercializado de productos elegibles apoyado con Incentivos Emergentes a la Comercialización (por ciclo agrícola y producto) con respecto al total producido.
</t>
    </r>
    <r>
      <rPr>
        <sz val="10"/>
        <rFont val="Soberana Sans"/>
        <family val="2"/>
      </rPr>
      <t>Sin Información,Sin Justificación</t>
    </r>
  </si>
  <si>
    <r>
      <t xml:space="preserve">Porcentaje del volumen comercializado de productos elegibles con Incentivos a la agricultura por contrato con ajuste e integración sobre base  (por ciclo agrícola y cultivo) con respecto al total producido.  
</t>
    </r>
    <r>
      <rPr>
        <sz val="10"/>
        <rFont val="Soberana Sans"/>
        <family val="2"/>
      </rPr>
      <t>Sin Información,Sin Justificación</t>
    </r>
  </si>
  <si>
    <r>
      <t xml:space="preserve">Porcentaje del volumen comercializado de productos elegibles apoyado con incentivos complementarios al ingreso objetivo por ciclo agrícola y producto con respecto al total producido.
</t>
    </r>
    <r>
      <rPr>
        <sz val="10"/>
        <rFont val="Soberana Sans"/>
        <family val="2"/>
      </rPr>
      <t>Sin Información,Sin Justificación</t>
    </r>
  </si>
  <si>
    <r>
      <t xml:space="preserve">Porcentaje del volumen comercializado de productos elegibles con incentivos para administración de riesgos de precios sin agricultura por contrato con respecto al total producido.  
</t>
    </r>
    <r>
      <rPr>
        <sz val="10"/>
        <rFont val="Soberana Sans"/>
        <family val="2"/>
      </rPr>
      <t>Sin Información,Sin Justificación</t>
    </r>
  </si>
  <si>
    <r>
      <t xml:space="preserve">Porcentaje del volumen comercializado de productos elegibles con incentivos para administración de riesgos de precios con agricultura por contrato con respecto al total producido.  
</t>
    </r>
    <r>
      <rPr>
        <sz val="10"/>
        <rFont val="Soberana Sans"/>
        <family val="2"/>
      </rPr>
      <t>Sin Información,Sin Justificación</t>
    </r>
  </si>
  <si>
    <r>
      <t xml:space="preserve">Porcentaje de unidades productivas que acceden a certificación o recertificación.
</t>
    </r>
    <r>
      <rPr>
        <sz val="10"/>
        <rFont val="Soberana Sans"/>
        <family val="2"/>
      </rPr>
      <t>Sin Información,Sin Justificación</t>
    </r>
  </si>
  <si>
    <r>
      <t xml:space="preserve">Porcentaje de participantes del sector agroalimentario que reciben capacitación.  
</t>
    </r>
    <r>
      <rPr>
        <sz val="10"/>
        <rFont val="Soberana Sans"/>
        <family val="2"/>
      </rPr>
      <t>Sin Información,Sin Justificación</t>
    </r>
  </si>
  <si>
    <r>
      <t xml:space="preserve">Porcentaje de las empresas participantes del sector agroalimentario y pesquero que logran establecer enlaces comerciales.
</t>
    </r>
    <r>
      <rPr>
        <sz val="10"/>
        <rFont val="Soberana Sans"/>
        <family val="2"/>
      </rPr>
      <t xml:space="preserve"> Causa : Se dio un incremento en los eventos programados para el primer trimestre del año, ya que se incorporaron la Semana SAGARPA y la Misión de Compradores de Productos Tradicionales provenientes de Europa.  Efecto: El efecto fue positivo, derivado de que se incrementaron los enlaces comerciales programados con la diversificación en la Semana SAGARPA que permitió exhibir productos mexicanos primarios, en cadenas de valor agregado como aguacate, mango, nopal, café, miel y vainilla, así como bebidas espirituosas y productos lácteos; y en la Misión de Compradores de Productos Tradicionales se llevaron a cabo, en Ciudad de México y en Guadalajara, lo que generó un vínculo directo para el beneficio de ambos. Otros Motivos:</t>
    </r>
  </si>
  <si>
    <r>
      <t xml:space="preserve">Porcentaje de beneficiarios que recibieron el pago en el plazo establecido en la normatividad por ciclo y cultivo con respecto al total de productores que solicitaron el incentivo.
</t>
    </r>
    <r>
      <rPr>
        <sz val="10"/>
        <rFont val="Soberana Sans"/>
        <family val="2"/>
      </rPr>
      <t xml:space="preserve"> Causa : Se cumplió con la meta planeada en un 101.80%, beneficiando directa e indirectamente a 66,863 productores y/o compradores participantes en el Programa Efecto: Lo anterior permitió incentivar la comercialización de 8.3 millones de toneladas de granos y oleaginosas, en 23 estados de la Republica Mexicana. Otros Motivos:</t>
    </r>
  </si>
  <si>
    <r>
      <t xml:space="preserve">Porcentaje de las solicitudes dictaminadas favorablemente para acceder a los incentivos a la comercialización con respecto al total recibidas.
</t>
    </r>
    <r>
      <rPr>
        <sz val="10"/>
        <rFont val="Soberana Sans"/>
        <family val="2"/>
      </rPr>
      <t xml:space="preserve"> Causa : Se cumplió con la meta planeada en un 117.54%, dictaminándose favorablemente 26,937 solicitudes recibidas. Efecto: Se logró beneficiar directa e indirectamente a 66,863 productores de 23 estados de la República Mexicana. Otros Motivos:</t>
    </r>
  </si>
  <si>
    <r>
      <t xml:space="preserve">Porcentaje del volumen registrado en agricultura por contrato (por ciclo agrícola y producto) con respecto al total producido.
</t>
    </r>
    <r>
      <rPr>
        <sz val="10"/>
        <rFont val="Soberana Sans"/>
        <family val="2"/>
      </rPr>
      <t xml:space="preserve"> Causa : Se cumplió con la meta planeada en un 149.49%, dictaminándose favorablemente 26,937 solicitudes recibidas.  Efecto: El incremento del volumen registrado en Agricultura por Contrato, obedece a la alta participación tanto de productores como de compradores de granos y oleaginosas  elegibles, estableciendo una relación formal que les permitirá obtener el ingreso esperado por ambas partes.    Otros Motivos:</t>
    </r>
  </si>
  <si>
    <r>
      <t xml:space="preserve">Porcentaje de las solicitudes dictaminadas favorablemente para acceder a los incentivos para administración de riesgos de precios sin agricultura por contrato con respecto al total de solicitudes recibidas.
</t>
    </r>
    <r>
      <rPr>
        <sz val="10"/>
        <rFont val="Soberana Sans"/>
        <family val="2"/>
      </rPr>
      <t xml:space="preserve"> Causa : El hecho de que el  cumplimiento se vea por debajo  de la meta alcanzada con respecto a la programada  obedece a dos factores importantes: en primer lugar la publicación de la ventanilla se realizó un mes después de lo habitual, y por otro lado  se decidió  que para privilegiar a los pequeños productores estos pudieron inscribirse a partir del 8 de marzo  de 2016 y para grandes productores ( a partir de 20 Hectáreas) la inscripción al programa se permite a partir del 28 de marzo, lo que deja el gran volumen para el final de la ventanilla que se verá reflejado durante el mes de abril.  también debemos considerar que aviso publicado para participar en la adquisición de coberturas del OI 2015/2016  y PV2016  privilegió un mayor volumen de adquisición de coberturas de productos elegibles bajo el esquema de agricultura por contrato; lo que tuvo un impacto directo en los resultados que observamos en este primer trimestre.  Lo que refiere a la gran diferencia en el Numerador  programado de 17,500 a 950 es que los pequeños participantes cuentan con menores recursos administrativos, son directamente proporcional al volumen a cubrir y por tanto son menos lo que se pueden inscribir en tiempo y forma.  El numero planeado de participantes de 17,500 incluye el total de pequeños y grandes (u organizados en algún tipo de gremio). Efecto: A pesar de que la meta se aprecia inferior debemos considerar que el resultado completo se podrá apreciar durante el mes de abril para el segundo trimestre del año. Sin embargo debemos considerar que se están viendo beneficiados 40,538 participantes del Programa de Coberturas bajo el esquema de agricultura por contrato, mismo que buscará compensar las fluctuaciones que se presenten en las principales variables del precio pactado en el contrato de compraventa, además de proporcionar certidumbre en la comercialización y fomentar la integración de los eslabones de la producción y comercialización de las cadenas agroalimentarias, de los cultivos elegibles.     Otros Motivos:</t>
    </r>
  </si>
  <si>
    <r>
      <t xml:space="preserve">Porcentaje de las solicitudes dictaminadas favorablemente para acceder a los incentivos para administración de riesgos de precios con agricultura por contrato con respecto al total de solicitudes  recibidas.
</t>
    </r>
    <r>
      <rPr>
        <sz val="10"/>
        <rFont val="Soberana Sans"/>
        <family val="2"/>
      </rPr>
      <t xml:space="preserve"> Causa : Es importante comentar que la ventanilla comenzó un mes después de lo habitual  ya que se publico el 8 de marzo de 2016.  Dando prioridad a los pequeños participantes que tenían el privilegio de inscribirse durante los primeros 15 días en la ventanilla.  Los grandes participantes que importan en volumen y un gran numero de beneficiarios al verse agremiados pudieron acceder al programa hasta el 28 de marzo. Esto implico que el volumen se vea impactado para los dos últimos días de marzo y los siguientes 15 días de abril.  El esquema publicado presentaba la posibilidad de poder tomar una sola cobertura (Put o Call) cuestión que fue  muy bien aceptada ya que el 82% del programa solo tomo una sola opción lo que sigue garantizando el precio para ambas partes (productor/comprador). Lo anteriormente expuesto explica la diferencia en numerador programado de 145,850 a 57,334 al cierre de marzo vs. lo planeado.  Efecto: Lo anterior privilegió la atención de solicitudes de cobertura a los pequeños productores en un primer momento, dejando el volumen importante de participantes con mas de 20 ha a verse reflejado en el siguiente trimestre de 2016, con lo que se espera se compense el resultado reportado de la meta.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</si>
  <si>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</si>
  <si>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</si>
  <si>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</si>
  <si>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</si>
  <si>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</si>
  <si>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El patrimonio fitozoosanitario y la inocuidad agroalimentaria mejoran</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</si>
  <si>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</si>
  <si>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en el  año t-1)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</si>
  <si>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</si>
  <si>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</si>
  <si>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</si>
  <si>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</si>
  <si>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 xml:space="preserve">Porcentaje de estados o regiones que mejoran su estatus fitozoosanitario y acuícola en plagas y enfermedades </t>
    </r>
    <r>
      <rPr>
        <i/>
        <sz val="10"/>
        <color indexed="30"/>
        <rFont val="Soberana Sans"/>
      </rPr>
      <t xml:space="preserve">
</t>
    </r>
  </si>
  <si>
    <t>(Número de estados o regiones que mejoran su estatus fitozoosanitario en plagas y enfermedades en el año t / Número de estados o regiones que mejorarán su estatus fitozoosanitario en plagas y enfermedades al 2018) * 100</t>
  </si>
  <si>
    <r>
      <t>Porcentaje de carne producida con incentivo en establecimientos Tipo Inspección Federal</t>
    </r>
    <r>
      <rPr>
        <i/>
        <sz val="10"/>
        <color indexed="30"/>
        <rFont val="Soberana Sans"/>
      </rPr>
      <t xml:space="preserve">
</t>
    </r>
  </si>
  <si>
    <t>(Kilogramos de carne producida en establecimientos Tipo Inspección Federal con incentivo/Kilogramos  de carne que se produce en los establecimientos Tipo Inspección Federal)* 100</t>
  </si>
  <si>
    <t>A C2.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</si>
  <si>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</si>
  <si>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</si>
  <si>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</si>
  <si>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instruido )*100</t>
  </si>
  <si>
    <r>
      <t>Porcentaje de cargamentos de alto riesgo sanitario destruidos</t>
    </r>
    <r>
      <rPr>
        <i/>
        <sz val="10"/>
        <color indexed="30"/>
        <rFont val="Soberana Sans"/>
      </rPr>
      <t xml:space="preserve">
</t>
    </r>
  </si>
  <si>
    <t>(Número de cargamentos de alto riesgo sanitario destruidos / Número de cargamentos de alto riesgo sanitario con destrucción instruida )*100</t>
  </si>
  <si>
    <t>B C4. Ganado sacrificado en establecimientos Tipo Inspección Federal con incentivo</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</si>
  <si>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</si>
  <si>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</si>
  <si>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t>C C3.Unidades de producción y procesamiento primario con Sistemas de Reducción de Riesgos de Contaminación y Buenas Prácticas implementadas</t>
  </si>
  <si>
    <r>
      <t>Porcentaje de unidades de producción que alcanzan el  50% de avance en la implementación de los sistemas de reducción de riesgos de contaminación (SRRC) y las buenas prácticas(BP)</t>
    </r>
    <r>
      <rPr>
        <i/>
        <sz val="10"/>
        <color indexed="30"/>
        <rFont val="Soberana Sans"/>
      </rPr>
      <t xml:space="preserve">
</t>
    </r>
  </si>
  <si>
    <t>(Número de unidades de producción que alcanzan el 50% de avance en implementación de SRRC y BP / Número de unidades de producción atendidas para la implementación de SRRC y BP ) *100</t>
  </si>
  <si>
    <r>
      <t>Porcentaje de unidades de producción que alcanzan el  100% de avance en la implementación de los sistemas de reducción de riesgos de contaminación (SRRC) y las buenas prácticas(BP)</t>
    </r>
    <r>
      <rPr>
        <i/>
        <sz val="10"/>
        <color indexed="30"/>
        <rFont val="Soberana Sans"/>
      </rPr>
      <t xml:space="preserve">
</t>
    </r>
  </si>
  <si>
    <t>(Número de unidades de producción que alcanzan el 100% de avance en implementación deSRRC y BP / Número de unidades de producción atendidas para la implementación de SRRC y BP ) *100</t>
  </si>
  <si>
    <t>D C1. Medidas sanitarias, acuícolas y pesqueras implementadas a través de proyectos de sanidad</t>
  </si>
  <si>
    <r>
      <t>Porcentaje de proyectos de sanidad ejecutados conforme al Programa de Trabajo</t>
    </r>
    <r>
      <rPr>
        <i/>
        <sz val="10"/>
        <color indexed="30"/>
        <rFont val="Soberana Sans"/>
      </rPr>
      <t xml:space="preserve">
</t>
    </r>
  </si>
  <si>
    <t>(Número de proyectos  de sanidad ejecutados conforme al programa de trabajo / Número de proyectos de sanidad validados ) * 100</t>
  </si>
  <si>
    <t>A 1 A2. C2 Supervisión a los proyectos de inspección de la movilización nacional fitozoosanitaria</t>
  </si>
  <si>
    <r>
      <t>Porcentaje de proyectos de  inspección de la movilización nacional fitozoosanitaria supervisados</t>
    </r>
    <r>
      <rPr>
        <i/>
        <sz val="10"/>
        <color indexed="30"/>
        <rFont val="Soberana Sans"/>
      </rPr>
      <t xml:space="preserve">
</t>
    </r>
  </si>
  <si>
    <t>(Número de proyectos de inspección de la movilización nacional fitozoosanitaria  supervisados  / Número de proyectos de  inspección de la movilización nacional fitozoosanitaria  validados ) *100</t>
  </si>
  <si>
    <t>A 2 A1. C2 Validación de proyectos de inspección de la movilización nacional fitozoosanitaria</t>
  </si>
  <si>
    <r>
      <t>Porcentaje de proyectos de  inspección de la movilización nacional fitozoosanitaria validados  durante el primer trimestre del ejercicio</t>
    </r>
    <r>
      <rPr>
        <i/>
        <sz val="10"/>
        <color indexed="30"/>
        <rFont val="Soberana Sans"/>
      </rPr>
      <t xml:space="preserve">
</t>
    </r>
  </si>
  <si>
    <t>(Número de proyectos de inspección de la movilización nacional fitozoosanitaria  validados durante el primer trimestre del ejercicio / Número de proyectos de  inspección de la movilización nacional fitozoosanitaria a validar ) *100</t>
  </si>
  <si>
    <t>B 3 A1. C4 Autorización del incentivo a productores para el sacrifico de ganado en establecimientos Tipo Inspección Federal</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</si>
  <si>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</si>
  <si>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</si>
  <si>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4 A2. C4 Supervisión a la operación del proyecto de sacrificio de ganado en establecimientos Tipo Inspección Federal</t>
  </si>
  <si>
    <r>
      <t>Porcentaje de establecimientos Tipo Inspección Federal autorizados como Ventanilla supervisados</t>
    </r>
    <r>
      <rPr>
        <i/>
        <sz val="10"/>
        <color indexed="30"/>
        <rFont val="Soberana Sans"/>
      </rPr>
      <t xml:space="preserve">
</t>
    </r>
  </si>
  <si>
    <t>(Número de Ventanillas Supervisadas / Número de Ventanillas Autorizadas ) *100</t>
  </si>
  <si>
    <t>C 5 A1. C3 Validación de proyectos de inocuidad agroalimentaria, acuícola y pesquera</t>
  </si>
  <si>
    <r>
      <t>Porcentaje de proyectos de inocuidad agroalimentaria validados durante el primer trimestre del ejercicio</t>
    </r>
    <r>
      <rPr>
        <i/>
        <sz val="10"/>
        <color indexed="30"/>
        <rFont val="Soberana Sans"/>
      </rPr>
      <t xml:space="preserve">
</t>
    </r>
  </si>
  <si>
    <t>(Número de proyectos de inocuidad agroalimentaria validados dentro del primer trimestre del ejercicio / Número de proyectos de inocuidad agroalimentaria a validar ) *100</t>
  </si>
  <si>
    <t>C 6 A2. C3 Supervisión a los proyectos de inocuidad agroalimentaria, acuícola y pesquera</t>
  </si>
  <si>
    <r>
      <t>Porcentaje de proyectos de  inocuidad agroalimentaria, acuícola y pesquera supervisados</t>
    </r>
    <r>
      <rPr>
        <i/>
        <sz val="10"/>
        <color indexed="30"/>
        <rFont val="Soberana Sans"/>
      </rPr>
      <t xml:space="preserve">
</t>
    </r>
  </si>
  <si>
    <t>(Número de proyectos de inocuidad agroalimentaria, acuícola y pesquera  supervisados  / Número de proyectos de inocuidad agroalimentaria, acuícola y pesquera validados ) *100</t>
  </si>
  <si>
    <t>D 7 A1. C1 Validación de proyectos de sanidad para prevenir y combatir plagas reglamentadas y enfermedades de importancia económica presentes en el país.</t>
  </si>
  <si>
    <r>
      <t>Porcentaje de proyectos de sanidad validados durante el primer trimestre del ejercicio</t>
    </r>
    <r>
      <rPr>
        <i/>
        <sz val="10"/>
        <color indexed="30"/>
        <rFont val="Soberana Sans"/>
      </rPr>
      <t xml:space="preserve">
</t>
    </r>
  </si>
  <si>
    <t>(Número de proyectos de sanidad validados durante el primer trimestre del ejercicio  / Número de proyectos de sanidad a validar ) *100</t>
  </si>
  <si>
    <t>D 8 A2. C1 Supervisión a los proyectos de sanidad para prevenir y combatir plagas reglamentadas y enfermedades de importancia económica presentes en el país</t>
  </si>
  <si>
    <r>
      <t>Porcentaje de proyectos de sanidad supervisados</t>
    </r>
    <r>
      <rPr>
        <i/>
        <sz val="10"/>
        <color indexed="30"/>
        <rFont val="Soberana Sans"/>
      </rPr>
      <t xml:space="preserve">
</t>
    </r>
  </si>
  <si>
    <t>(Número de proyectos de sanidad supervisados  / Número de proyectos de sanidad validados ) *100</t>
  </si>
  <si>
    <r>
      <t xml:space="preserve">Porcentaje del territorio nacional conservado libre de la mosca de la fruta
</t>
    </r>
    <r>
      <rPr>
        <sz val="10"/>
        <rFont val="Soberana Sans"/>
        <family val="2"/>
      </rPr>
      <t>Sin Información,Sin Justificación</t>
    </r>
  </si>
  <si>
    <r>
      <t xml:space="preserve">Porcentaje de Estados conservados como libres de Fiebre Porcina Clásica y enfermedad de Newcastle presentación velogénica
</t>
    </r>
    <r>
      <rPr>
        <sz val="10"/>
        <rFont val="Soberana Sans"/>
        <family val="2"/>
      </rPr>
      <t>Sin Información,Sin Justificación</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</si>
  <si>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Sin Información,Sin Justificación</t>
    </r>
  </si>
  <si>
    <r>
      <t xml:space="preserve">Porcentaje de unidades de producción acuícola atendidas con acciones de sanidad
</t>
    </r>
    <r>
      <rPr>
        <sz val="10"/>
        <rFont val="Soberana Sans"/>
        <family val="2"/>
      </rPr>
      <t>Sin Información,Sin Justificación</t>
    </r>
  </si>
  <si>
    <r>
      <t xml:space="preserve">Porcentaje de estados o regiones que mejoran su estatus fitozoosanitario y acuícola en plagas y enfermedades 
</t>
    </r>
    <r>
      <rPr>
        <sz val="10"/>
        <rFont val="Soberana Sans"/>
        <family val="2"/>
      </rPr>
      <t>Sin Información,Sin Justificación</t>
    </r>
  </si>
  <si>
    <r>
      <t xml:space="preserve">Porcentaje de carne producida con incentivo en establecimientos Tipo Inspección Federal
</t>
    </r>
    <r>
      <rPr>
        <sz val="10"/>
        <rFont val="Soberana Sans"/>
        <family val="2"/>
      </rPr>
      <t>Sin Información,Sin Justificación</t>
    </r>
  </si>
  <si>
    <r>
      <t xml:space="preserve">Porcentaje de cargamentos de alto riesgo sanitario que transitan por los Puntos de Verificación e Inspección a los que se les aplica medidas cuarentenarias
</t>
    </r>
    <r>
      <rPr>
        <sz val="10"/>
        <rFont val="Soberana Sans"/>
        <family val="2"/>
      </rPr>
      <t>Sin Información,Sin Justificación</t>
    </r>
  </si>
  <si>
    <r>
      <t xml:space="preserve">Porcentaje de cargamentos de alto riesgo sanitario retornados
</t>
    </r>
    <r>
      <rPr>
        <sz val="10"/>
        <rFont val="Soberana Sans"/>
        <family val="2"/>
      </rPr>
      <t>Sin Información,Sin Justificación</t>
    </r>
  </si>
  <si>
    <r>
      <t xml:space="preserve">Porcentaje de cargamentos de alto riesgo sanitario destruidos
</t>
    </r>
    <r>
      <rPr>
        <sz val="10"/>
        <rFont val="Soberana Sans"/>
        <family val="2"/>
      </rPr>
      <t>Sin Información,Sin Justificación</t>
    </r>
  </si>
  <si>
    <r>
      <t xml:space="preserve">Porcentaje de cabezas de ganado apoyadas para ser sacrificadas en establecimientos TIF
</t>
    </r>
    <r>
      <rPr>
        <sz val="10"/>
        <rFont val="Soberana Sans"/>
        <family val="2"/>
      </rPr>
      <t>Sin Información,Sin Justificación</t>
    </r>
  </si>
  <si>
    <r>
      <t xml:space="preserve">Porcentaje de unidades de producción que alcanzan el  50% de avance en la implementación de los sistemas de reducción de riesgos de contaminación (SRRC) y las buenas prácticas(BP)
</t>
    </r>
    <r>
      <rPr>
        <sz val="10"/>
        <rFont val="Soberana Sans"/>
        <family val="2"/>
      </rPr>
      <t>Sin Información,Sin Justificación</t>
    </r>
  </si>
  <si>
    <r>
      <t xml:space="preserve">Porcentaje de unidades de producción que alcanzan el  100% de avance en la implementación de los sistemas de reducción de riesgos de contaminación (SRRC) y las buenas prácticas(BP)
</t>
    </r>
    <r>
      <rPr>
        <sz val="10"/>
        <rFont val="Soberana Sans"/>
        <family val="2"/>
      </rPr>
      <t>Sin Información,Sin Justificación</t>
    </r>
  </si>
  <si>
    <r>
      <t xml:space="preserve">Porcentaje de proyectos de sanidad ejecutados conforme al Programa de Trabajo
</t>
    </r>
    <r>
      <rPr>
        <sz val="10"/>
        <rFont val="Soberana Sans"/>
        <family val="2"/>
      </rPr>
      <t>Sin Información,Sin Justificación</t>
    </r>
  </si>
  <si>
    <r>
      <t xml:space="preserve">Porcentaje de proyectos de  inspección de la movilización nacional fitozoosanitaria supervisados
</t>
    </r>
    <r>
      <rPr>
        <sz val="10"/>
        <rFont val="Soberana Sans"/>
        <family val="2"/>
      </rPr>
      <t>Sin Información,Sin Justificación</t>
    </r>
  </si>
  <si>
    <r>
      <t xml:space="preserve">Porcentaje de proyectos de  inspección de la movilización nacional fitozoosanitaria validados  durante el primer trimestre del ejercicio
</t>
    </r>
    <r>
      <rPr>
        <sz val="10"/>
        <rFont val="Soberana Sans"/>
        <family val="2"/>
      </rPr>
      <t xml:space="preserve"> Causa : La meta presenta incumplimiento debido al atraso en el envío de información por parte de Estados y los Organismos Auxiliares, para la validación de los proyectos. Asimismo, se incrementó el número de proyectos debido a la incorporación de "Proyectos Especiales de Inspección" en Reglas de Operación para este año. Efecto: El efecto es negativo ya que debido a la validación tardía de los proyectos de inspección de la movilización se retrasará la ejecución de los mismos. Otros Motivos:</t>
    </r>
  </si>
  <si>
    <r>
      <t xml:space="preserve">Porcentaje de productores  apoyados para el sacrificio de ganado en establecimientos Tipo Inspección Federal
</t>
    </r>
    <r>
      <rPr>
        <sz val="10"/>
        <rFont val="Soberana Sans"/>
        <family val="2"/>
      </rPr>
      <t xml:space="preserve"> Causa : No se programó avance para el periodo, debido a que en este primer trimestre se realizaron actividades de gabinete que permitirán iniciar la entrega de incentivos a los beneficiarios en el mes de abril.  Efecto: Sin efectos ya que no se programó avance al periodo. Otros Motivos:</t>
    </r>
  </si>
  <si>
    <r>
      <t xml:space="preserve">Porcentaje de establecimientos Tipo Inspección Federal autorizados como Ventanilla supervisados
</t>
    </r>
    <r>
      <rPr>
        <sz val="10"/>
        <rFont val="Soberana Sans"/>
        <family val="2"/>
      </rPr>
      <t>Sin Información,Sin Justificación</t>
    </r>
  </si>
  <si>
    <r>
      <t xml:space="preserve">Porcentaje de proyectos de inocuidad agroalimentaria validados durante el primer trimestre del ejercicio
</t>
    </r>
    <r>
      <rPr>
        <sz val="10"/>
        <rFont val="Soberana Sans"/>
        <family val="2"/>
      </rPr>
      <t xml:space="preserve"> Causa : Se cumple con la meta Efecto: Se cumple con la meta Otros Motivos:</t>
    </r>
  </si>
  <si>
    <r>
      <t xml:space="preserve">Porcentaje de proyectos de  inocuidad agroalimentaria, acuícola y pesquera supervisados
</t>
    </r>
    <r>
      <rPr>
        <sz val="10"/>
        <rFont val="Soberana Sans"/>
        <family val="2"/>
      </rPr>
      <t>Sin Información,Sin Justificación</t>
    </r>
  </si>
  <si>
    <r>
      <t xml:space="preserve">Porcentaje de proyectos de sanidad validados durante el primer trimestre del ejercicio
</t>
    </r>
    <r>
      <rPr>
        <sz val="10"/>
        <rFont val="Soberana Sans"/>
        <family val="2"/>
      </rPr>
      <t xml:space="preserve"> Causa : Se cumple al 100% con la meta programada, sin embargo, los valores de numerador y denominador superaron la estimación realizada al momento de la programación debido a que para el caso de sanidad vegetal algunas entidades federativas solicitaron asignar el proyecto de emergencias fitosanitarias en los programas de trabajo. Efecto: El efecto es positivo ya que se dará mayor atención a la fitosanidad nacional.  Otros Motivos:</t>
    </r>
  </si>
  <si>
    <r>
      <t xml:space="preserve">Porcentaje de proyectos de sanidad supervisados
</t>
    </r>
    <r>
      <rPr>
        <sz val="10"/>
        <rFont val="Soberana Sans"/>
        <family val="2"/>
      </rPr>
      <t>Sin Información,Sin Justificación</t>
    </r>
  </si>
  <si>
    <t>S266</t>
  </si>
  <si>
    <t>Programa de Apoyos a Pequeños Productores</t>
  </si>
  <si>
    <t>112-Coordinación General de Enlace Sectorial</t>
  </si>
  <si>
    <t>Las unidades económicas rurales formadas por pequeños productores rurales incrementan su productividad.</t>
  </si>
  <si>
    <r>
      <t>Porcentaje de Pequeños Productores del Sector Rural apoyados por el programa que aumentan su producción agroalimentaria</t>
    </r>
    <r>
      <rPr>
        <i/>
        <sz val="10"/>
        <color indexed="30"/>
        <rFont val="Soberana Sans"/>
      </rPr>
      <t xml:space="preserve">
</t>
    </r>
  </si>
  <si>
    <t>(Número de Pequeños Productores apoyados por el programa que aumentan su producción agroalimentaria / Total de  pequeños productores apoyados)*100</t>
  </si>
  <si>
    <t>A C1. Jóvenes rurales apoyados para arraigarse a sus comunidades de origen</t>
  </si>
  <si>
    <r>
      <t>C1. Porcentaje de jóvenes rurales apoyados para arraigo.</t>
    </r>
    <r>
      <rPr>
        <i/>
        <sz val="10"/>
        <color indexed="30"/>
        <rFont val="Soberana Sans"/>
      </rPr>
      <t xml:space="preserve">
</t>
    </r>
  </si>
  <si>
    <t>(Número total de jóvenes rurales apoyados para arraigo /Número total de jóvenes rurales  programados para arraigo )*100</t>
  </si>
  <si>
    <t>B C2. Pequeños productores de las Unidades Económicas Rurales apoyados con servicios de extensión, innovación y capacitación para incrementar la productividad rural</t>
  </si>
  <si>
    <r>
      <t>C2. Porcentaje de pequeños productores apoyados con servicios de extensión, innovación y capacitación.</t>
    </r>
    <r>
      <rPr>
        <i/>
        <sz val="10"/>
        <color indexed="30"/>
        <rFont val="Soberana Sans"/>
      </rPr>
      <t xml:space="preserve">
</t>
    </r>
  </si>
  <si>
    <t>(Número total de pequeños productores apoyados  con servicios de extensión, innovación y capacitación/Número total de pequeños productores solicitantes con dictamen positivo)*100</t>
  </si>
  <si>
    <t>C C3. Grupos de mujeres y hombres que habitan en núcleos agrarios apoyados con proyectos productivos.</t>
  </si>
  <si>
    <r>
      <t>C3. Porcentaje de grupos de mujeres y hombres en núcleos agrarios apoyados con proyectos productivos</t>
    </r>
    <r>
      <rPr>
        <i/>
        <sz val="10"/>
        <color indexed="30"/>
        <rFont val="Soberana Sans"/>
      </rPr>
      <t xml:space="preserve">
</t>
    </r>
  </si>
  <si>
    <t>(Número total de grupos de mujeres y hombres en núcleos agrarios apoyados con proyectos productivos/Número total de grupos de mujeres y hombres en núcleos agrarios registrados en el SICAPP con proyectos técnicamente validados)*100</t>
  </si>
  <si>
    <t>D C5. Los pequeños productores de café apoyados con incentivos económicos integrales para aumentar su productividad.</t>
  </si>
  <si>
    <r>
      <t>C5.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</si>
  <si>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</si>
  <si>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E C6. Los pequeños productores de maíz y frijol apoyados con incentivos económicos integrales para aumentar su productividad.</t>
  </si>
  <si>
    <r>
      <t>C6.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</si>
  <si>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</si>
  <si>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F C4. Grupos de mujeres que habitan en núcleos agrarios apoyados con proyectos productivos.</t>
  </si>
  <si>
    <r>
      <t>C4. Porcentaje de grupos de mujeres en núcleos agrarios apoyados con proyectos productivos</t>
    </r>
    <r>
      <rPr>
        <i/>
        <sz val="10"/>
        <color indexed="30"/>
        <rFont val="Soberana Sans"/>
      </rPr>
      <t xml:space="preserve">
</t>
    </r>
  </si>
  <si>
    <t>(Número total de grupos de mujeres en núcleos agrarios apoyados con proyectos productivos/Número total de grupos de mujeres en núcleos agrarios registrados en el SICAPP con proyectos técnicamente validados)*100</t>
  </si>
  <si>
    <t>A 1 A1.C1 Dictaminación de solicitudes</t>
  </si>
  <si>
    <r>
      <t>A1.C1 Porcentaje de solicitudes autorizadas</t>
    </r>
    <r>
      <rPr>
        <i/>
        <sz val="10"/>
        <color indexed="30"/>
        <rFont val="Soberana Sans"/>
      </rPr>
      <t xml:space="preserve">
</t>
    </r>
  </si>
  <si>
    <t>(Número total de solicitudes autorizadas /Número total de solicitudes que cumplen con la normatividad establecida en las reglas de operación)*100</t>
  </si>
  <si>
    <t>A 2 A2.C1 Publicación del catálogo estatal de cursos, seminarios, talleres y asistencia técnica</t>
  </si>
  <si>
    <r>
      <t>A2.C1 Porcentaje de catálogos estatales de cursos, seminarios, talleres, asistencia técnica  estatales publicados en el primer semestre</t>
    </r>
    <r>
      <rPr>
        <i/>
        <sz val="10"/>
        <color indexed="30"/>
        <rFont val="Soberana Sans"/>
      </rPr>
      <t xml:space="preserve">
</t>
    </r>
  </si>
  <si>
    <t>(Número total de catálogos estatales de cursos, seminarios, talleres, asistencia técnica  publicados en el primer semestre/Número total de catálogos a publicar)*100</t>
  </si>
  <si>
    <t>A 3 A3.C1 Convocatorias estatales publicadas en el primer semestre</t>
  </si>
  <si>
    <r>
      <t>A3.C1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</si>
  <si>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</si>
  <si>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B 4 A1.C2 Autorización de solicitudes</t>
  </si>
  <si>
    <r>
      <t>A1.C2 Porcentaje de solicitudes Autorizadas</t>
    </r>
    <r>
      <rPr>
        <i/>
        <sz val="10"/>
        <color indexed="30"/>
        <rFont val="Soberana Sans"/>
      </rPr>
      <t xml:space="preserve">
</t>
    </r>
  </si>
  <si>
    <t>(Número total de solicitudes autorizadas/Número total de solicitudes recibidas)*100.</t>
  </si>
  <si>
    <t>B 5 A2.C2 Extensionistas seleccionados en tiempo y forma en las entidades federativas</t>
  </si>
  <si>
    <r>
      <t xml:space="preserve">A2.C2 Porcentaje de extensionistas seleccionados para su contratación, al mes de abril de 2016 </t>
    </r>
    <r>
      <rPr>
        <i/>
        <sz val="10"/>
        <color indexed="30"/>
        <rFont val="Soberana Sans"/>
      </rPr>
      <t xml:space="preserve">
</t>
    </r>
  </si>
  <si>
    <t>(Número de extensionistas seleccionados para su contratación al mes de abril de 2016 / Número total de extensionistas  seleccionados durante el ejercicio 2016)*100</t>
  </si>
  <si>
    <t>C 6 A1.C3 Dictaminación técnica de proyectos productivos procedentes</t>
  </si>
  <si>
    <r>
      <t>A1.C3. Porcentaje de proyectos productivos procedentes dictaminados técnicamente validados</t>
    </r>
    <r>
      <rPr>
        <i/>
        <sz val="10"/>
        <color indexed="30"/>
        <rFont val="Soberana Sans"/>
      </rPr>
      <t xml:space="preserve">
</t>
    </r>
  </si>
  <si>
    <t>(Número total de proyectos productivos procedentes dictaminados técnicamente validados/Número total de proyectos productivos procedentes registrados en el SICAPP)*100</t>
  </si>
  <si>
    <t>C 7 A2.C3 Inducción informativa a integrantes de los grupos autorizados sobre el Componente.</t>
  </si>
  <si>
    <r>
      <t>A2.C3 Porcentaje de mujeres y hombres de grupos con proyectos productivos autorizados que asisten a la inducción informativa sobre el componente</t>
    </r>
    <r>
      <rPr>
        <i/>
        <sz val="10"/>
        <color indexed="30"/>
        <rFont val="Soberana Sans"/>
      </rPr>
      <t xml:space="preserve">
</t>
    </r>
  </si>
  <si>
    <t>(Número de mujeres y hombres de grupos con proyectos productivos autorizados que asisten a la inducción informativa/ Número de mujeres y hombres de grupos con proyectos productivos autorizados)*100</t>
  </si>
  <si>
    <t>D 8 A1.C5 Dictaminación de solicitudes</t>
  </si>
  <si>
    <r>
      <t>A1. C5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</si>
  <si>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</si>
  <si>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E 9 A1.C6 Dictaminación de solicitudes</t>
  </si>
  <si>
    <r>
      <t>A1.C6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</si>
  <si>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</si>
  <si>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F 10 A1.C4 Dictaminación técnica de proyectos productivos procedentes</t>
  </si>
  <si>
    <r>
      <t>A1.C4 Porcentaje de proyectos productivos procedentes dictaminados técnicamente validados</t>
    </r>
    <r>
      <rPr>
        <i/>
        <sz val="10"/>
        <color indexed="30"/>
        <rFont val="Soberana Sans"/>
      </rPr>
      <t xml:space="preserve">
</t>
    </r>
  </si>
  <si>
    <t>F 11 A2.C4 Inducción informativa a integrantes de los grupos autorizados sobre el Componente.</t>
  </si>
  <si>
    <r>
      <t>A2.C4 Porcentaje de mujeres de grupos con proyectos productivos autorizados que asisten a la inducción informativa sobre el componente</t>
    </r>
    <r>
      <rPr>
        <i/>
        <sz val="10"/>
        <color indexed="30"/>
        <rFont val="Soberana Sans"/>
      </rPr>
      <t xml:space="preserve">
</t>
    </r>
  </si>
  <si>
    <t>(Número de mujeres de grupos con proyectos productivos autorizados que asisten a la inducción informativa/ Número de mujeres  de grupos con proyectos productivos autorizados)*100</t>
  </si>
  <si>
    <r>
      <t xml:space="preserve">Porcentaje de Pequeños Productores del Sector Rural apoyados por el programa que aumentan su producción agroalimentaria
</t>
    </r>
    <r>
      <rPr>
        <sz val="10"/>
        <rFont val="Soberana Sans"/>
        <family val="2"/>
      </rPr>
      <t>Sin Información,Sin Justificación</t>
    </r>
  </si>
  <si>
    <r>
      <t xml:space="preserve">C1. Porcentaje de jóvenes rurales apoyados para arraigo.
</t>
    </r>
    <r>
      <rPr>
        <sz val="10"/>
        <rFont val="Soberana Sans"/>
        <family val="2"/>
      </rPr>
      <t>Sin Información,Sin Justificación</t>
    </r>
  </si>
  <si>
    <r>
      <t xml:space="preserve">C2. Porcentaje de pequeños productores apoyados con servicios de extensión, innovación y capacitación.
</t>
    </r>
    <r>
      <rPr>
        <sz val="10"/>
        <rFont val="Soberana Sans"/>
        <family val="2"/>
      </rPr>
      <t>Sin Información,Sin Justificación</t>
    </r>
  </si>
  <si>
    <r>
      <t xml:space="preserve">C3. Porcentaje de grupos de mujeres y hombres en núcleos agrarios apoyados con proyectos productivos
</t>
    </r>
    <r>
      <rPr>
        <sz val="10"/>
        <rFont val="Soberana Sans"/>
        <family val="2"/>
      </rPr>
      <t>Sin Información,Sin Justificación</t>
    </r>
  </si>
  <si>
    <r>
      <t xml:space="preserve">C5. Porcentaje de pequeños productores de café apoyados.
</t>
    </r>
    <r>
      <rPr>
        <sz val="10"/>
        <rFont val="Soberana Sans"/>
        <family val="2"/>
      </rPr>
      <t>Sin Información,Sin Justificación</t>
    </r>
  </si>
  <si>
    <r>
      <t xml:space="preserve">C6. Porcentaje de Pequeños productores de maíz y frijol apoyados con incentivos para la producción
</t>
    </r>
    <r>
      <rPr>
        <sz val="10"/>
        <rFont val="Soberana Sans"/>
        <family val="2"/>
      </rPr>
      <t>Sin Información,Sin Justificación</t>
    </r>
  </si>
  <si>
    <r>
      <t xml:space="preserve">C4. Porcentaje de grupos de mujeres en núcleos agrarios apoyados con proyectos productivos
</t>
    </r>
    <r>
      <rPr>
        <sz val="10"/>
        <rFont val="Soberana Sans"/>
        <family val="2"/>
      </rPr>
      <t>Sin Información,Sin Justificación</t>
    </r>
  </si>
  <si>
    <r>
      <t xml:space="preserve">A1.C1 Porcentaje de solicitudes autorizadas
</t>
    </r>
    <r>
      <rPr>
        <sz val="10"/>
        <rFont val="Soberana Sans"/>
        <family val="2"/>
      </rPr>
      <t>Sin Información,Sin Justificación</t>
    </r>
  </si>
  <si>
    <r>
      <t xml:space="preserve">A2.C1 Porcentaje de catálogos estatales de cursos, seminarios, talleres, asistencia técnica  estatales publicados en el primer semestre
</t>
    </r>
    <r>
      <rPr>
        <sz val="10"/>
        <rFont val="Soberana Sans"/>
        <family val="2"/>
      </rPr>
      <t>Sin Información,Sin Justificación</t>
    </r>
  </si>
  <si>
    <r>
      <t xml:space="preserve">A3.C1 Porcentaje de convocatorias estales publicadas durante el primer semestre
</t>
    </r>
    <r>
      <rPr>
        <sz val="10"/>
        <rFont val="Soberana Sans"/>
        <family val="2"/>
      </rPr>
      <t>Sin Información,Sin Justificación</t>
    </r>
  </si>
  <si>
    <r>
      <t xml:space="preserve">A1.C2 Porcentaje de solicitudes Autorizadas
</t>
    </r>
    <r>
      <rPr>
        <sz val="10"/>
        <rFont val="Soberana Sans"/>
        <family val="2"/>
      </rPr>
      <t>Sin Información,Sin Justificación</t>
    </r>
  </si>
  <si>
    <r>
      <t xml:space="preserve">A2.C2 Porcentaje de extensionistas seleccionados para su contratación, al mes de abril de 2016 
</t>
    </r>
    <r>
      <rPr>
        <sz val="10"/>
        <rFont val="Soberana Sans"/>
        <family val="2"/>
      </rPr>
      <t>Sin Información,Sin Justificación</t>
    </r>
  </si>
  <si>
    <r>
      <t xml:space="preserve">A1.C3. Porcentaje de proyectos productivos procedentes dictaminados técnicamente validados
</t>
    </r>
    <r>
      <rPr>
        <sz val="10"/>
        <rFont val="Soberana Sans"/>
        <family val="2"/>
      </rPr>
      <t>Sin Información,Sin Justificación</t>
    </r>
  </si>
  <si>
    <r>
      <t xml:space="preserve">A2.C3 Porcentaje de mujeres y hombres de grupos con proyectos productivos autorizados que asisten a la inducción informativa sobre el componente
</t>
    </r>
    <r>
      <rPr>
        <sz val="10"/>
        <rFont val="Soberana Sans"/>
        <family val="2"/>
      </rPr>
      <t xml:space="preserve"> Causa : El valor del denominador reportado es el correcto, ya que en la primera carga del indicador hubo un error de registro Efecto: Sin efectos negativos, ya que se hará la respectiva corrección para los trimestres subsecuentes. Otros Motivos:</t>
    </r>
  </si>
  <si>
    <r>
      <t xml:space="preserve">A1. C5 Porcentaje de solicitudes dictaminadas del PIAC
</t>
    </r>
    <r>
      <rPr>
        <sz val="10"/>
        <rFont val="Soberana Sans"/>
        <family val="2"/>
      </rPr>
      <t>Sin Información,Sin Justificación</t>
    </r>
  </si>
  <si>
    <r>
      <t xml:space="preserve">A1.C6 Porcentaje de solicitudes dictaminadas para la obtención de incentivos para la producción
</t>
    </r>
    <r>
      <rPr>
        <sz val="10"/>
        <rFont val="Soberana Sans"/>
        <family val="2"/>
      </rPr>
      <t>Sin Información,Sin Justificación</t>
    </r>
  </si>
  <si>
    <r>
      <t xml:space="preserve">A1.C4 Porcentaje de proyectos productivos procedentes dictaminados técnicamente validados
</t>
    </r>
    <r>
      <rPr>
        <sz val="10"/>
        <rFont val="Soberana Sans"/>
        <family val="2"/>
      </rPr>
      <t>Sin Información,Sin Justificación</t>
    </r>
  </si>
  <si>
    <r>
      <t xml:space="preserve">A2.C4 Porcentaje de mujeres de grupos con proyectos productivos autorizados que asisten a la inducción informativa sobre el componente
</t>
    </r>
    <r>
      <rPr>
        <sz val="10"/>
        <rFont val="Soberana Sans"/>
        <family val="2"/>
      </rPr>
      <t>Sin Información,Sin Justificación</t>
    </r>
  </si>
  <si>
    <t>U002</t>
  </si>
  <si>
    <t>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</si>
  <si>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</si>
  <si>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Estados o regiones que mejoran la condición de sanidad agroalimentaria y usuarios que poseen capacidad técnica para controlar la africanización de las abejas</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</si>
  <si>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</si>
  <si>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</si>
  <si>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productores y técnicos apícolas que mejoraron capacidades respecto al total de productores y técnicos apícolas</t>
    </r>
    <r>
      <rPr>
        <i/>
        <sz val="10"/>
        <color indexed="30"/>
        <rFont val="Soberana Sans"/>
      </rPr>
      <t xml:space="preserve">
</t>
    </r>
  </si>
  <si>
    <t>(Número de productores y técnicos apícolas que mejoraron sus capacidades técnicas en el año t/ Total de productores y técnicos apícolas en el año t) *100</t>
  </si>
  <si>
    <t>A C.5 Movilización de mercancías agropecuarias, acuícolas y pesqueras en territorio nacional controlada con la aplicación de medidas cuarentenarias</t>
  </si>
  <si>
    <r>
      <t>Porcentaje de cargamentos de alto riesgo sanitario que transitan por los Puntos de Verificación e Inspección con aplicación de medidas cuarentenarias</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</si>
  <si>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</si>
  <si>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B C.3 Sistema de prevención, vigilancia y control de la mosca del Mediterráneo ejecutado</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</si>
  <si>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</si>
  <si>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</si>
  <si>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C C.4 Sistema de prevención, vigilancia y control de enfermedades exóticas y emergentes ejecutado</t>
  </si>
  <si>
    <r>
      <t>Porcentaje de análisis de enfermedades exóticas emergentes y reemergentes realizados</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</si>
  <si>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</si>
  <si>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t>D C.2 Certificados de Calidad Genética entregados a productores en material biológico apícola</t>
  </si>
  <si>
    <r>
      <t>Porcentaje de certificados entregados a productores en el año t en relación con los certificados entregados en el año base</t>
    </r>
    <r>
      <rPr>
        <i/>
        <sz val="10"/>
        <color indexed="30"/>
        <rFont val="Soberana Sans"/>
      </rPr>
      <t xml:space="preserve">
</t>
    </r>
  </si>
  <si>
    <t>(Número de certificados entregados en el año t / Número de certificados entregados en t0) *100</t>
  </si>
  <si>
    <t>E C.1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</si>
  <si>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</si>
  <si>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</si>
  <si>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A 1 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</si>
  <si>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</si>
  <si>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B 2 A3.1 Revisión de trampas de Mosca del Mediterráneo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</si>
  <si>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</si>
  <si>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</si>
  <si>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C 3 A4.1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</si>
  <si>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</si>
  <si>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</si>
  <si>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D 4 A1.1 Recepción de solicitudes de capacitación</t>
  </si>
  <si>
    <r>
      <t>Porcentaje de capacitaciones impartidas con relación a las programadas</t>
    </r>
    <r>
      <rPr>
        <i/>
        <sz val="10"/>
        <color indexed="30"/>
        <rFont val="Soberana Sans"/>
      </rPr>
      <t xml:space="preserve">
</t>
    </r>
  </si>
  <si>
    <t>(Capacitaciones impartidas en el año t/ Capacitaciones programadas en el año t) * 100</t>
  </si>
  <si>
    <t>E 5 A2.1 Supervisión a las unidades de producción para su certificación</t>
  </si>
  <si>
    <r>
      <t>Porcentaje de unidades de producción atendidas con relación a las solicitantes de certificación</t>
    </r>
    <r>
      <rPr>
        <i/>
        <sz val="10"/>
        <color indexed="30"/>
        <rFont val="Soberana Sans"/>
      </rPr>
      <t xml:space="preserve">
</t>
    </r>
  </si>
  <si>
    <t>(Unidades de producción atendidas en el año t/ Unidades de producción solicitantes de certificación en el año t) * 100</t>
  </si>
  <si>
    <r>
      <t xml:space="preserve">Porcentaje de estados o regiones que mejoran su estatus fitozoosanitario y acuícola en plagas y enfermedades reglamentadas y de interés económico
</t>
    </r>
    <r>
      <rPr>
        <sz val="10"/>
        <rFont val="Soberana Sans"/>
        <family val="2"/>
      </rPr>
      <t>Sin Información,Sin Justificación</t>
    </r>
  </si>
  <si>
    <r>
      <t xml:space="preserve">Porcentaje de productores y técnicos apícolas que mejoraron capacidades respecto al total de productores y técnicos apícolas
</t>
    </r>
    <r>
      <rPr>
        <sz val="10"/>
        <rFont val="Soberana Sans"/>
        <family val="2"/>
      </rPr>
      <t>Sin Información,Sin Justificación</t>
    </r>
  </si>
  <si>
    <r>
      <t xml:space="preserve">Porcentaje de cargamentos de alto riesgo sanitario que transitan por los Puntos de Verificación e Inspección con aplicación de medidas cuarentenarias
</t>
    </r>
    <r>
      <rPr>
        <sz val="10"/>
        <rFont val="Soberana Sans"/>
        <family val="2"/>
      </rPr>
      <t>Sin Información,Sin Justificación</t>
    </r>
  </si>
  <si>
    <r>
      <t xml:space="preserve">Porcentaje de brotes y detecciones de mosca del Mediterráneo atendidos
</t>
    </r>
    <r>
      <rPr>
        <sz val="10"/>
        <rFont val="Soberana Sans"/>
        <family val="2"/>
      </rPr>
      <t>Sin Información,Sin Justificación</t>
    </r>
  </si>
  <si>
    <r>
      <t xml:space="preserve">Porcentaje de análisis de enfermedades exóticas emergentes y reemergentes realizados
</t>
    </r>
    <r>
      <rPr>
        <sz val="10"/>
        <rFont val="Soberana Sans"/>
        <family val="2"/>
      </rPr>
      <t>Sin Información,Sin Justificación</t>
    </r>
  </si>
  <si>
    <r>
      <t xml:space="preserve">Porcentaje de certificados entregados a productores en el año t en relación con los certificados entregados en el año base
</t>
    </r>
    <r>
      <rPr>
        <sz val="10"/>
        <rFont val="Soberana Sans"/>
        <family val="2"/>
      </rPr>
      <t>Sin Información,Sin Justificación</t>
    </r>
  </si>
  <si>
    <r>
      <t xml:space="preserve">Porcentaje de asistentes que aprobaron la evaluación de la capacitación con 70 o más de calificación respecto al total de asistentes a la capacitación
</t>
    </r>
    <r>
      <rPr>
        <sz val="10"/>
        <rFont val="Soberana Sans"/>
        <family val="2"/>
      </rPr>
      <t>Sin Información,Sin Justificación</t>
    </r>
  </si>
  <si>
    <r>
      <t xml:space="preserve">Porcentaje de cargamentos de alto riesgo sanitario retornados
</t>
    </r>
    <r>
      <rPr>
        <sz val="10"/>
        <rFont val="Soberana Sans"/>
        <family val="2"/>
      </rPr>
      <t xml:space="preserve"> Causa : La meta se cumple al 100%, sin embargo, los valores de numerador y denominador son mayores a los estimados al momento de la programación, El número de cargamentos de alto riesgo sanitario depende del flujo comercial que transita  por los Puntos de Verificación e Inspección; y la instrucción de retorno depende del cumplimiento de los requisitos para ser movilizados, la dictaminación de la medida cuarentenaria de acuerdo a las circunstancias en que se presentan y el  riesgo que representan, por lo que no son variables que se puedan determinar previamente. Efecto: El efecto es positivo ya que al cumplirse el 100% de los retornos instruidos a cargamentos de alto riesgo sanitario detectados, se contribuye a reducir el riesgo de diseminación de plagas y enfermedades así como a mantener los estatus sanitarios alcanzados. Otros Motivos:</t>
    </r>
  </si>
  <si>
    <r>
      <t xml:space="preserve">Porcentaje de cargamentos de alto riesgo sanitario destruidos
</t>
    </r>
    <r>
      <rPr>
        <sz val="10"/>
        <rFont val="Soberana Sans"/>
        <family val="2"/>
      </rPr>
      <t xml:space="preserve"> Causa : La meta se cumple al 100%,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 Efecto: El efecto es positivo ya que al cumplirse el 100% de las destrucciones instruidas a cargamentos de alto riesgo sanitario detectados, se contribuye a reducir el riesgo de diseminación de plagas y enfermedades así como a mantener los estatus sanitarios alcanzados. Otros Motivos:</t>
    </r>
  </si>
  <si>
    <r>
      <t xml:space="preserve">Porcentaje de trampas de mosca del Mediterráneo revisadas
</t>
    </r>
    <r>
      <rPr>
        <sz val="10"/>
        <rFont val="Soberana Sans"/>
        <family val="2"/>
      </rPr>
      <t xml:space="preserve"> Causa : La meta esta ligeramente por arriba de lo programado debido al incremento del número de revisión dado que la red de trampeo de mosca del Mediterráneo operado por el Comité Estatal de Sanidad Vegetal de Chiapas transfirió al Programa Moscamed 332 trampas. Cabe mencionar que dicha transferencia se dio posterior al establecimiento de las metas del trampeo normal 2016 para los 4 centros de operaciones de campo Moscamed. Efecto: El efecto es positivo ya que se tiene mayor área de vigilancia para la detección oportuna de la plaga y se consolida la red de trampeo del Programa Moscamed. Otros Motivos:</t>
    </r>
  </si>
  <si>
    <r>
      <t xml:space="preserve">Porcentaje de muestras analizadas derivadas de la vigilancia epidemiológica
</t>
    </r>
    <r>
      <rPr>
        <sz val="10"/>
        <rFont val="Soberana Sans"/>
        <family val="2"/>
      </rPr>
      <t xml:space="preserve"> Causa : La meta se cumple al 100%, sin embargo, los valores de numerador y denominador están por encima de lo estimado al momento de la programación debido a que durante el 2016 se mantiene la vigilancia epidemiológica de la Influenza Aviar AH7N3  en todo el país en granjas comerciales, rastros y predios de traspatio, aumentando el número de muestras al período por investigaciones de seguimiento a partir de aislamientos de la enfermedad.  Efecto: El efecto es positivo toda vez que el incremento en el número de muestras colectadas para su diagnóstico en la Red de laboratorios de la CPA-SENASICA., contribuye al diagnóstico oportuno de enfermedades exóticas, emergentes o re-emergentes de los animales. Otros Motivos:</t>
    </r>
  </si>
  <si>
    <r>
      <t xml:space="preserve">Porcentaje de capacitaciones impartidas con relación a las programadas
</t>
    </r>
    <r>
      <rPr>
        <sz val="10"/>
        <rFont val="Soberana Sans"/>
        <family val="2"/>
      </rPr>
      <t>Sin Información,Sin Justificación</t>
    </r>
  </si>
  <si>
    <r>
      <t xml:space="preserve">Porcentaje de unidades de producción atendidas con relación a las solicitantes de certificación
</t>
    </r>
    <r>
      <rPr>
        <sz val="10"/>
        <rFont val="Soberana Sans"/>
        <family val="2"/>
      </rPr>
      <t>Sin Información,Sin Justificación</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</si>
  <si>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</si>
  <si>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</si>
  <si>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</si>
  <si>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</si>
  <si>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</si>
  <si>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</si>
  <si>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</si>
  <si>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</si>
  <si>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</si>
  <si>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</si>
  <si>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mediante Convenio de Asignación de Recursos</t>
    </r>
    <r>
      <rPr>
        <i/>
        <sz val="10"/>
        <color indexed="30"/>
        <rFont val="Soberana Sans"/>
      </rPr>
      <t xml:space="preserve">
</t>
    </r>
  </si>
  <si>
    <t>(Número de apoyos otorgados a Proyectos de investigación con Convenio de Asignación de Recursos formalizado/Número de  proyectos de investigación aprobados para su financiamiento)*100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</si>
  <si>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</si>
  <si>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</si>
  <si>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  Número de eventos programados para difusión de tecnologías y/o conocimientos)*100</t>
  </si>
  <si>
    <t>A 1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</si>
  <si>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</si>
  <si>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</si>
  <si>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2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</si>
  <si>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</si>
  <si>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</si>
  <si>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B 3 Priorización de demandas en temas estratégicos.</t>
  </si>
  <si>
    <r>
      <t>Porcentaje de temas estratégicos que alcanzaron consenso para emitir su convocatoria.</t>
    </r>
    <r>
      <rPr>
        <i/>
        <sz val="10"/>
        <color indexed="30"/>
        <rFont val="Soberana Sans"/>
      </rPr>
      <t xml:space="preserve">
</t>
    </r>
  </si>
  <si>
    <t>(Número de temas estratégicos que alcanzan consenso para emitir su convocatoria/Número de temas estratégicos que fueron propuestos para ser atendidas)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</si>
  <si>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</si>
  <si>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</si>
  <si>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Porcentaje de apoyos otorgados a Proyectos de investigación mediante Convenio de Asignación de Recursos
</t>
    </r>
    <r>
      <rPr>
        <sz val="10"/>
        <rFont val="Soberana Sans"/>
        <family val="2"/>
      </rPr>
      <t>Sin Información,Sin Justificación</t>
    </r>
  </si>
  <si>
    <r>
      <t xml:space="preserve">Porcentaje de eventos realizados para la difusión de tecnologías y/o conocimientos.
</t>
    </r>
    <r>
      <rPr>
        <sz val="10"/>
        <rFont val="Soberana Sans"/>
        <family val="2"/>
      </rPr>
      <t>Sin Información,Sin Justificación</t>
    </r>
  </si>
  <si>
    <r>
      <t xml:space="preserve">Porcentaje de informes financieros recibidos
</t>
    </r>
    <r>
      <rPr>
        <sz val="10"/>
        <rFont val="Soberana Sans"/>
        <family val="2"/>
      </rPr>
      <t xml:space="preserve"> Causa : Se está cumpliendo de acuerdo con lo programado Efecto: Se tiene un avance acorde con lo esperado en el periodo Otros Motivos:</t>
    </r>
  </si>
  <si>
    <r>
      <t xml:space="preserve">Porcentaje de temas estratégicos que fueron convocados para su atención.
</t>
    </r>
    <r>
      <rPr>
        <sz val="10"/>
        <rFont val="Soberana Sans"/>
        <family val="2"/>
      </rPr>
      <t>Sin Información,Sin Justificación</t>
    </r>
  </si>
  <si>
    <r>
      <t xml:space="preserve">Porcentaje de temas estratégicos que alcanzaron consenso para emitir su convocatoria.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</si>
  <si>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</si>
  <si>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</si>
  <si>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</si>
  <si>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</si>
  <si>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</si>
  <si>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</si>
  <si>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</si>
  <si>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</si>
  <si>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Incentivos económicos, entregados a las unidades económicas pecuarias para el Fomento de la Ganadería y Normalización de la calidad de los Productos Pecuarios.</t>
  </si>
  <si>
    <r>
      <t>Porcentaje de proyectos apoyados para el  Programa de Fomento de la Ganadería y Normalización de la Calidad de los Productos Pecuarios.</t>
    </r>
    <r>
      <rPr>
        <i/>
        <sz val="10"/>
        <color indexed="30"/>
        <rFont val="Soberana Sans"/>
      </rPr>
      <t xml:space="preserve">
</t>
    </r>
  </si>
  <si>
    <t>(Número de Proyectos apoyados para el Programa de Fomento de la Ganadería y Normalización de la Calidad de los Productos Pecuarios / Número de proyectos dictaminados positivos)*100</t>
  </si>
  <si>
    <t>A 1 Dictamen positivo de Fomento de la Ganadería y Normalización de la Calidad de los Productos Pecuarios.</t>
  </si>
  <si>
    <r>
      <t>Porcentaje de solicitudes de Fomento de la Ganadería y Normalización de la Calidad de los Productos Pecuarios dictaminadas.</t>
    </r>
    <r>
      <rPr>
        <i/>
        <sz val="10"/>
        <color indexed="30"/>
        <rFont val="Soberana Sans"/>
      </rPr>
      <t xml:space="preserve">
</t>
    </r>
  </si>
  <si>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</si>
  <si>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r>
      <t xml:space="preserve">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</si>
  <si>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</si>
  <si>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Porcentaje de proyectos apoyados para el  Programa de Fomento de la Ganadería y Normalización de la Calidad de los Productos Pecuarios.
</t>
    </r>
    <r>
      <rPr>
        <sz val="10"/>
        <rFont val="Soberana Sans"/>
        <family val="2"/>
      </rPr>
      <t>Sin Información,Sin Justificación</t>
    </r>
  </si>
  <si>
    <r>
      <t xml:space="preserve">Porcentaje de solicitudes de Fomento de la Ganadería y Normalización de la Calidad de los Productos Pecuarios dictaminadas.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</si>
  <si>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</si>
  <si>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</si>
  <si>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</si>
  <si>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</si>
  <si>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</si>
  <si>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</si>
  <si>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</si>
  <si>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</si>
  <si>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</si>
  <si>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</si>
  <si>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</si>
  <si>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</si>
  <si>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</si>
  <si>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</si>
  <si>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</si>
  <si>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</si>
  <si>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</si>
  <si>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</si>
  <si>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</si>
  <si>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</si>
  <si>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</si>
  <si>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</si>
  <si>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</si>
  <si>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</si>
  <si>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</si>
  <si>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</si>
  <si>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</si>
  <si>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</si>
  <si>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t>B 5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</si>
  <si>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</si>
  <si>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</si>
  <si>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</si>
  <si>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</si>
  <si>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Sin Información,Sin Justificación</t>
    </r>
  </si>
  <si>
    <r>
      <t xml:space="preserve">Porcentaje de modelos de desarrollo tecnológico con viabilidad probada mediante convenio
</t>
    </r>
    <r>
      <rPr>
        <sz val="10"/>
        <rFont val="Soberana Sans"/>
        <family val="2"/>
      </rPr>
      <t>Sin Información,Sin Justificación</t>
    </r>
  </si>
  <si>
    <r>
      <t xml:space="preserve">Porcentaje de apoyos otorgados a los comités sistema producto.
</t>
    </r>
    <r>
      <rPr>
        <sz val="10"/>
        <rFont val="Soberana Sans"/>
        <family val="2"/>
      </rPr>
      <t>Sin Información,Sin Justificación</t>
    </r>
  </si>
  <si>
    <r>
      <t xml:space="preserve">Porcentaje de modelos tecnológicos con terminos de referencia valiados
</t>
    </r>
    <r>
      <rPr>
        <sz val="10"/>
        <rFont val="Soberana Sans"/>
        <family val="2"/>
      </rPr>
      <t>Sin Información,Sin Justificación</t>
    </r>
  </si>
  <si>
    <r>
      <t xml:space="preserve">Porcentaje de convenios celebrados para el desarrollo de modelos tecnológicos
</t>
    </r>
    <r>
      <rPr>
        <sz val="10"/>
        <rFont val="Soberana Sans"/>
        <family val="2"/>
      </rPr>
      <t>Sin Información,Sin Justificación</t>
    </r>
  </si>
  <si>
    <r>
      <t xml:space="preserve">Porcentaje de convenios celebrados con organizaciones pesqueras y acuícolas 
</t>
    </r>
    <r>
      <rPr>
        <sz val="10"/>
        <rFont val="Soberana Sans"/>
        <family val="2"/>
      </rPr>
      <t>Sin Información,Sin Justificación</t>
    </r>
  </si>
  <si>
    <r>
      <t xml:space="preserve">Porcentaje de programas de trabajo que se dictaminan en fecha programada.  
</t>
    </r>
    <r>
      <rPr>
        <sz val="10"/>
        <rFont val="Soberana Sans"/>
        <family val="2"/>
      </rPr>
      <t>Sin Información,Sin Justificación</t>
    </r>
  </si>
  <si>
    <r>
      <t xml:space="preserve">Tasa de variación del número de prestadores de servicios contratados.
</t>
    </r>
    <r>
      <rPr>
        <sz val="10"/>
        <rFont val="Soberana Sans"/>
        <family val="2"/>
      </rPr>
      <t>Sin Información,Sin Justificación</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</si>
  <si>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</si>
  <si>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</si>
  <si>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</si>
  <si>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</si>
  <si>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</si>
  <si>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r>
      <t>Índice de equilibrio óptimo del mercado nacional de azúcar</t>
    </r>
    <r>
      <rPr>
        <i/>
        <sz val="10"/>
        <color indexed="30"/>
        <rFont val="Soberana Sans"/>
      </rPr>
      <t xml:space="preserve">
</t>
    </r>
  </si>
  <si>
    <t>((inventario final observado en [t]) / (2 Meses de consumo nacional aparente promedio [t] + 2 meses de exportaciones IMMEX promedio en [t]))* 100</t>
  </si>
  <si>
    <t>Los agentes económicos del sector agroalimentario y agroindustrial toman decisiones con el uso de información estadística y geoespacial oficial</t>
  </si>
  <si>
    <r>
      <t>P.1 Porcentaje de confiabilidad y oportunidad del avance mensual agropecuario</t>
    </r>
    <r>
      <rPr>
        <i/>
        <sz val="10"/>
        <color indexed="30"/>
        <rFont val="Soberana Sans"/>
      </rPr>
      <t xml:space="preserve">
</t>
    </r>
  </si>
  <si>
    <t>(índice de oportunidad de los reportes agrícolas /2) + (índice de confiabilidad de estimación de la producción /2)</t>
  </si>
  <si>
    <t>Índice</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</si>
  <si>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</si>
  <si>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 (Número total de los usuarios de la información que emiten opinión) * 100</t>
  </si>
  <si>
    <t>Estratégico-Calidad-Anual</t>
  </si>
  <si>
    <t>A C1. Base de datos disponible con información agropecuaria y cobertura nacional.</t>
  </si>
  <si>
    <r>
      <t>C1. 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</si>
  <si>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</si>
  <si>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B C2. Solicitudes de tratamiento y/o distribución de imágenes satelitales realizadas por gestores, atendidas</t>
  </si>
  <si>
    <r>
      <t xml:space="preserve">C2. Porcentaje de solicitudes atendidas que cumplen con las características solicitadas  </t>
    </r>
    <r>
      <rPr>
        <i/>
        <sz val="10"/>
        <color indexed="30"/>
        <rFont val="Soberana Sans"/>
      </rPr>
      <t xml:space="preserve">
</t>
    </r>
  </si>
  <si>
    <t>(Núm. de solicitudes atendidas que cumplen con las características solicitadas/núm. de solicitudes recibidas)*100</t>
  </si>
  <si>
    <t>Gestión-Calidad-Anual</t>
  </si>
  <si>
    <t>C C3. Balanzas disponibilidad-consumo para los 12 productos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</si>
  <si>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</si>
  <si>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número de balanzas planeadas)*100</t>
  </si>
  <si>
    <t>D C4. Publicaciones realizadas para divulgar información estadística y geográfica del sector agroalimentario, pesquero y agroindustrial azucarero</t>
  </si>
  <si>
    <r>
      <t>C4.1 Porcentaje de publicaciones elaboradas</t>
    </r>
    <r>
      <rPr>
        <i/>
        <sz val="10"/>
        <color indexed="30"/>
        <rFont val="Soberana Sans"/>
      </rPr>
      <t xml:space="preserve">
</t>
    </r>
  </si>
  <si>
    <t>(Número de publicaciones elaboradas/número de publicaciones programadas)*100</t>
  </si>
  <si>
    <r>
      <t>C4.2 Porcentaje de Publicaciones difundidas de la agroindustria azucarera</t>
    </r>
    <r>
      <rPr>
        <i/>
        <sz val="10"/>
        <color indexed="30"/>
        <rFont val="Soberana Sans"/>
      </rPr>
      <t xml:space="preserve">
</t>
    </r>
  </si>
  <si>
    <t>(número de publicaciones difundidas de la agroindustria azucarera) / (número de publicaciones programadas en el año base)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</si>
  <si>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</si>
  <si>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</si>
  <si>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</si>
  <si>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 1 A2.C1 Procesamiento de información agropecuaria con cobertura nacional.</t>
  </si>
  <si>
    <r>
      <t>A2.C1 Procesamiento de los reportes mensuales de información agropecuaria.</t>
    </r>
    <r>
      <rPr>
        <i/>
        <sz val="10"/>
        <color indexed="30"/>
        <rFont val="Soberana Sans"/>
      </rPr>
      <t xml:space="preserve">
</t>
    </r>
  </si>
  <si>
    <t>Número de informes integrados, analizados y validados/ número total de informes integrados, analizados y validados, programados</t>
  </si>
  <si>
    <t>A 2 A1.C1 Padrones de interés nacional actualizados</t>
  </si>
  <si>
    <r>
      <t>A1.C1  Porcentaje de padrones de interés nacional actualizados</t>
    </r>
    <r>
      <rPr>
        <i/>
        <sz val="10"/>
        <color indexed="30"/>
        <rFont val="Soberana Sans"/>
      </rPr>
      <t xml:space="preserve">
</t>
    </r>
  </si>
  <si>
    <t>(padrones actualizados /padrones programados )*100</t>
  </si>
  <si>
    <t>B 3 A1.C2 Ortorrectificación de imágenes</t>
  </si>
  <si>
    <r>
      <t>A1.C2 Porcentaje de imágenes ortorrectificadas</t>
    </r>
    <r>
      <rPr>
        <i/>
        <sz val="10"/>
        <color indexed="30"/>
        <rFont val="Soberana Sans"/>
      </rPr>
      <t xml:space="preserve">
</t>
    </r>
  </si>
  <si>
    <t>(Número de imágenes ortorrectificadas/número de imágenes solicitadas)*100</t>
  </si>
  <si>
    <t>C 4 A1.C3 Elaboración de reportes de avance de variables de estadística básica agropecuaria</t>
  </si>
  <si>
    <r>
      <t>A1.C3  Número de reportes con estadística básica (producción, precios rurales, importaciones y exportaciones)</t>
    </r>
    <r>
      <rPr>
        <i/>
        <sz val="10"/>
        <color indexed="30"/>
        <rFont val="Soberana Sans"/>
      </rPr>
      <t xml:space="preserve">
</t>
    </r>
  </si>
  <si>
    <t>(Número de reportes elaborados/ número de reportes planeados)*100</t>
  </si>
  <si>
    <t>C 5 A2.C3 Actualización de Reportes</t>
  </si>
  <si>
    <r>
      <t>A2.C3 Porcentaje de actualización de reportes</t>
    </r>
    <r>
      <rPr>
        <i/>
        <sz val="10"/>
        <color indexed="30"/>
        <rFont val="Soberana Sans"/>
      </rPr>
      <t xml:space="preserve">
</t>
    </r>
  </si>
  <si>
    <t>(Número de reportes actualizados en el portal/Número total de reportes)*100</t>
  </si>
  <si>
    <t>D 6 A1.C4 Elaboración de publicaciones impresas</t>
  </si>
  <si>
    <r>
      <t>A1.C4 Porcentaje de publicaciones diseñadas, editadas y encuadernadas</t>
    </r>
    <r>
      <rPr>
        <i/>
        <sz val="10"/>
        <color indexed="30"/>
        <rFont val="Soberana Sans"/>
      </rPr>
      <t xml:space="preserve">
</t>
    </r>
  </si>
  <si>
    <t>(Número de publicaciones impresas elaboradas/número de publicaciones impresas programadas)*100</t>
  </si>
  <si>
    <t>D 7 A2.C4 Elaboración de publicaciones electrónicas</t>
  </si>
  <si>
    <r>
      <t>A2.C4 Porcentaje de publicaciones diseñadas, editadas y actualizadas</t>
    </r>
    <r>
      <rPr>
        <i/>
        <sz val="10"/>
        <color indexed="30"/>
        <rFont val="Soberana Sans"/>
      </rPr>
      <t xml:space="preserve">
</t>
    </r>
  </si>
  <si>
    <t>(Número de publicaciones electrónicas elaboradas/número de publicaciones digitales programadas)*100</t>
  </si>
  <si>
    <t>E 8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</si>
  <si>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</si>
  <si>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 (Número de reportes requeridos en el año base) * 100</t>
  </si>
  <si>
    <t>E 9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</si>
  <si>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</si>
  <si>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</si>
  <si>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</si>
  <si>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Índice de equilibrio óptimo del mercado nacional de azúcar
</t>
    </r>
    <r>
      <rPr>
        <sz val="10"/>
        <rFont val="Soberana Sans"/>
        <family val="2"/>
      </rPr>
      <t>Sin Información,Sin Justificación</t>
    </r>
  </si>
  <si>
    <r>
      <t xml:space="preserve">P.1 Porcentaje de confiabilidad y oportunidad del avance mensual agropecuario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</si>
  <si>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</si>
  <si>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C1. 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</si>
  <si>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C2. Porcentaje de solicitudes atendidas que cumplen con las características solicitadas  
</t>
    </r>
    <r>
      <rPr>
        <sz val="10"/>
        <rFont val="Soberana Sans"/>
        <family val="2"/>
      </rPr>
      <t>Sin Información,Sin Justificación</t>
    </r>
  </si>
  <si>
    <r>
      <t xml:space="preserve">C3. Porcentaje de balanzas de disponibilidad-consumo elaboradas
</t>
    </r>
    <r>
      <rPr>
        <sz val="10"/>
        <rFont val="Soberana Sans"/>
        <family val="2"/>
      </rPr>
      <t>Sin Información,Sin Justificación</t>
    </r>
  </si>
  <si>
    <r>
      <t xml:space="preserve">C4.1 Porcentaje de publicaciones elaboradas
</t>
    </r>
    <r>
      <rPr>
        <sz val="10"/>
        <rFont val="Soberana Sans"/>
        <family val="2"/>
      </rPr>
      <t>Sin Información,Sin Justificación</t>
    </r>
  </si>
  <si>
    <r>
      <t xml:space="preserve">C4.2 Porcentaje de Publicaciones difundidas de la agroindustria azucarera
</t>
    </r>
    <r>
      <rPr>
        <sz val="10"/>
        <rFont val="Soberana Sans"/>
        <family val="2"/>
      </rPr>
      <t>Sin Información,Sin Justificación</t>
    </r>
  </si>
  <si>
    <r>
      <t xml:space="preserve">C5. Tasa de variación de visitas realizadas por los actores de la agroindustria de la caña de azúcar, al portal del Comité Nacional para el Desarrollo Sustentable de la Caña de Azúcar
</t>
    </r>
    <r>
      <rPr>
        <sz val="10"/>
        <rFont val="Soberana Sans"/>
        <family val="2"/>
      </rPr>
      <t>Sin Información,Sin Justificación</t>
    </r>
  </si>
  <si>
    <r>
      <t xml:space="preserve">A2.C1 Procesamiento de los reportes mensuales de información agropecuaria.
</t>
    </r>
    <r>
      <rPr>
        <sz val="10"/>
        <rFont val="Soberana Sans"/>
        <family val="2"/>
      </rPr>
      <t xml:space="preserve"> Causa : Error de captura de la meta Efecto: Error de captura de la meta Otros Motivos:</t>
    </r>
  </si>
  <si>
    <r>
      <t xml:space="preserve">A1.C1  Porcentaje de padrones de interés nacional actualizados
</t>
    </r>
    <r>
      <rPr>
        <sz val="10"/>
        <rFont val="Soberana Sans"/>
        <family val="2"/>
      </rPr>
      <t>Sin Información,Sin Justificación</t>
    </r>
  </si>
  <si>
    <r>
      <t xml:space="preserve">A1.C2 Porcentaje de imágenes ortorrectificadas
</t>
    </r>
    <r>
      <rPr>
        <sz val="10"/>
        <rFont val="Soberana Sans"/>
        <family val="2"/>
      </rPr>
      <t>Sin Información,Sin Justificación</t>
    </r>
  </si>
  <si>
    <r>
      <t xml:space="preserve">A1.C3  Número de reportes con estadística básica (producción, precios rurales, importaciones y exportaciones)
</t>
    </r>
    <r>
      <rPr>
        <sz val="10"/>
        <rFont val="Soberana Sans"/>
        <family val="2"/>
      </rPr>
      <t>Sin Información,Sin Justificación</t>
    </r>
  </si>
  <si>
    <r>
      <t xml:space="preserve">A2.C3 Porcentaje de actualización de reportes
</t>
    </r>
    <r>
      <rPr>
        <sz val="10"/>
        <rFont val="Soberana Sans"/>
        <family val="2"/>
      </rPr>
      <t>Sin Información,Sin Justificación</t>
    </r>
  </si>
  <si>
    <r>
      <t xml:space="preserve">A1.C4 Porcentaje de publicaciones diseñadas, editadas y encuadernadas
</t>
    </r>
    <r>
      <rPr>
        <sz val="10"/>
        <rFont val="Soberana Sans"/>
        <family val="2"/>
      </rPr>
      <t>Sin Información,Sin Justificación</t>
    </r>
  </si>
  <si>
    <r>
      <t xml:space="preserve">A2.C4 Porcentaje de publicaciones diseñadas, editadas y actualizadas
</t>
    </r>
    <r>
      <rPr>
        <sz val="10"/>
        <rFont val="Soberana Sans"/>
        <family val="2"/>
      </rPr>
      <t>Sin Información,Sin Justificación</t>
    </r>
  </si>
  <si>
    <r>
      <t xml:space="preserve">A1.C5 Porcentaje de información económica-productiva integrada
</t>
    </r>
    <r>
      <rPr>
        <sz val="10"/>
        <rFont val="Soberana Sans"/>
        <family val="2"/>
      </rPr>
      <t xml:space="preserve"> Causa : EL 2% faltante se debe principalmente a que, por una parte, se esperaba que para la zafra 2015/2016 operaran 51 ingenios, de los cuales a la fecha del reporte solo estaban operando 50, por lo que la información de dicho ingenio nunca se recibió, por otra parte,   solo el 60 % de los ingenios que operaron entregaron información de corridas de campo de manera semanal. finalmente, los ingenios del Grupo García González no realizaron las auditorias correspondientes a esta zafra. Efecto: El contar con información cada vez más oportuna reduce el impacto de la falta  de información completa, ya que para aquellos faltantes se han realizado estimaciones por parte del CONADESUCA, que permiten cumplir con lo comprometido, por lo cual no se esperan efectos adversos considerables en las metas propuestas para las componentes, Propósito y fin Otros Motivos:</t>
    </r>
  </si>
  <si>
    <r>
      <t xml:space="preserve">A2.C5 Porcentaje de base de datos actualizadas dentro del sistema Integral para el Desarrollo Sustentable de la Caña de Azúcar
</t>
    </r>
    <r>
      <rPr>
        <sz val="10"/>
        <rFont val="Soberana Sans"/>
        <family val="2"/>
      </rPr>
      <t xml:space="preserve"> Causa : 3 de los 4 sistemas están actualizados al 100% (INFOCAÑA, la página Web y SI-Investigación), en cuanto al Sistema de Información para la Integración del Balance Azucarero (SIIBA), al mes de marzo se tiene una base de datos actualizada del 93.3%.   Las causas respecto al SIIBA son principalmente porque faltó la captura de los ingenios El Carmen, La Gloria, La Joya, Azsuremex y 6 ingenios del Grupo Zucarmex. Cabe destacar que los primeros 4 ingenios no se han adherido a hacer la captura de información por razones que se desconocen, sin embargo, se ha hecho el esfuerzo de enviarles correos electrónicos y llamadas telefónicas con las personas indicadas por los gerentes, mencionándoles la importancia de que inicien sus operaciones en dicho sistema (SIIBA).    Efecto: El medio punto porcentual faltante para alcanzar la meta en el indicador, llevó a realizar estimaciones para obtener los datos que integran el Balance Azucarero. A pesar de que no se cuenta con la totalidad de la información dentro del SIIBA, no se esperan efectos en las metas de la Actividad, los Componentes, Propósito y Fin, debido a que el faltante es marginal, permitiendo que el resultado que incluye estimaciones sea con un alto grado de certidumbre. Otros Motivos:</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</si>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</sst>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3" xfId="0" applyNumberFormat="1" applyFont="1" applyBorder="1" applyAlignment="1">
      <alignment horizontal="right"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28" fillId="33" borderId="0" xfId="0" applyFont="1" applyFill="1" applyAlignment="1">
      <alignment horizontal="center" vertical="center" wrapText="1"/>
    </xf>
    <xf numFmtId="0" fontId="29"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0" fillId="0" borderId="40" xfId="0" applyFill="1" applyBorder="1" applyAlignment="1">
      <alignment horizontal="justify" vertical="top"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0" fillId="0" borderId="43" xfId="0"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AC7" sqref="AC7"/>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664062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24.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v>
      </c>
      <c r="D4" s="59" t="s">
        <v>5</v>
      </c>
      <c r="E4" s="59"/>
      <c r="F4" s="59"/>
      <c r="G4" s="59"/>
      <c r="H4" s="59"/>
      <c r="I4" s="14"/>
      <c r="J4" s="15" t="s">
        <v>6</v>
      </c>
      <c r="K4" s="16" t="s">
        <v>7</v>
      </c>
      <c r="L4" s="60" t="s">
        <v>8</v>
      </c>
      <c r="M4" s="60"/>
      <c r="N4" s="60"/>
      <c r="O4" s="60"/>
      <c r="P4" s="15" t="s">
        <v>9</v>
      </c>
      <c r="Q4" s="60" t="s">
        <v>10</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21</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c r="A11" s="25"/>
      <c r="B11" s="26" t="s">
        <v>36</v>
      </c>
      <c r="C11" s="82" t="s">
        <v>37</v>
      </c>
      <c r="D11" s="82"/>
      <c r="E11" s="82"/>
      <c r="F11" s="82"/>
      <c r="G11" s="82"/>
      <c r="H11" s="82"/>
      <c r="I11" s="82" t="s">
        <v>392</v>
      </c>
      <c r="J11" s="82"/>
      <c r="K11" s="82"/>
      <c r="L11" s="82" t="s">
        <v>38</v>
      </c>
      <c r="M11" s="82"/>
      <c r="N11" s="82"/>
      <c r="O11" s="82"/>
      <c r="P11" s="27" t="s">
        <v>12</v>
      </c>
      <c r="Q11" s="27" t="s">
        <v>39</v>
      </c>
      <c r="R11" s="28">
        <v>62070</v>
      </c>
      <c r="S11" s="28" t="s">
        <v>40</v>
      </c>
      <c r="T11" s="28" t="s">
        <v>40</v>
      </c>
      <c r="U11" s="29" t="str">
        <f>IF(ISERR(T11/S11*100),"N/A",T11/S11*100)</f>
        <v>N/A</v>
      </c>
    </row>
    <row r="12" spans="1:34" ht="75" customHeight="1" thickBot="1">
      <c r="A12" s="25"/>
      <c r="B12" s="30" t="s">
        <v>41</v>
      </c>
      <c r="C12" s="87" t="s">
        <v>41</v>
      </c>
      <c r="D12" s="87"/>
      <c r="E12" s="87"/>
      <c r="F12" s="87"/>
      <c r="G12" s="87"/>
      <c r="H12" s="87"/>
      <c r="I12" s="87" t="s">
        <v>42</v>
      </c>
      <c r="J12" s="87"/>
      <c r="K12" s="87"/>
      <c r="L12" s="87" t="s">
        <v>43</v>
      </c>
      <c r="M12" s="87"/>
      <c r="N12" s="87"/>
      <c r="O12" s="87"/>
      <c r="P12" s="31" t="s">
        <v>44</v>
      </c>
      <c r="Q12" s="31" t="s">
        <v>39</v>
      </c>
      <c r="R12" s="31">
        <v>80</v>
      </c>
      <c r="S12" s="31" t="s">
        <v>40</v>
      </c>
      <c r="T12" s="31" t="s">
        <v>40</v>
      </c>
      <c r="U12" s="32" t="str">
        <f>IF(ISERR(T12/S12*100),"N/A",T12/S12*100)</f>
        <v>N/A</v>
      </c>
    </row>
    <row r="13" spans="1:34" ht="75" customHeight="1" thickTop="1" thickBot="1">
      <c r="A13" s="25"/>
      <c r="B13" s="26" t="s">
        <v>45</v>
      </c>
      <c r="C13" s="82" t="s">
        <v>46</v>
      </c>
      <c r="D13" s="82"/>
      <c r="E13" s="82"/>
      <c r="F13" s="82"/>
      <c r="G13" s="82"/>
      <c r="H13" s="82"/>
      <c r="I13" s="82" t="s">
        <v>47</v>
      </c>
      <c r="J13" s="82"/>
      <c r="K13" s="82"/>
      <c r="L13" s="82" t="s">
        <v>48</v>
      </c>
      <c r="M13" s="82"/>
      <c r="N13" s="82"/>
      <c r="O13" s="82"/>
      <c r="P13" s="27" t="s">
        <v>44</v>
      </c>
      <c r="Q13" s="27" t="s">
        <v>49</v>
      </c>
      <c r="R13" s="27">
        <v>80</v>
      </c>
      <c r="S13" s="27" t="s">
        <v>40</v>
      </c>
      <c r="T13" s="27" t="s">
        <v>40</v>
      </c>
      <c r="U13" s="29" t="str">
        <f>IF(ISERR(T13/S13*100),"N/A",T13/S13*100)</f>
        <v>N/A</v>
      </c>
    </row>
    <row r="14" spans="1:34" ht="75" customHeight="1" thickTop="1" thickBot="1">
      <c r="A14" s="25"/>
      <c r="B14" s="26" t="s">
        <v>50</v>
      </c>
      <c r="C14" s="82" t="s">
        <v>51</v>
      </c>
      <c r="D14" s="82"/>
      <c r="E14" s="82"/>
      <c r="F14" s="82"/>
      <c r="G14" s="82"/>
      <c r="H14" s="82"/>
      <c r="I14" s="82" t="s">
        <v>52</v>
      </c>
      <c r="J14" s="82"/>
      <c r="K14" s="82"/>
      <c r="L14" s="82" t="s">
        <v>53</v>
      </c>
      <c r="M14" s="82"/>
      <c r="N14" s="82"/>
      <c r="O14" s="82"/>
      <c r="P14" s="27" t="s">
        <v>44</v>
      </c>
      <c r="Q14" s="27" t="s">
        <v>54</v>
      </c>
      <c r="R14" s="27">
        <v>100</v>
      </c>
      <c r="S14" s="27" t="s">
        <v>40</v>
      </c>
      <c r="T14" s="27">
        <v>57.79</v>
      </c>
      <c r="U14" s="29" t="str">
        <f>IF(ISERR(T14/S14*100),"N/A",T14/S14*100)</f>
        <v>N/A</v>
      </c>
    </row>
    <row r="15" spans="1:34" ht="75" customHeight="1" thickTop="1" thickBot="1">
      <c r="A15" s="25"/>
      <c r="B15" s="26" t="s">
        <v>55</v>
      </c>
      <c r="C15" s="82" t="s">
        <v>56</v>
      </c>
      <c r="D15" s="82"/>
      <c r="E15" s="82"/>
      <c r="F15" s="82"/>
      <c r="G15" s="82"/>
      <c r="H15" s="82"/>
      <c r="I15" s="82" t="s">
        <v>57</v>
      </c>
      <c r="J15" s="82"/>
      <c r="K15" s="82"/>
      <c r="L15" s="82" t="s">
        <v>58</v>
      </c>
      <c r="M15" s="82"/>
      <c r="N15" s="82"/>
      <c r="O15" s="82"/>
      <c r="P15" s="27" t="s">
        <v>44</v>
      </c>
      <c r="Q15" s="27" t="s">
        <v>59</v>
      </c>
      <c r="R15" s="27">
        <v>2.5</v>
      </c>
      <c r="S15" s="27" t="s">
        <v>40</v>
      </c>
      <c r="T15" s="27">
        <v>0.66</v>
      </c>
      <c r="U15" s="29" t="str">
        <f>IF(ISERR((S15-T15)*100/S15+100),"N/A",(S15-T15)*100/S15+100)</f>
        <v>N/A</v>
      </c>
    </row>
    <row r="16" spans="1:34" ht="22.5" customHeight="1" thickTop="1" thickBot="1">
      <c r="B16" s="8" t="s">
        <v>60</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61</v>
      </c>
      <c r="S17" s="22" t="s">
        <v>62</v>
      </c>
      <c r="T17" s="39" t="s">
        <v>63</v>
      </c>
      <c r="U17" s="22" t="s">
        <v>64</v>
      </c>
    </row>
    <row r="18" spans="2:21" ht="26.25" customHeight="1" thickBot="1">
      <c r="B18" s="40"/>
      <c r="C18" s="41"/>
      <c r="D18" s="41"/>
      <c r="E18" s="41"/>
      <c r="F18" s="41"/>
      <c r="G18" s="41"/>
      <c r="H18" s="42"/>
      <c r="I18" s="42"/>
      <c r="J18" s="42"/>
      <c r="K18" s="42"/>
      <c r="L18" s="42"/>
      <c r="M18" s="42"/>
      <c r="N18" s="42"/>
      <c r="O18" s="42"/>
      <c r="P18" s="43"/>
      <c r="Q18" s="44"/>
      <c r="R18" s="45" t="s">
        <v>65</v>
      </c>
      <c r="S18" s="44" t="s">
        <v>65</v>
      </c>
      <c r="T18" s="44" t="s">
        <v>65</v>
      </c>
      <c r="U18" s="44" t="s">
        <v>66</v>
      </c>
    </row>
    <row r="19" spans="2:21" ht="13.5" customHeight="1" thickBot="1">
      <c r="B19" s="94" t="s">
        <v>67</v>
      </c>
      <c r="C19" s="95"/>
      <c r="D19" s="95"/>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c r="B20" s="96" t="s">
        <v>68</v>
      </c>
      <c r="C20" s="97"/>
      <c r="D20" s="97"/>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c r="B21" s="8" t="s">
        <v>69</v>
      </c>
      <c r="C21" s="9"/>
      <c r="D21" s="9"/>
      <c r="E21" s="9"/>
      <c r="F21" s="9"/>
      <c r="G21" s="9"/>
      <c r="H21" s="10"/>
      <c r="I21" s="10"/>
      <c r="J21" s="10"/>
      <c r="K21" s="10"/>
      <c r="L21" s="10"/>
      <c r="M21" s="10"/>
      <c r="N21" s="10"/>
      <c r="O21" s="10"/>
      <c r="P21" s="10"/>
      <c r="Q21" s="10"/>
      <c r="R21" s="10"/>
      <c r="S21" s="10"/>
      <c r="T21" s="10"/>
      <c r="U21" s="11"/>
    </row>
    <row r="22" spans="2:21" ht="44.25" customHeight="1" thickTop="1">
      <c r="B22" s="98" t="s">
        <v>70</v>
      </c>
      <c r="C22" s="99"/>
      <c r="D22" s="99"/>
      <c r="E22" s="99"/>
      <c r="F22" s="99"/>
      <c r="G22" s="99"/>
      <c r="H22" s="99"/>
      <c r="I22" s="99"/>
      <c r="J22" s="99"/>
      <c r="K22" s="99"/>
      <c r="L22" s="99"/>
      <c r="M22" s="99"/>
      <c r="N22" s="99"/>
      <c r="O22" s="99"/>
      <c r="P22" s="99"/>
      <c r="Q22" s="99"/>
      <c r="R22" s="99"/>
      <c r="S22" s="99"/>
      <c r="T22" s="99"/>
      <c r="U22" s="100"/>
    </row>
    <row r="23" spans="2:21" ht="34.5" customHeight="1">
      <c r="B23" s="88" t="s">
        <v>71</v>
      </c>
      <c r="C23" s="89"/>
      <c r="D23" s="89"/>
      <c r="E23" s="89"/>
      <c r="F23" s="89"/>
      <c r="G23" s="89"/>
      <c r="H23" s="89"/>
      <c r="I23" s="89"/>
      <c r="J23" s="89"/>
      <c r="K23" s="89"/>
      <c r="L23" s="89"/>
      <c r="M23" s="89"/>
      <c r="N23" s="89"/>
      <c r="O23" s="89"/>
      <c r="P23" s="89"/>
      <c r="Q23" s="89"/>
      <c r="R23" s="89"/>
      <c r="S23" s="89"/>
      <c r="T23" s="89"/>
      <c r="U23" s="90"/>
    </row>
    <row r="24" spans="2:21" ht="34.5" customHeight="1">
      <c r="B24" s="88" t="s">
        <v>72</v>
      </c>
      <c r="C24" s="89"/>
      <c r="D24" s="89"/>
      <c r="E24" s="89"/>
      <c r="F24" s="89"/>
      <c r="G24" s="89"/>
      <c r="H24" s="89"/>
      <c r="I24" s="89"/>
      <c r="J24" s="89"/>
      <c r="K24" s="89"/>
      <c r="L24" s="89"/>
      <c r="M24" s="89"/>
      <c r="N24" s="89"/>
      <c r="O24" s="89"/>
      <c r="P24" s="89"/>
      <c r="Q24" s="89"/>
      <c r="R24" s="89"/>
      <c r="S24" s="89"/>
      <c r="T24" s="89"/>
      <c r="U24" s="90"/>
    </row>
    <row r="25" spans="2:21" ht="34.5" customHeight="1">
      <c r="B25" s="88" t="s">
        <v>73</v>
      </c>
      <c r="C25" s="89"/>
      <c r="D25" s="89"/>
      <c r="E25" s="89"/>
      <c r="F25" s="89"/>
      <c r="G25" s="89"/>
      <c r="H25" s="89"/>
      <c r="I25" s="89"/>
      <c r="J25" s="89"/>
      <c r="K25" s="89"/>
      <c r="L25" s="89"/>
      <c r="M25" s="89"/>
      <c r="N25" s="89"/>
      <c r="O25" s="89"/>
      <c r="P25" s="89"/>
      <c r="Q25" s="89"/>
      <c r="R25" s="89"/>
      <c r="S25" s="89"/>
      <c r="T25" s="89"/>
      <c r="U25" s="90"/>
    </row>
    <row r="26" spans="2:21" ht="34.5" customHeight="1">
      <c r="B26" s="88" t="s">
        <v>74</v>
      </c>
      <c r="C26" s="89"/>
      <c r="D26" s="89"/>
      <c r="E26" s="89"/>
      <c r="F26" s="89"/>
      <c r="G26" s="89"/>
      <c r="H26" s="89"/>
      <c r="I26" s="89"/>
      <c r="J26" s="89"/>
      <c r="K26" s="89"/>
      <c r="L26" s="89"/>
      <c r="M26" s="89"/>
      <c r="N26" s="89"/>
      <c r="O26" s="89"/>
      <c r="P26" s="89"/>
      <c r="Q26" s="89"/>
      <c r="R26" s="89"/>
      <c r="S26" s="89"/>
      <c r="T26" s="89"/>
      <c r="U26" s="90"/>
    </row>
    <row r="27" spans="2:21" ht="34.5" customHeight="1" thickBot="1">
      <c r="B27" s="91" t="s">
        <v>75</v>
      </c>
      <c r="C27" s="92"/>
      <c r="D27" s="92"/>
      <c r="E27" s="92"/>
      <c r="F27" s="92"/>
      <c r="G27" s="92"/>
      <c r="H27" s="92"/>
      <c r="I27" s="92"/>
      <c r="J27" s="92"/>
      <c r="K27" s="92"/>
      <c r="L27" s="92"/>
      <c r="M27" s="92"/>
      <c r="N27" s="92"/>
      <c r="O27" s="92"/>
      <c r="P27" s="92"/>
      <c r="Q27" s="92"/>
      <c r="R27" s="92"/>
      <c r="S27" s="92"/>
      <c r="T27" s="92"/>
      <c r="U27" s="93"/>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topLeftCell="A16" zoomScale="80" zoomScaleNormal="80" zoomScaleSheetLayoutView="80" workbookViewId="0">
      <selection activeCell="V10" sqref="V10"/>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4414062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545</v>
      </c>
      <c r="D4" s="59" t="s">
        <v>546</v>
      </c>
      <c r="E4" s="59"/>
      <c r="F4" s="59"/>
      <c r="G4" s="59"/>
      <c r="H4" s="59"/>
      <c r="I4" s="14"/>
      <c r="J4" s="15" t="s">
        <v>6</v>
      </c>
      <c r="K4" s="16" t="s">
        <v>7</v>
      </c>
      <c r="L4" s="60" t="s">
        <v>8</v>
      </c>
      <c r="M4" s="60"/>
      <c r="N4" s="60"/>
      <c r="O4" s="60"/>
      <c r="P4" s="15" t="s">
        <v>9</v>
      </c>
      <c r="Q4" s="60" t="s">
        <v>547</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93.75" customHeight="1" thickTop="1" thickBot="1">
      <c r="A11" s="25"/>
      <c r="B11" s="26" t="s">
        <v>36</v>
      </c>
      <c r="C11" s="82" t="s">
        <v>548</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27" si="0">IF(ISERR(T11/S11*100),"N/A",T11/S11*100)</f>
        <v>N/A</v>
      </c>
    </row>
    <row r="12" spans="1:34" ht="75" customHeight="1" thickTop="1" thickBot="1">
      <c r="A12" s="25"/>
      <c r="B12" s="26" t="s">
        <v>45</v>
      </c>
      <c r="C12" s="82" t="s">
        <v>549</v>
      </c>
      <c r="D12" s="82"/>
      <c r="E12" s="82"/>
      <c r="F12" s="82"/>
      <c r="G12" s="82"/>
      <c r="H12" s="82"/>
      <c r="I12" s="82" t="s">
        <v>550</v>
      </c>
      <c r="J12" s="82"/>
      <c r="K12" s="82"/>
      <c r="L12" s="82" t="s">
        <v>551</v>
      </c>
      <c r="M12" s="82"/>
      <c r="N12" s="82"/>
      <c r="O12" s="82"/>
      <c r="P12" s="27" t="s">
        <v>552</v>
      </c>
      <c r="Q12" s="27" t="s">
        <v>39</v>
      </c>
      <c r="R12" s="28">
        <v>350.4</v>
      </c>
      <c r="S12" s="28" t="s">
        <v>40</v>
      </c>
      <c r="T12" s="28" t="s">
        <v>40</v>
      </c>
      <c r="U12" s="29" t="str">
        <f t="shared" si="0"/>
        <v>N/A</v>
      </c>
    </row>
    <row r="13" spans="1:34" ht="75" customHeight="1" thickTop="1">
      <c r="A13" s="25"/>
      <c r="B13" s="26" t="s">
        <v>50</v>
      </c>
      <c r="C13" s="82" t="s">
        <v>553</v>
      </c>
      <c r="D13" s="82"/>
      <c r="E13" s="82"/>
      <c r="F13" s="82"/>
      <c r="G13" s="82"/>
      <c r="H13" s="82"/>
      <c r="I13" s="82" t="s">
        <v>554</v>
      </c>
      <c r="J13" s="82"/>
      <c r="K13" s="82"/>
      <c r="L13" s="82" t="s">
        <v>555</v>
      </c>
      <c r="M13" s="82"/>
      <c r="N13" s="82"/>
      <c r="O13" s="82"/>
      <c r="P13" s="27" t="s">
        <v>44</v>
      </c>
      <c r="Q13" s="27" t="s">
        <v>99</v>
      </c>
      <c r="R13" s="27">
        <v>79.67</v>
      </c>
      <c r="S13" s="27" t="s">
        <v>40</v>
      </c>
      <c r="T13" s="27" t="s">
        <v>40</v>
      </c>
      <c r="U13" s="29" t="str">
        <f t="shared" si="0"/>
        <v>N/A</v>
      </c>
    </row>
    <row r="14" spans="1:34" ht="75" customHeight="1">
      <c r="A14" s="25"/>
      <c r="B14" s="30" t="s">
        <v>41</v>
      </c>
      <c r="C14" s="87" t="s">
        <v>41</v>
      </c>
      <c r="D14" s="87"/>
      <c r="E14" s="87"/>
      <c r="F14" s="87"/>
      <c r="G14" s="87"/>
      <c r="H14" s="87"/>
      <c r="I14" s="87" t="s">
        <v>556</v>
      </c>
      <c r="J14" s="87"/>
      <c r="K14" s="87"/>
      <c r="L14" s="87" t="s">
        <v>557</v>
      </c>
      <c r="M14" s="87"/>
      <c r="N14" s="87"/>
      <c r="O14" s="87"/>
      <c r="P14" s="31" t="s">
        <v>44</v>
      </c>
      <c r="Q14" s="31" t="s">
        <v>99</v>
      </c>
      <c r="R14" s="31">
        <v>98.67</v>
      </c>
      <c r="S14" s="31" t="s">
        <v>40</v>
      </c>
      <c r="T14" s="31" t="s">
        <v>40</v>
      </c>
      <c r="U14" s="32" t="str">
        <f t="shared" si="0"/>
        <v>N/A</v>
      </c>
    </row>
    <row r="15" spans="1:34" ht="109.5" customHeight="1">
      <c r="A15" s="25"/>
      <c r="B15" s="30" t="s">
        <v>41</v>
      </c>
      <c r="C15" s="87" t="s">
        <v>41</v>
      </c>
      <c r="D15" s="87"/>
      <c r="E15" s="87"/>
      <c r="F15" s="87"/>
      <c r="G15" s="87"/>
      <c r="H15" s="87"/>
      <c r="I15" s="87" t="s">
        <v>558</v>
      </c>
      <c r="J15" s="87"/>
      <c r="K15" s="87"/>
      <c r="L15" s="87" t="s">
        <v>559</v>
      </c>
      <c r="M15" s="87"/>
      <c r="N15" s="87"/>
      <c r="O15" s="87"/>
      <c r="P15" s="31" t="s">
        <v>44</v>
      </c>
      <c r="Q15" s="31" t="s">
        <v>99</v>
      </c>
      <c r="R15" s="31">
        <v>98</v>
      </c>
      <c r="S15" s="31" t="s">
        <v>40</v>
      </c>
      <c r="T15" s="31" t="s">
        <v>40</v>
      </c>
      <c r="U15" s="32" t="str">
        <f t="shared" si="0"/>
        <v>N/A</v>
      </c>
    </row>
    <row r="16" spans="1:34" ht="113.25" customHeight="1">
      <c r="A16" s="25"/>
      <c r="B16" s="30" t="s">
        <v>41</v>
      </c>
      <c r="C16" s="87" t="s">
        <v>560</v>
      </c>
      <c r="D16" s="87"/>
      <c r="E16" s="87"/>
      <c r="F16" s="87"/>
      <c r="G16" s="87"/>
      <c r="H16" s="87"/>
      <c r="I16" s="87" t="s">
        <v>561</v>
      </c>
      <c r="J16" s="87"/>
      <c r="K16" s="87"/>
      <c r="L16" s="87" t="s">
        <v>562</v>
      </c>
      <c r="M16" s="87"/>
      <c r="N16" s="87"/>
      <c r="O16" s="87"/>
      <c r="P16" s="31" t="s">
        <v>44</v>
      </c>
      <c r="Q16" s="31" t="s">
        <v>99</v>
      </c>
      <c r="R16" s="31">
        <v>31.56</v>
      </c>
      <c r="S16" s="31" t="s">
        <v>40</v>
      </c>
      <c r="T16" s="31" t="s">
        <v>40</v>
      </c>
      <c r="U16" s="32" t="str">
        <f t="shared" si="0"/>
        <v>N/A</v>
      </c>
    </row>
    <row r="17" spans="1:22" ht="104.25" customHeight="1">
      <c r="A17" s="25"/>
      <c r="B17" s="30" t="s">
        <v>41</v>
      </c>
      <c r="C17" s="87" t="s">
        <v>563</v>
      </c>
      <c r="D17" s="87"/>
      <c r="E17" s="87"/>
      <c r="F17" s="87"/>
      <c r="G17" s="87"/>
      <c r="H17" s="87"/>
      <c r="I17" s="87" t="s">
        <v>564</v>
      </c>
      <c r="J17" s="87"/>
      <c r="K17" s="87"/>
      <c r="L17" s="87" t="s">
        <v>565</v>
      </c>
      <c r="M17" s="87"/>
      <c r="N17" s="87"/>
      <c r="O17" s="87"/>
      <c r="P17" s="31" t="s">
        <v>44</v>
      </c>
      <c r="Q17" s="31" t="s">
        <v>99</v>
      </c>
      <c r="R17" s="31">
        <v>18.36</v>
      </c>
      <c r="S17" s="31" t="s">
        <v>40</v>
      </c>
      <c r="T17" s="31" t="s">
        <v>40</v>
      </c>
      <c r="U17" s="32" t="str">
        <f t="shared" si="0"/>
        <v>N/A</v>
      </c>
    </row>
    <row r="18" spans="1:22" ht="102" customHeight="1">
      <c r="A18" s="25"/>
      <c r="B18" s="30" t="s">
        <v>41</v>
      </c>
      <c r="C18" s="87" t="s">
        <v>41</v>
      </c>
      <c r="D18" s="87"/>
      <c r="E18" s="87"/>
      <c r="F18" s="87"/>
      <c r="G18" s="87"/>
      <c r="H18" s="87"/>
      <c r="I18" s="87" t="s">
        <v>566</v>
      </c>
      <c r="J18" s="87"/>
      <c r="K18" s="87"/>
      <c r="L18" s="87" t="s">
        <v>567</v>
      </c>
      <c r="M18" s="87"/>
      <c r="N18" s="87"/>
      <c r="O18" s="87"/>
      <c r="P18" s="31" t="s">
        <v>44</v>
      </c>
      <c r="Q18" s="31" t="s">
        <v>99</v>
      </c>
      <c r="R18" s="31">
        <v>31.81</v>
      </c>
      <c r="S18" s="31" t="s">
        <v>40</v>
      </c>
      <c r="T18" s="31" t="s">
        <v>40</v>
      </c>
      <c r="U18" s="32" t="str">
        <f t="shared" si="0"/>
        <v>N/A</v>
      </c>
    </row>
    <row r="19" spans="1:22" ht="109.5" customHeight="1">
      <c r="A19" s="25"/>
      <c r="B19" s="30" t="s">
        <v>41</v>
      </c>
      <c r="C19" s="87" t="s">
        <v>568</v>
      </c>
      <c r="D19" s="87"/>
      <c r="E19" s="87"/>
      <c r="F19" s="87"/>
      <c r="G19" s="87"/>
      <c r="H19" s="87"/>
      <c r="I19" s="87" t="s">
        <v>569</v>
      </c>
      <c r="J19" s="87"/>
      <c r="K19" s="87"/>
      <c r="L19" s="87" t="s">
        <v>570</v>
      </c>
      <c r="M19" s="87"/>
      <c r="N19" s="87"/>
      <c r="O19" s="87"/>
      <c r="P19" s="31" t="s">
        <v>44</v>
      </c>
      <c r="Q19" s="31" t="s">
        <v>99</v>
      </c>
      <c r="R19" s="31">
        <v>32.21</v>
      </c>
      <c r="S19" s="31" t="s">
        <v>40</v>
      </c>
      <c r="T19" s="31" t="s">
        <v>40</v>
      </c>
      <c r="U19" s="32" t="str">
        <f t="shared" si="0"/>
        <v>N/A</v>
      </c>
    </row>
    <row r="20" spans="1:22" ht="101.25" customHeight="1">
      <c r="A20" s="25"/>
      <c r="B20" s="30" t="s">
        <v>41</v>
      </c>
      <c r="C20" s="87" t="s">
        <v>571</v>
      </c>
      <c r="D20" s="87"/>
      <c r="E20" s="87"/>
      <c r="F20" s="87"/>
      <c r="G20" s="87"/>
      <c r="H20" s="87"/>
      <c r="I20" s="87" t="s">
        <v>572</v>
      </c>
      <c r="J20" s="87"/>
      <c r="K20" s="87"/>
      <c r="L20" s="87" t="s">
        <v>573</v>
      </c>
      <c r="M20" s="87"/>
      <c r="N20" s="87"/>
      <c r="O20" s="87"/>
      <c r="P20" s="31" t="s">
        <v>44</v>
      </c>
      <c r="Q20" s="31" t="s">
        <v>99</v>
      </c>
      <c r="R20" s="31">
        <v>13.1</v>
      </c>
      <c r="S20" s="31" t="s">
        <v>40</v>
      </c>
      <c r="T20" s="31" t="s">
        <v>40</v>
      </c>
      <c r="U20" s="32" t="str">
        <f t="shared" si="0"/>
        <v>N/A</v>
      </c>
    </row>
    <row r="21" spans="1:22" ht="111" customHeight="1" thickBot="1">
      <c r="A21" s="25"/>
      <c r="B21" s="30" t="s">
        <v>41</v>
      </c>
      <c r="C21" s="87" t="s">
        <v>574</v>
      </c>
      <c r="D21" s="87"/>
      <c r="E21" s="87"/>
      <c r="F21" s="87"/>
      <c r="G21" s="87"/>
      <c r="H21" s="87"/>
      <c r="I21" s="87" t="s">
        <v>575</v>
      </c>
      <c r="J21" s="87"/>
      <c r="K21" s="87"/>
      <c r="L21" s="87" t="s">
        <v>576</v>
      </c>
      <c r="M21" s="87"/>
      <c r="N21" s="87"/>
      <c r="O21" s="87"/>
      <c r="P21" s="31" t="s">
        <v>44</v>
      </c>
      <c r="Q21" s="31" t="s">
        <v>49</v>
      </c>
      <c r="R21" s="31">
        <v>8.89</v>
      </c>
      <c r="S21" s="31" t="s">
        <v>40</v>
      </c>
      <c r="T21" s="31" t="s">
        <v>40</v>
      </c>
      <c r="U21" s="32" t="str">
        <f t="shared" si="0"/>
        <v>N/A</v>
      </c>
    </row>
    <row r="22" spans="1:22" ht="75" customHeight="1" thickTop="1">
      <c r="A22" s="25"/>
      <c r="B22" s="26" t="s">
        <v>55</v>
      </c>
      <c r="C22" s="82" t="s">
        <v>577</v>
      </c>
      <c r="D22" s="82"/>
      <c r="E22" s="82"/>
      <c r="F22" s="82"/>
      <c r="G22" s="82"/>
      <c r="H22" s="82"/>
      <c r="I22" s="82" t="s">
        <v>578</v>
      </c>
      <c r="J22" s="82"/>
      <c r="K22" s="82"/>
      <c r="L22" s="82" t="s">
        <v>579</v>
      </c>
      <c r="M22" s="82"/>
      <c r="N22" s="82"/>
      <c r="O22" s="82"/>
      <c r="P22" s="27" t="s">
        <v>44</v>
      </c>
      <c r="Q22" s="27" t="s">
        <v>154</v>
      </c>
      <c r="R22" s="27">
        <v>98.7</v>
      </c>
      <c r="S22" s="27" t="s">
        <v>40</v>
      </c>
      <c r="T22" s="27" t="s">
        <v>40</v>
      </c>
      <c r="U22" s="29" t="str">
        <f t="shared" si="0"/>
        <v>N/A</v>
      </c>
    </row>
    <row r="23" spans="1:22" ht="75" customHeight="1">
      <c r="A23" s="25"/>
      <c r="B23" s="30" t="s">
        <v>41</v>
      </c>
      <c r="C23" s="87" t="s">
        <v>580</v>
      </c>
      <c r="D23" s="87"/>
      <c r="E23" s="87"/>
      <c r="F23" s="87"/>
      <c r="G23" s="87"/>
      <c r="H23" s="87"/>
      <c r="I23" s="87" t="s">
        <v>581</v>
      </c>
      <c r="J23" s="87"/>
      <c r="K23" s="87"/>
      <c r="L23" s="87" t="s">
        <v>582</v>
      </c>
      <c r="M23" s="87"/>
      <c r="N23" s="87"/>
      <c r="O23" s="87"/>
      <c r="P23" s="31" t="s">
        <v>44</v>
      </c>
      <c r="Q23" s="31" t="s">
        <v>154</v>
      </c>
      <c r="R23" s="31">
        <v>10.4</v>
      </c>
      <c r="S23" s="31" t="s">
        <v>40</v>
      </c>
      <c r="T23" s="31" t="s">
        <v>40</v>
      </c>
      <c r="U23" s="32" t="str">
        <f t="shared" si="0"/>
        <v>N/A</v>
      </c>
    </row>
    <row r="24" spans="1:22" ht="75" customHeight="1">
      <c r="A24" s="25"/>
      <c r="B24" s="30" t="s">
        <v>41</v>
      </c>
      <c r="C24" s="87" t="s">
        <v>583</v>
      </c>
      <c r="D24" s="87"/>
      <c r="E24" s="87"/>
      <c r="F24" s="87"/>
      <c r="G24" s="87"/>
      <c r="H24" s="87"/>
      <c r="I24" s="87" t="s">
        <v>584</v>
      </c>
      <c r="J24" s="87"/>
      <c r="K24" s="87"/>
      <c r="L24" s="87" t="s">
        <v>585</v>
      </c>
      <c r="M24" s="87"/>
      <c r="N24" s="87"/>
      <c r="O24" s="87"/>
      <c r="P24" s="31" t="s">
        <v>44</v>
      </c>
      <c r="Q24" s="31" t="s">
        <v>154</v>
      </c>
      <c r="R24" s="31">
        <v>10.39</v>
      </c>
      <c r="S24" s="31" t="s">
        <v>40</v>
      </c>
      <c r="T24" s="31" t="s">
        <v>40</v>
      </c>
      <c r="U24" s="32" t="str">
        <f t="shared" si="0"/>
        <v>N/A</v>
      </c>
    </row>
    <row r="25" spans="1:22" ht="75" customHeight="1">
      <c r="A25" s="25"/>
      <c r="B25" s="30" t="s">
        <v>41</v>
      </c>
      <c r="C25" s="87" t="s">
        <v>586</v>
      </c>
      <c r="D25" s="87"/>
      <c r="E25" s="87"/>
      <c r="F25" s="87"/>
      <c r="G25" s="87"/>
      <c r="H25" s="87"/>
      <c r="I25" s="87" t="s">
        <v>587</v>
      </c>
      <c r="J25" s="87"/>
      <c r="K25" s="87"/>
      <c r="L25" s="87" t="s">
        <v>588</v>
      </c>
      <c r="M25" s="87"/>
      <c r="N25" s="87"/>
      <c r="O25" s="87"/>
      <c r="P25" s="31" t="s">
        <v>44</v>
      </c>
      <c r="Q25" s="31" t="s">
        <v>154</v>
      </c>
      <c r="R25" s="31">
        <v>12.16</v>
      </c>
      <c r="S25" s="31" t="s">
        <v>40</v>
      </c>
      <c r="T25" s="31" t="s">
        <v>40</v>
      </c>
      <c r="U25" s="32" t="str">
        <f t="shared" si="0"/>
        <v>N/A</v>
      </c>
    </row>
    <row r="26" spans="1:22" ht="75" customHeight="1">
      <c r="A26" s="25"/>
      <c r="B26" s="30" t="s">
        <v>41</v>
      </c>
      <c r="C26" s="87" t="s">
        <v>589</v>
      </c>
      <c r="D26" s="87"/>
      <c r="E26" s="87"/>
      <c r="F26" s="87"/>
      <c r="G26" s="87"/>
      <c r="H26" s="87"/>
      <c r="I26" s="87" t="s">
        <v>590</v>
      </c>
      <c r="J26" s="87"/>
      <c r="K26" s="87"/>
      <c r="L26" s="87" t="s">
        <v>591</v>
      </c>
      <c r="M26" s="87"/>
      <c r="N26" s="87"/>
      <c r="O26" s="87"/>
      <c r="P26" s="31" t="s">
        <v>44</v>
      </c>
      <c r="Q26" s="31" t="s">
        <v>154</v>
      </c>
      <c r="R26" s="31">
        <v>10.33</v>
      </c>
      <c r="S26" s="31" t="s">
        <v>40</v>
      </c>
      <c r="T26" s="31" t="s">
        <v>40</v>
      </c>
      <c r="U26" s="32" t="str">
        <f t="shared" si="0"/>
        <v>N/A</v>
      </c>
    </row>
    <row r="27" spans="1:22" ht="75" customHeight="1" thickBot="1">
      <c r="A27" s="25"/>
      <c r="B27" s="30" t="s">
        <v>41</v>
      </c>
      <c r="C27" s="87" t="s">
        <v>592</v>
      </c>
      <c r="D27" s="87"/>
      <c r="E27" s="87"/>
      <c r="F27" s="87"/>
      <c r="G27" s="87"/>
      <c r="H27" s="87"/>
      <c r="I27" s="87" t="s">
        <v>593</v>
      </c>
      <c r="J27" s="87"/>
      <c r="K27" s="87"/>
      <c r="L27" s="87" t="s">
        <v>594</v>
      </c>
      <c r="M27" s="87"/>
      <c r="N27" s="87"/>
      <c r="O27" s="87"/>
      <c r="P27" s="31" t="s">
        <v>44</v>
      </c>
      <c r="Q27" s="31" t="s">
        <v>106</v>
      </c>
      <c r="R27" s="31">
        <v>58.82</v>
      </c>
      <c r="S27" s="31" t="s">
        <v>40</v>
      </c>
      <c r="T27" s="31" t="s">
        <v>40</v>
      </c>
      <c r="U27" s="32" t="str">
        <f t="shared" si="0"/>
        <v>N/A</v>
      </c>
    </row>
    <row r="28" spans="1:22" ht="22.5" customHeight="1" thickTop="1" thickBot="1">
      <c r="B28" s="8" t="s">
        <v>60</v>
      </c>
      <c r="C28" s="9"/>
      <c r="D28" s="9"/>
      <c r="E28" s="9"/>
      <c r="F28" s="9"/>
      <c r="G28" s="9"/>
      <c r="H28" s="10"/>
      <c r="I28" s="10"/>
      <c r="J28" s="10"/>
      <c r="K28" s="10"/>
      <c r="L28" s="10"/>
      <c r="M28" s="10"/>
      <c r="N28" s="10"/>
      <c r="O28" s="10"/>
      <c r="P28" s="10"/>
      <c r="Q28" s="10"/>
      <c r="R28" s="10"/>
      <c r="S28" s="10"/>
      <c r="T28" s="10"/>
      <c r="U28" s="11"/>
      <c r="V28" s="33"/>
    </row>
    <row r="29" spans="1:22" ht="26.25" customHeight="1" thickTop="1">
      <c r="B29" s="34"/>
      <c r="C29" s="35"/>
      <c r="D29" s="35"/>
      <c r="E29" s="35"/>
      <c r="F29" s="35"/>
      <c r="G29" s="35"/>
      <c r="H29" s="36"/>
      <c r="I29" s="36"/>
      <c r="J29" s="36"/>
      <c r="K29" s="36"/>
      <c r="L29" s="36"/>
      <c r="M29" s="36"/>
      <c r="N29" s="36"/>
      <c r="O29" s="36"/>
      <c r="P29" s="37"/>
      <c r="Q29" s="38"/>
      <c r="R29" s="39" t="s">
        <v>61</v>
      </c>
      <c r="S29" s="22" t="s">
        <v>62</v>
      </c>
      <c r="T29" s="39" t="s">
        <v>63</v>
      </c>
      <c r="U29" s="22" t="s">
        <v>64</v>
      </c>
    </row>
    <row r="30" spans="1:22" ht="26.25" customHeight="1" thickBot="1">
      <c r="B30" s="40"/>
      <c r="C30" s="41"/>
      <c r="D30" s="41"/>
      <c r="E30" s="41"/>
      <c r="F30" s="41"/>
      <c r="G30" s="41"/>
      <c r="H30" s="42"/>
      <c r="I30" s="42"/>
      <c r="J30" s="42"/>
      <c r="K30" s="42"/>
      <c r="L30" s="42"/>
      <c r="M30" s="42"/>
      <c r="N30" s="42"/>
      <c r="O30" s="42"/>
      <c r="P30" s="43"/>
      <c r="Q30" s="44"/>
      <c r="R30" s="45" t="s">
        <v>65</v>
      </c>
      <c r="S30" s="44" t="s">
        <v>65</v>
      </c>
      <c r="T30" s="44" t="s">
        <v>65</v>
      </c>
      <c r="U30" s="44" t="s">
        <v>66</v>
      </c>
    </row>
    <row r="31" spans="1:22" ht="13.5" customHeight="1" thickBot="1">
      <c r="B31" s="94" t="s">
        <v>67</v>
      </c>
      <c r="C31" s="95"/>
      <c r="D31" s="95"/>
      <c r="E31" s="46"/>
      <c r="F31" s="46"/>
      <c r="G31" s="46"/>
      <c r="H31" s="47"/>
      <c r="I31" s="47"/>
      <c r="J31" s="47"/>
      <c r="K31" s="47"/>
      <c r="L31" s="47"/>
      <c r="M31" s="47"/>
      <c r="N31" s="47"/>
      <c r="O31" s="47"/>
      <c r="P31" s="48"/>
      <c r="Q31" s="48"/>
      <c r="R31" s="49">
        <f>5556.152527</f>
        <v>5556.1525270000002</v>
      </c>
      <c r="S31" s="49">
        <f>5556.152527</f>
        <v>5556.1525270000002</v>
      </c>
      <c r="T31" s="49">
        <f>4285.81075686</f>
        <v>4285.8107568599999</v>
      </c>
      <c r="U31" s="50">
        <f>+IF(ISERR(T31/S31*100),"N/A",T31/S31*100)</f>
        <v>77.136304952630397</v>
      </c>
    </row>
    <row r="32" spans="1:22" ht="13.5" customHeight="1" thickBot="1">
      <c r="B32" s="96" t="s">
        <v>68</v>
      </c>
      <c r="C32" s="97"/>
      <c r="D32" s="97"/>
      <c r="E32" s="51"/>
      <c r="F32" s="51"/>
      <c r="G32" s="51"/>
      <c r="H32" s="52"/>
      <c r="I32" s="52"/>
      <c r="J32" s="52"/>
      <c r="K32" s="52"/>
      <c r="L32" s="52"/>
      <c r="M32" s="52"/>
      <c r="N32" s="52"/>
      <c r="O32" s="52"/>
      <c r="P32" s="53"/>
      <c r="Q32" s="53"/>
      <c r="R32" s="49">
        <f>4989.59625138</f>
        <v>4989.5962513799996</v>
      </c>
      <c r="S32" s="49">
        <f>4989.59625138</f>
        <v>4989.5962513799996</v>
      </c>
      <c r="T32" s="49">
        <f>4285.81075686</f>
        <v>4285.8107568599999</v>
      </c>
      <c r="U32" s="50">
        <f>+IF(ISERR(T32/S32*100),"N/A",T32/S32*100)</f>
        <v>85.894941012003727</v>
      </c>
    </row>
    <row r="33" spans="2:21" ht="14.85" customHeight="1" thickTop="1" thickBot="1">
      <c r="B33" s="8" t="s">
        <v>69</v>
      </c>
      <c r="C33" s="9"/>
      <c r="D33" s="9"/>
      <c r="E33" s="9"/>
      <c r="F33" s="9"/>
      <c r="G33" s="9"/>
      <c r="H33" s="10"/>
      <c r="I33" s="10"/>
      <c r="J33" s="10"/>
      <c r="K33" s="10"/>
      <c r="L33" s="10"/>
      <c r="M33" s="10"/>
      <c r="N33" s="10"/>
      <c r="O33" s="10"/>
      <c r="P33" s="10"/>
      <c r="Q33" s="10"/>
      <c r="R33" s="10"/>
      <c r="S33" s="10"/>
      <c r="T33" s="10"/>
      <c r="U33" s="11"/>
    </row>
    <row r="34" spans="2:21" ht="44.25" customHeight="1" thickTop="1">
      <c r="B34" s="98" t="s">
        <v>70</v>
      </c>
      <c r="C34" s="99"/>
      <c r="D34" s="99"/>
      <c r="E34" s="99"/>
      <c r="F34" s="99"/>
      <c r="G34" s="99"/>
      <c r="H34" s="99"/>
      <c r="I34" s="99"/>
      <c r="J34" s="99"/>
      <c r="K34" s="99"/>
      <c r="L34" s="99"/>
      <c r="M34" s="99"/>
      <c r="N34" s="99"/>
      <c r="O34" s="99"/>
      <c r="P34" s="99"/>
      <c r="Q34" s="99"/>
      <c r="R34" s="99"/>
      <c r="S34" s="99"/>
      <c r="T34" s="99"/>
      <c r="U34" s="100"/>
    </row>
    <row r="35" spans="2:21" ht="34.5" customHeight="1">
      <c r="B35" s="88" t="s">
        <v>71</v>
      </c>
      <c r="C35" s="89"/>
      <c r="D35" s="89"/>
      <c r="E35" s="89"/>
      <c r="F35" s="89"/>
      <c r="G35" s="89"/>
      <c r="H35" s="89"/>
      <c r="I35" s="89"/>
      <c r="J35" s="89"/>
      <c r="K35" s="89"/>
      <c r="L35" s="89"/>
      <c r="M35" s="89"/>
      <c r="N35" s="89"/>
      <c r="O35" s="89"/>
      <c r="P35" s="89"/>
      <c r="Q35" s="89"/>
      <c r="R35" s="89"/>
      <c r="S35" s="89"/>
      <c r="T35" s="89"/>
      <c r="U35" s="90"/>
    </row>
    <row r="36" spans="2:21" ht="34.5" customHeight="1">
      <c r="B36" s="88" t="s">
        <v>595</v>
      </c>
      <c r="C36" s="89"/>
      <c r="D36" s="89"/>
      <c r="E36" s="89"/>
      <c r="F36" s="89"/>
      <c r="G36" s="89"/>
      <c r="H36" s="89"/>
      <c r="I36" s="89"/>
      <c r="J36" s="89"/>
      <c r="K36" s="89"/>
      <c r="L36" s="89"/>
      <c r="M36" s="89"/>
      <c r="N36" s="89"/>
      <c r="O36" s="89"/>
      <c r="P36" s="89"/>
      <c r="Q36" s="89"/>
      <c r="R36" s="89"/>
      <c r="S36" s="89"/>
      <c r="T36" s="89"/>
      <c r="U36" s="90"/>
    </row>
    <row r="37" spans="2:21" ht="34.5" customHeight="1">
      <c r="B37" s="88" t="s">
        <v>596</v>
      </c>
      <c r="C37" s="89"/>
      <c r="D37" s="89"/>
      <c r="E37" s="89"/>
      <c r="F37" s="89"/>
      <c r="G37" s="89"/>
      <c r="H37" s="89"/>
      <c r="I37" s="89"/>
      <c r="J37" s="89"/>
      <c r="K37" s="89"/>
      <c r="L37" s="89"/>
      <c r="M37" s="89"/>
      <c r="N37" s="89"/>
      <c r="O37" s="89"/>
      <c r="P37" s="89"/>
      <c r="Q37" s="89"/>
      <c r="R37" s="89"/>
      <c r="S37" s="89"/>
      <c r="T37" s="89"/>
      <c r="U37" s="90"/>
    </row>
    <row r="38" spans="2:21" ht="34.5" customHeight="1">
      <c r="B38" s="88" t="s">
        <v>597</v>
      </c>
      <c r="C38" s="89"/>
      <c r="D38" s="89"/>
      <c r="E38" s="89"/>
      <c r="F38" s="89"/>
      <c r="G38" s="89"/>
      <c r="H38" s="89"/>
      <c r="I38" s="89"/>
      <c r="J38" s="89"/>
      <c r="K38" s="89"/>
      <c r="L38" s="89"/>
      <c r="M38" s="89"/>
      <c r="N38" s="89"/>
      <c r="O38" s="89"/>
      <c r="P38" s="89"/>
      <c r="Q38" s="89"/>
      <c r="R38" s="89"/>
      <c r="S38" s="89"/>
      <c r="T38" s="89"/>
      <c r="U38" s="90"/>
    </row>
    <row r="39" spans="2:21" ht="34.5" customHeight="1">
      <c r="B39" s="88" t="s">
        <v>598</v>
      </c>
      <c r="C39" s="89"/>
      <c r="D39" s="89"/>
      <c r="E39" s="89"/>
      <c r="F39" s="89"/>
      <c r="G39" s="89"/>
      <c r="H39" s="89"/>
      <c r="I39" s="89"/>
      <c r="J39" s="89"/>
      <c r="K39" s="89"/>
      <c r="L39" s="89"/>
      <c r="M39" s="89"/>
      <c r="N39" s="89"/>
      <c r="O39" s="89"/>
      <c r="P39" s="89"/>
      <c r="Q39" s="89"/>
      <c r="R39" s="89"/>
      <c r="S39" s="89"/>
      <c r="T39" s="89"/>
      <c r="U39" s="90"/>
    </row>
    <row r="40" spans="2:21" ht="34.5" customHeight="1">
      <c r="B40" s="88" t="s">
        <v>599</v>
      </c>
      <c r="C40" s="89"/>
      <c r="D40" s="89"/>
      <c r="E40" s="89"/>
      <c r="F40" s="89"/>
      <c r="G40" s="89"/>
      <c r="H40" s="89"/>
      <c r="I40" s="89"/>
      <c r="J40" s="89"/>
      <c r="K40" s="89"/>
      <c r="L40" s="89"/>
      <c r="M40" s="89"/>
      <c r="N40" s="89"/>
      <c r="O40" s="89"/>
      <c r="P40" s="89"/>
      <c r="Q40" s="89"/>
      <c r="R40" s="89"/>
      <c r="S40" s="89"/>
      <c r="T40" s="89"/>
      <c r="U40" s="90"/>
    </row>
    <row r="41" spans="2:21" ht="34.5" customHeight="1">
      <c r="B41" s="88" t="s">
        <v>600</v>
      </c>
      <c r="C41" s="89"/>
      <c r="D41" s="89"/>
      <c r="E41" s="89"/>
      <c r="F41" s="89"/>
      <c r="G41" s="89"/>
      <c r="H41" s="89"/>
      <c r="I41" s="89"/>
      <c r="J41" s="89"/>
      <c r="K41" s="89"/>
      <c r="L41" s="89"/>
      <c r="M41" s="89"/>
      <c r="N41" s="89"/>
      <c r="O41" s="89"/>
      <c r="P41" s="89"/>
      <c r="Q41" s="89"/>
      <c r="R41" s="89"/>
      <c r="S41" s="89"/>
      <c r="T41" s="89"/>
      <c r="U41" s="90"/>
    </row>
    <row r="42" spans="2:21" ht="34.5" customHeight="1">
      <c r="B42" s="88" t="s">
        <v>601</v>
      </c>
      <c r="C42" s="89"/>
      <c r="D42" s="89"/>
      <c r="E42" s="89"/>
      <c r="F42" s="89"/>
      <c r="G42" s="89"/>
      <c r="H42" s="89"/>
      <c r="I42" s="89"/>
      <c r="J42" s="89"/>
      <c r="K42" s="89"/>
      <c r="L42" s="89"/>
      <c r="M42" s="89"/>
      <c r="N42" s="89"/>
      <c r="O42" s="89"/>
      <c r="P42" s="89"/>
      <c r="Q42" s="89"/>
      <c r="R42" s="89"/>
      <c r="S42" s="89"/>
      <c r="T42" s="89"/>
      <c r="U42" s="90"/>
    </row>
    <row r="43" spans="2:21" ht="34.5" customHeight="1">
      <c r="B43" s="88" t="s">
        <v>602</v>
      </c>
      <c r="C43" s="89"/>
      <c r="D43" s="89"/>
      <c r="E43" s="89"/>
      <c r="F43" s="89"/>
      <c r="G43" s="89"/>
      <c r="H43" s="89"/>
      <c r="I43" s="89"/>
      <c r="J43" s="89"/>
      <c r="K43" s="89"/>
      <c r="L43" s="89"/>
      <c r="M43" s="89"/>
      <c r="N43" s="89"/>
      <c r="O43" s="89"/>
      <c r="P43" s="89"/>
      <c r="Q43" s="89"/>
      <c r="R43" s="89"/>
      <c r="S43" s="89"/>
      <c r="T43" s="89"/>
      <c r="U43" s="90"/>
    </row>
    <row r="44" spans="2:21" ht="34.5" customHeight="1">
      <c r="B44" s="88" t="s">
        <v>603</v>
      </c>
      <c r="C44" s="89"/>
      <c r="D44" s="89"/>
      <c r="E44" s="89"/>
      <c r="F44" s="89"/>
      <c r="G44" s="89"/>
      <c r="H44" s="89"/>
      <c r="I44" s="89"/>
      <c r="J44" s="89"/>
      <c r="K44" s="89"/>
      <c r="L44" s="89"/>
      <c r="M44" s="89"/>
      <c r="N44" s="89"/>
      <c r="O44" s="89"/>
      <c r="P44" s="89"/>
      <c r="Q44" s="89"/>
      <c r="R44" s="89"/>
      <c r="S44" s="89"/>
      <c r="T44" s="89"/>
      <c r="U44" s="90"/>
    </row>
    <row r="45" spans="2:21" ht="34.5" customHeight="1">
      <c r="B45" s="88" t="s">
        <v>604</v>
      </c>
      <c r="C45" s="89"/>
      <c r="D45" s="89"/>
      <c r="E45" s="89"/>
      <c r="F45" s="89"/>
      <c r="G45" s="89"/>
      <c r="H45" s="89"/>
      <c r="I45" s="89"/>
      <c r="J45" s="89"/>
      <c r="K45" s="89"/>
      <c r="L45" s="89"/>
      <c r="M45" s="89"/>
      <c r="N45" s="89"/>
      <c r="O45" s="89"/>
      <c r="P45" s="89"/>
      <c r="Q45" s="89"/>
      <c r="R45" s="89"/>
      <c r="S45" s="89"/>
      <c r="T45" s="89"/>
      <c r="U45" s="90"/>
    </row>
    <row r="46" spans="2:21" ht="34.5" customHeight="1">
      <c r="B46" s="88" t="s">
        <v>605</v>
      </c>
      <c r="C46" s="89"/>
      <c r="D46" s="89"/>
      <c r="E46" s="89"/>
      <c r="F46" s="89"/>
      <c r="G46" s="89"/>
      <c r="H46" s="89"/>
      <c r="I46" s="89"/>
      <c r="J46" s="89"/>
      <c r="K46" s="89"/>
      <c r="L46" s="89"/>
      <c r="M46" s="89"/>
      <c r="N46" s="89"/>
      <c r="O46" s="89"/>
      <c r="P46" s="89"/>
      <c r="Q46" s="89"/>
      <c r="R46" s="89"/>
      <c r="S46" s="89"/>
      <c r="T46" s="89"/>
      <c r="U46" s="90"/>
    </row>
    <row r="47" spans="2:21" ht="34.5" customHeight="1">
      <c r="B47" s="88" t="s">
        <v>606</v>
      </c>
      <c r="C47" s="89"/>
      <c r="D47" s="89"/>
      <c r="E47" s="89"/>
      <c r="F47" s="89"/>
      <c r="G47" s="89"/>
      <c r="H47" s="89"/>
      <c r="I47" s="89"/>
      <c r="J47" s="89"/>
      <c r="K47" s="89"/>
      <c r="L47" s="89"/>
      <c r="M47" s="89"/>
      <c r="N47" s="89"/>
      <c r="O47" s="89"/>
      <c r="P47" s="89"/>
      <c r="Q47" s="89"/>
      <c r="R47" s="89"/>
      <c r="S47" s="89"/>
      <c r="T47" s="89"/>
      <c r="U47" s="90"/>
    </row>
    <row r="48" spans="2:21" ht="34.5" customHeight="1">
      <c r="B48" s="88" t="s">
        <v>607</v>
      </c>
      <c r="C48" s="89"/>
      <c r="D48" s="89"/>
      <c r="E48" s="89"/>
      <c r="F48" s="89"/>
      <c r="G48" s="89"/>
      <c r="H48" s="89"/>
      <c r="I48" s="89"/>
      <c r="J48" s="89"/>
      <c r="K48" s="89"/>
      <c r="L48" s="89"/>
      <c r="M48" s="89"/>
      <c r="N48" s="89"/>
      <c r="O48" s="89"/>
      <c r="P48" s="89"/>
      <c r="Q48" s="89"/>
      <c r="R48" s="89"/>
      <c r="S48" s="89"/>
      <c r="T48" s="89"/>
      <c r="U48" s="90"/>
    </row>
    <row r="49" spans="2:21" ht="34.5" customHeight="1">
      <c r="B49" s="88" t="s">
        <v>608</v>
      </c>
      <c r="C49" s="89"/>
      <c r="D49" s="89"/>
      <c r="E49" s="89"/>
      <c r="F49" s="89"/>
      <c r="G49" s="89"/>
      <c r="H49" s="89"/>
      <c r="I49" s="89"/>
      <c r="J49" s="89"/>
      <c r="K49" s="89"/>
      <c r="L49" s="89"/>
      <c r="M49" s="89"/>
      <c r="N49" s="89"/>
      <c r="O49" s="89"/>
      <c r="P49" s="89"/>
      <c r="Q49" s="89"/>
      <c r="R49" s="89"/>
      <c r="S49" s="89"/>
      <c r="T49" s="89"/>
      <c r="U49" s="90"/>
    </row>
    <row r="50" spans="2:21" ht="34.5" customHeight="1">
      <c r="B50" s="88" t="s">
        <v>609</v>
      </c>
      <c r="C50" s="89"/>
      <c r="D50" s="89"/>
      <c r="E50" s="89"/>
      <c r="F50" s="89"/>
      <c r="G50" s="89"/>
      <c r="H50" s="89"/>
      <c r="I50" s="89"/>
      <c r="J50" s="89"/>
      <c r="K50" s="89"/>
      <c r="L50" s="89"/>
      <c r="M50" s="89"/>
      <c r="N50" s="89"/>
      <c r="O50" s="89"/>
      <c r="P50" s="89"/>
      <c r="Q50" s="89"/>
      <c r="R50" s="89"/>
      <c r="S50" s="89"/>
      <c r="T50" s="89"/>
      <c r="U50" s="90"/>
    </row>
    <row r="51" spans="2:21" ht="34.5" customHeight="1" thickBot="1">
      <c r="B51" s="91" t="s">
        <v>610</v>
      </c>
      <c r="C51" s="92"/>
      <c r="D51" s="92"/>
      <c r="E51" s="92"/>
      <c r="F51" s="92"/>
      <c r="G51" s="92"/>
      <c r="H51" s="92"/>
      <c r="I51" s="92"/>
      <c r="J51" s="92"/>
      <c r="K51" s="92"/>
      <c r="L51" s="92"/>
      <c r="M51" s="92"/>
      <c r="N51" s="92"/>
      <c r="O51" s="92"/>
      <c r="P51" s="92"/>
      <c r="Q51" s="92"/>
      <c r="R51" s="92"/>
      <c r="S51" s="92"/>
      <c r="T51" s="92"/>
      <c r="U51" s="93"/>
    </row>
  </sheetData>
  <mergeCells count="92">
    <mergeCell ref="B50:U50"/>
    <mergeCell ref="B51:U51"/>
    <mergeCell ref="B44:U44"/>
    <mergeCell ref="B45:U45"/>
    <mergeCell ref="B46:U46"/>
    <mergeCell ref="B47:U47"/>
    <mergeCell ref="B48:U48"/>
    <mergeCell ref="B49:U49"/>
    <mergeCell ref="B43:U43"/>
    <mergeCell ref="B31:D31"/>
    <mergeCell ref="B32:D32"/>
    <mergeCell ref="B34:U34"/>
    <mergeCell ref="B35:U35"/>
    <mergeCell ref="B36:U36"/>
    <mergeCell ref="B37:U37"/>
    <mergeCell ref="B38:U38"/>
    <mergeCell ref="B39:U39"/>
    <mergeCell ref="B40:U40"/>
    <mergeCell ref="B41:U41"/>
    <mergeCell ref="B42:U42"/>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P14" sqref="P1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8.33203125" style="1" customWidth="1"/>
    <col min="9" max="9" width="7.5546875" style="1" customWidth="1"/>
    <col min="10" max="10" width="9" style="1" customWidth="1"/>
    <col min="11" max="11" width="17.88671875" style="1" customWidth="1"/>
    <col min="12" max="12" width="8.88671875" style="1" customWidth="1"/>
    <col min="13" max="13" width="7" style="1" customWidth="1"/>
    <col min="14" max="14" width="9.44140625" style="1" customWidth="1"/>
    <col min="15" max="15" width="26.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611</v>
      </c>
      <c r="D4" s="59" t="s">
        <v>612</v>
      </c>
      <c r="E4" s="59"/>
      <c r="F4" s="59"/>
      <c r="G4" s="59"/>
      <c r="H4" s="59"/>
      <c r="I4" s="14"/>
      <c r="J4" s="15" t="s">
        <v>6</v>
      </c>
      <c r="K4" s="16" t="s">
        <v>7</v>
      </c>
      <c r="L4" s="60" t="s">
        <v>8</v>
      </c>
      <c r="M4" s="60"/>
      <c r="N4" s="60"/>
      <c r="O4" s="60"/>
      <c r="P4" s="15" t="s">
        <v>9</v>
      </c>
      <c r="Q4" s="60" t="s">
        <v>613</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614</v>
      </c>
      <c r="Q6" s="62"/>
      <c r="R6" s="21"/>
      <c r="S6" s="20" t="s">
        <v>20</v>
      </c>
      <c r="T6" s="62" t="s">
        <v>615</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c r="A11" s="25"/>
      <c r="B11" s="26" t="s">
        <v>36</v>
      </c>
      <c r="C11" s="82" t="s">
        <v>616</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40" si="0">IF(ISERR(T11/S11*100),"N/A",T11/S11*100)</f>
        <v>N/A</v>
      </c>
    </row>
    <row r="12" spans="1:34" ht="75" customHeight="1" thickBot="1">
      <c r="A12" s="25"/>
      <c r="B12" s="30" t="s">
        <v>41</v>
      </c>
      <c r="C12" s="87" t="s">
        <v>41</v>
      </c>
      <c r="D12" s="87"/>
      <c r="E12" s="87"/>
      <c r="F12" s="87"/>
      <c r="G12" s="87"/>
      <c r="H12" s="87"/>
      <c r="I12" s="87" t="s">
        <v>617</v>
      </c>
      <c r="J12" s="87"/>
      <c r="K12" s="87"/>
      <c r="L12" s="87" t="s">
        <v>618</v>
      </c>
      <c r="M12" s="87"/>
      <c r="N12" s="87"/>
      <c r="O12" s="87"/>
      <c r="P12" s="31" t="s">
        <v>321</v>
      </c>
      <c r="Q12" s="31" t="s">
        <v>39</v>
      </c>
      <c r="R12" s="31">
        <v>54.7</v>
      </c>
      <c r="S12" s="31" t="s">
        <v>40</v>
      </c>
      <c r="T12" s="31" t="s">
        <v>40</v>
      </c>
      <c r="U12" s="32" t="str">
        <f t="shared" si="0"/>
        <v>N/A</v>
      </c>
    </row>
    <row r="13" spans="1:34" ht="75" customHeight="1" thickTop="1" thickBot="1">
      <c r="A13" s="25"/>
      <c r="B13" s="26" t="s">
        <v>45</v>
      </c>
      <c r="C13" s="82" t="s">
        <v>619</v>
      </c>
      <c r="D13" s="82"/>
      <c r="E13" s="82"/>
      <c r="F13" s="82"/>
      <c r="G13" s="82"/>
      <c r="H13" s="82"/>
      <c r="I13" s="82" t="s">
        <v>620</v>
      </c>
      <c r="J13" s="82"/>
      <c r="K13" s="82"/>
      <c r="L13" s="82" t="s">
        <v>618</v>
      </c>
      <c r="M13" s="82"/>
      <c r="N13" s="82"/>
      <c r="O13" s="82"/>
      <c r="P13" s="27" t="s">
        <v>621</v>
      </c>
      <c r="Q13" s="27" t="s">
        <v>39</v>
      </c>
      <c r="R13" s="27">
        <v>7.5</v>
      </c>
      <c r="S13" s="27" t="s">
        <v>40</v>
      </c>
      <c r="T13" s="27" t="s">
        <v>40</v>
      </c>
      <c r="U13" s="29" t="str">
        <f t="shared" si="0"/>
        <v>N/A</v>
      </c>
    </row>
    <row r="14" spans="1:34" ht="75" customHeight="1" thickTop="1">
      <c r="A14" s="25"/>
      <c r="B14" s="26" t="s">
        <v>50</v>
      </c>
      <c r="C14" s="82" t="s">
        <v>622</v>
      </c>
      <c r="D14" s="82"/>
      <c r="E14" s="82"/>
      <c r="F14" s="82"/>
      <c r="G14" s="82"/>
      <c r="H14" s="82"/>
      <c r="I14" s="82" t="s">
        <v>623</v>
      </c>
      <c r="J14" s="82"/>
      <c r="K14" s="82"/>
      <c r="L14" s="82" t="s">
        <v>624</v>
      </c>
      <c r="M14" s="82"/>
      <c r="N14" s="82"/>
      <c r="O14" s="82"/>
      <c r="P14" s="27" t="s">
        <v>44</v>
      </c>
      <c r="Q14" s="27" t="s">
        <v>99</v>
      </c>
      <c r="R14" s="27">
        <v>87</v>
      </c>
      <c r="S14" s="27" t="s">
        <v>40</v>
      </c>
      <c r="T14" s="27" t="s">
        <v>40</v>
      </c>
      <c r="U14" s="29" t="str">
        <f t="shared" si="0"/>
        <v>N/A</v>
      </c>
    </row>
    <row r="15" spans="1:34" ht="75" customHeight="1">
      <c r="A15" s="25"/>
      <c r="B15" s="30" t="s">
        <v>41</v>
      </c>
      <c r="C15" s="87" t="s">
        <v>41</v>
      </c>
      <c r="D15" s="87"/>
      <c r="E15" s="87"/>
      <c r="F15" s="87"/>
      <c r="G15" s="87"/>
      <c r="H15" s="87"/>
      <c r="I15" s="87" t="s">
        <v>625</v>
      </c>
      <c r="J15" s="87"/>
      <c r="K15" s="87"/>
      <c r="L15" s="87" t="s">
        <v>626</v>
      </c>
      <c r="M15" s="87"/>
      <c r="N15" s="87"/>
      <c r="O15" s="87"/>
      <c r="P15" s="31" t="s">
        <v>44</v>
      </c>
      <c r="Q15" s="31" t="s">
        <v>99</v>
      </c>
      <c r="R15" s="31">
        <v>100</v>
      </c>
      <c r="S15" s="31" t="s">
        <v>40</v>
      </c>
      <c r="T15" s="31" t="s">
        <v>40</v>
      </c>
      <c r="U15" s="32" t="str">
        <f t="shared" si="0"/>
        <v>N/A</v>
      </c>
    </row>
    <row r="16" spans="1:34" ht="75" customHeight="1">
      <c r="A16" s="25"/>
      <c r="B16" s="30" t="s">
        <v>41</v>
      </c>
      <c r="C16" s="87" t="s">
        <v>41</v>
      </c>
      <c r="D16" s="87"/>
      <c r="E16" s="87"/>
      <c r="F16" s="87"/>
      <c r="G16" s="87"/>
      <c r="H16" s="87"/>
      <c r="I16" s="87" t="s">
        <v>627</v>
      </c>
      <c r="J16" s="87"/>
      <c r="K16" s="87"/>
      <c r="L16" s="87" t="s">
        <v>628</v>
      </c>
      <c r="M16" s="87"/>
      <c r="N16" s="87"/>
      <c r="O16" s="87"/>
      <c r="P16" s="31" t="s">
        <v>44</v>
      </c>
      <c r="Q16" s="31" t="s">
        <v>99</v>
      </c>
      <c r="R16" s="31">
        <v>100</v>
      </c>
      <c r="S16" s="31" t="s">
        <v>40</v>
      </c>
      <c r="T16" s="31" t="s">
        <v>40</v>
      </c>
      <c r="U16" s="32" t="str">
        <f t="shared" si="0"/>
        <v>N/A</v>
      </c>
    </row>
    <row r="17" spans="1:21" ht="75" customHeight="1">
      <c r="A17" s="25"/>
      <c r="B17" s="30" t="s">
        <v>41</v>
      </c>
      <c r="C17" s="87" t="s">
        <v>41</v>
      </c>
      <c r="D17" s="87"/>
      <c r="E17" s="87"/>
      <c r="F17" s="87"/>
      <c r="G17" s="87"/>
      <c r="H17" s="87"/>
      <c r="I17" s="87" t="s">
        <v>629</v>
      </c>
      <c r="J17" s="87"/>
      <c r="K17" s="87"/>
      <c r="L17" s="87" t="s">
        <v>630</v>
      </c>
      <c r="M17" s="87"/>
      <c r="N17" s="87"/>
      <c r="O17" s="87"/>
      <c r="P17" s="31" t="s">
        <v>44</v>
      </c>
      <c r="Q17" s="31" t="s">
        <v>99</v>
      </c>
      <c r="R17" s="31">
        <v>100</v>
      </c>
      <c r="S17" s="31" t="s">
        <v>40</v>
      </c>
      <c r="T17" s="31" t="s">
        <v>40</v>
      </c>
      <c r="U17" s="32" t="str">
        <f t="shared" si="0"/>
        <v>N/A</v>
      </c>
    </row>
    <row r="18" spans="1:21" ht="75" customHeight="1">
      <c r="A18" s="25"/>
      <c r="B18" s="30" t="s">
        <v>41</v>
      </c>
      <c r="C18" s="87" t="s">
        <v>41</v>
      </c>
      <c r="D18" s="87"/>
      <c r="E18" s="87"/>
      <c r="F18" s="87"/>
      <c r="G18" s="87"/>
      <c r="H18" s="87"/>
      <c r="I18" s="87" t="s">
        <v>631</v>
      </c>
      <c r="J18" s="87"/>
      <c r="K18" s="87"/>
      <c r="L18" s="87" t="s">
        <v>632</v>
      </c>
      <c r="M18" s="87"/>
      <c r="N18" s="87"/>
      <c r="O18" s="87"/>
      <c r="P18" s="31" t="s">
        <v>44</v>
      </c>
      <c r="Q18" s="31" t="s">
        <v>99</v>
      </c>
      <c r="R18" s="31">
        <v>100</v>
      </c>
      <c r="S18" s="31" t="s">
        <v>40</v>
      </c>
      <c r="T18" s="31" t="s">
        <v>40</v>
      </c>
      <c r="U18" s="32" t="str">
        <f t="shared" si="0"/>
        <v>N/A</v>
      </c>
    </row>
    <row r="19" spans="1:21" ht="75" customHeight="1">
      <c r="A19" s="25"/>
      <c r="B19" s="30" t="s">
        <v>41</v>
      </c>
      <c r="C19" s="87" t="s">
        <v>633</v>
      </c>
      <c r="D19" s="87"/>
      <c r="E19" s="87"/>
      <c r="F19" s="87"/>
      <c r="G19" s="87"/>
      <c r="H19" s="87"/>
      <c r="I19" s="87" t="s">
        <v>634</v>
      </c>
      <c r="J19" s="87"/>
      <c r="K19" s="87"/>
      <c r="L19" s="87" t="s">
        <v>635</v>
      </c>
      <c r="M19" s="87"/>
      <c r="N19" s="87"/>
      <c r="O19" s="87"/>
      <c r="P19" s="31" t="s">
        <v>44</v>
      </c>
      <c r="Q19" s="31" t="s">
        <v>54</v>
      </c>
      <c r="R19" s="31">
        <v>85.71</v>
      </c>
      <c r="S19" s="31" t="s">
        <v>40</v>
      </c>
      <c r="T19" s="31">
        <v>0</v>
      </c>
      <c r="U19" s="32" t="str">
        <f t="shared" si="0"/>
        <v>N/A</v>
      </c>
    </row>
    <row r="20" spans="1:21" ht="75" customHeight="1">
      <c r="A20" s="25"/>
      <c r="B20" s="30" t="s">
        <v>41</v>
      </c>
      <c r="C20" s="87" t="s">
        <v>636</v>
      </c>
      <c r="D20" s="87"/>
      <c r="E20" s="87"/>
      <c r="F20" s="87"/>
      <c r="G20" s="87"/>
      <c r="H20" s="87"/>
      <c r="I20" s="87" t="s">
        <v>637</v>
      </c>
      <c r="J20" s="87"/>
      <c r="K20" s="87"/>
      <c r="L20" s="87" t="s">
        <v>638</v>
      </c>
      <c r="M20" s="87"/>
      <c r="N20" s="87"/>
      <c r="O20" s="87"/>
      <c r="P20" s="31" t="s">
        <v>44</v>
      </c>
      <c r="Q20" s="31" t="s">
        <v>39</v>
      </c>
      <c r="R20" s="31">
        <v>70</v>
      </c>
      <c r="S20" s="31" t="s">
        <v>40</v>
      </c>
      <c r="T20" s="31" t="s">
        <v>40</v>
      </c>
      <c r="U20" s="32" t="str">
        <f t="shared" si="0"/>
        <v>N/A</v>
      </c>
    </row>
    <row r="21" spans="1:21" ht="75" customHeight="1">
      <c r="A21" s="25"/>
      <c r="B21" s="30" t="s">
        <v>41</v>
      </c>
      <c r="C21" s="87" t="s">
        <v>41</v>
      </c>
      <c r="D21" s="87"/>
      <c r="E21" s="87"/>
      <c r="F21" s="87"/>
      <c r="G21" s="87"/>
      <c r="H21" s="87"/>
      <c r="I21" s="87" t="s">
        <v>639</v>
      </c>
      <c r="J21" s="87"/>
      <c r="K21" s="87"/>
      <c r="L21" s="87" t="s">
        <v>640</v>
      </c>
      <c r="M21" s="87"/>
      <c r="N21" s="87"/>
      <c r="O21" s="87"/>
      <c r="P21" s="31" t="s">
        <v>44</v>
      </c>
      <c r="Q21" s="31" t="s">
        <v>39</v>
      </c>
      <c r="R21" s="31">
        <v>0.38</v>
      </c>
      <c r="S21" s="31" t="s">
        <v>40</v>
      </c>
      <c r="T21" s="31" t="s">
        <v>40</v>
      </c>
      <c r="U21" s="32" t="str">
        <f t="shared" si="0"/>
        <v>N/A</v>
      </c>
    </row>
    <row r="22" spans="1:21" ht="75" customHeight="1">
      <c r="A22" s="25"/>
      <c r="B22" s="30" t="s">
        <v>41</v>
      </c>
      <c r="C22" s="87" t="s">
        <v>41</v>
      </c>
      <c r="D22" s="87"/>
      <c r="E22" s="87"/>
      <c r="F22" s="87"/>
      <c r="G22" s="87"/>
      <c r="H22" s="87"/>
      <c r="I22" s="87" t="s">
        <v>641</v>
      </c>
      <c r="J22" s="87"/>
      <c r="K22" s="87"/>
      <c r="L22" s="87" t="s">
        <v>642</v>
      </c>
      <c r="M22" s="87"/>
      <c r="N22" s="87"/>
      <c r="O22" s="87"/>
      <c r="P22" s="31" t="s">
        <v>44</v>
      </c>
      <c r="Q22" s="31" t="s">
        <v>39</v>
      </c>
      <c r="R22" s="31">
        <v>100</v>
      </c>
      <c r="S22" s="31" t="s">
        <v>40</v>
      </c>
      <c r="T22" s="31" t="s">
        <v>40</v>
      </c>
      <c r="U22" s="32" t="str">
        <f t="shared" si="0"/>
        <v>N/A</v>
      </c>
    </row>
    <row r="23" spans="1:21" ht="75" customHeight="1">
      <c r="A23" s="25"/>
      <c r="B23" s="30" t="s">
        <v>41</v>
      </c>
      <c r="C23" s="87" t="s">
        <v>41</v>
      </c>
      <c r="D23" s="87"/>
      <c r="E23" s="87"/>
      <c r="F23" s="87"/>
      <c r="G23" s="87"/>
      <c r="H23" s="87"/>
      <c r="I23" s="87" t="s">
        <v>643</v>
      </c>
      <c r="J23" s="87"/>
      <c r="K23" s="87"/>
      <c r="L23" s="87" t="s">
        <v>644</v>
      </c>
      <c r="M23" s="87"/>
      <c r="N23" s="87"/>
      <c r="O23" s="87"/>
      <c r="P23" s="31" t="s">
        <v>44</v>
      </c>
      <c r="Q23" s="31" t="s">
        <v>99</v>
      </c>
      <c r="R23" s="31">
        <v>41.71</v>
      </c>
      <c r="S23" s="31" t="s">
        <v>40</v>
      </c>
      <c r="T23" s="31" t="s">
        <v>40</v>
      </c>
      <c r="U23" s="32" t="str">
        <f t="shared" si="0"/>
        <v>N/A</v>
      </c>
    </row>
    <row r="24" spans="1:21" ht="75" customHeight="1">
      <c r="A24" s="25"/>
      <c r="B24" s="30" t="s">
        <v>41</v>
      </c>
      <c r="C24" s="87" t="s">
        <v>645</v>
      </c>
      <c r="D24" s="87"/>
      <c r="E24" s="87"/>
      <c r="F24" s="87"/>
      <c r="G24" s="87"/>
      <c r="H24" s="87"/>
      <c r="I24" s="87" t="s">
        <v>646</v>
      </c>
      <c r="J24" s="87"/>
      <c r="K24" s="87"/>
      <c r="L24" s="87" t="s">
        <v>647</v>
      </c>
      <c r="M24" s="87"/>
      <c r="N24" s="87"/>
      <c r="O24" s="87"/>
      <c r="P24" s="31" t="s">
        <v>44</v>
      </c>
      <c r="Q24" s="31" t="s">
        <v>54</v>
      </c>
      <c r="R24" s="31">
        <v>101</v>
      </c>
      <c r="S24" s="31" t="s">
        <v>40</v>
      </c>
      <c r="T24" s="31">
        <v>0</v>
      </c>
      <c r="U24" s="32" t="str">
        <f t="shared" si="0"/>
        <v>N/A</v>
      </c>
    </row>
    <row r="25" spans="1:21" ht="75" customHeight="1">
      <c r="A25" s="25"/>
      <c r="B25" s="30" t="s">
        <v>41</v>
      </c>
      <c r="C25" s="87" t="s">
        <v>648</v>
      </c>
      <c r="D25" s="87"/>
      <c r="E25" s="87"/>
      <c r="F25" s="87"/>
      <c r="G25" s="87"/>
      <c r="H25" s="87"/>
      <c r="I25" s="87" t="s">
        <v>649</v>
      </c>
      <c r="J25" s="87"/>
      <c r="K25" s="87"/>
      <c r="L25" s="87" t="s">
        <v>650</v>
      </c>
      <c r="M25" s="87"/>
      <c r="N25" s="87"/>
      <c r="O25" s="87"/>
      <c r="P25" s="31" t="s">
        <v>44</v>
      </c>
      <c r="Q25" s="31" t="s">
        <v>39</v>
      </c>
      <c r="R25" s="31">
        <v>26.67</v>
      </c>
      <c r="S25" s="31" t="s">
        <v>40</v>
      </c>
      <c r="T25" s="31" t="s">
        <v>40</v>
      </c>
      <c r="U25" s="32" t="str">
        <f t="shared" si="0"/>
        <v>N/A</v>
      </c>
    </row>
    <row r="26" spans="1:21" ht="75" customHeight="1">
      <c r="A26" s="25"/>
      <c r="B26" s="30" t="s">
        <v>41</v>
      </c>
      <c r="C26" s="87" t="s">
        <v>41</v>
      </c>
      <c r="D26" s="87"/>
      <c r="E26" s="87"/>
      <c r="F26" s="87"/>
      <c r="G26" s="87"/>
      <c r="H26" s="87"/>
      <c r="I26" s="87" t="s">
        <v>651</v>
      </c>
      <c r="J26" s="87"/>
      <c r="K26" s="87"/>
      <c r="L26" s="87" t="s">
        <v>652</v>
      </c>
      <c r="M26" s="87"/>
      <c r="N26" s="87"/>
      <c r="O26" s="87"/>
      <c r="P26" s="31" t="s">
        <v>44</v>
      </c>
      <c r="Q26" s="31" t="s">
        <v>39</v>
      </c>
      <c r="R26" s="31">
        <v>13.88</v>
      </c>
      <c r="S26" s="31" t="s">
        <v>40</v>
      </c>
      <c r="T26" s="31" t="s">
        <v>40</v>
      </c>
      <c r="U26" s="32" t="str">
        <f t="shared" si="0"/>
        <v>N/A</v>
      </c>
    </row>
    <row r="27" spans="1:21" ht="75" customHeight="1" thickBot="1">
      <c r="A27" s="25"/>
      <c r="B27" s="30" t="s">
        <v>41</v>
      </c>
      <c r="C27" s="87" t="s">
        <v>41</v>
      </c>
      <c r="D27" s="87"/>
      <c r="E27" s="87"/>
      <c r="F27" s="87"/>
      <c r="G27" s="87"/>
      <c r="H27" s="87"/>
      <c r="I27" s="87" t="s">
        <v>653</v>
      </c>
      <c r="J27" s="87"/>
      <c r="K27" s="87"/>
      <c r="L27" s="87" t="s">
        <v>654</v>
      </c>
      <c r="M27" s="87"/>
      <c r="N27" s="87"/>
      <c r="O27" s="87"/>
      <c r="P27" s="31" t="s">
        <v>44</v>
      </c>
      <c r="Q27" s="31" t="s">
        <v>39</v>
      </c>
      <c r="R27" s="31">
        <v>5</v>
      </c>
      <c r="S27" s="31" t="s">
        <v>40</v>
      </c>
      <c r="T27" s="31" t="s">
        <v>40</v>
      </c>
      <c r="U27" s="32" t="str">
        <f t="shared" si="0"/>
        <v>N/A</v>
      </c>
    </row>
    <row r="28" spans="1:21" ht="75" customHeight="1" thickTop="1">
      <c r="A28" s="25"/>
      <c r="B28" s="26" t="s">
        <v>55</v>
      </c>
      <c r="C28" s="82" t="s">
        <v>655</v>
      </c>
      <c r="D28" s="82"/>
      <c r="E28" s="82"/>
      <c r="F28" s="82"/>
      <c r="G28" s="82"/>
      <c r="H28" s="82"/>
      <c r="I28" s="82" t="s">
        <v>656</v>
      </c>
      <c r="J28" s="82"/>
      <c r="K28" s="82"/>
      <c r="L28" s="82" t="s">
        <v>657</v>
      </c>
      <c r="M28" s="82"/>
      <c r="N28" s="82"/>
      <c r="O28" s="82"/>
      <c r="P28" s="27" t="s">
        <v>44</v>
      </c>
      <c r="Q28" s="27" t="s">
        <v>106</v>
      </c>
      <c r="R28" s="27">
        <v>100</v>
      </c>
      <c r="S28" s="27" t="s">
        <v>40</v>
      </c>
      <c r="T28" s="27" t="s">
        <v>40</v>
      </c>
      <c r="U28" s="29" t="str">
        <f t="shared" si="0"/>
        <v>N/A</v>
      </c>
    </row>
    <row r="29" spans="1:21" ht="75" customHeight="1">
      <c r="A29" s="25"/>
      <c r="B29" s="30" t="s">
        <v>41</v>
      </c>
      <c r="C29" s="87" t="s">
        <v>658</v>
      </c>
      <c r="D29" s="87"/>
      <c r="E29" s="87"/>
      <c r="F29" s="87"/>
      <c r="G29" s="87"/>
      <c r="H29" s="87"/>
      <c r="I29" s="87" t="s">
        <v>659</v>
      </c>
      <c r="J29" s="87"/>
      <c r="K29" s="87"/>
      <c r="L29" s="87" t="s">
        <v>660</v>
      </c>
      <c r="M29" s="87"/>
      <c r="N29" s="87"/>
      <c r="O29" s="87"/>
      <c r="P29" s="31" t="s">
        <v>44</v>
      </c>
      <c r="Q29" s="31" t="s">
        <v>154</v>
      </c>
      <c r="R29" s="31">
        <v>100</v>
      </c>
      <c r="S29" s="31" t="s">
        <v>40</v>
      </c>
      <c r="T29" s="31" t="s">
        <v>40</v>
      </c>
      <c r="U29" s="32" t="str">
        <f t="shared" si="0"/>
        <v>N/A</v>
      </c>
    </row>
    <row r="30" spans="1:21" ht="75" customHeight="1">
      <c r="A30" s="25"/>
      <c r="B30" s="30" t="s">
        <v>41</v>
      </c>
      <c r="C30" s="87" t="s">
        <v>661</v>
      </c>
      <c r="D30" s="87"/>
      <c r="E30" s="87"/>
      <c r="F30" s="87"/>
      <c r="G30" s="87"/>
      <c r="H30" s="87"/>
      <c r="I30" s="87" t="s">
        <v>662</v>
      </c>
      <c r="J30" s="87"/>
      <c r="K30" s="87"/>
      <c r="L30" s="87" t="s">
        <v>663</v>
      </c>
      <c r="M30" s="87"/>
      <c r="N30" s="87"/>
      <c r="O30" s="87"/>
      <c r="P30" s="31" t="s">
        <v>44</v>
      </c>
      <c r="Q30" s="31" t="s">
        <v>106</v>
      </c>
      <c r="R30" s="31">
        <v>100</v>
      </c>
      <c r="S30" s="31" t="s">
        <v>40</v>
      </c>
      <c r="T30" s="31" t="s">
        <v>40</v>
      </c>
      <c r="U30" s="32" t="str">
        <f t="shared" si="0"/>
        <v>N/A</v>
      </c>
    </row>
    <row r="31" spans="1:21" ht="75" customHeight="1">
      <c r="A31" s="25"/>
      <c r="B31" s="30" t="s">
        <v>41</v>
      </c>
      <c r="C31" s="87" t="s">
        <v>664</v>
      </c>
      <c r="D31" s="87"/>
      <c r="E31" s="87"/>
      <c r="F31" s="87"/>
      <c r="G31" s="87"/>
      <c r="H31" s="87"/>
      <c r="I31" s="87" t="s">
        <v>665</v>
      </c>
      <c r="J31" s="87"/>
      <c r="K31" s="87"/>
      <c r="L31" s="87" t="s">
        <v>666</v>
      </c>
      <c r="M31" s="87"/>
      <c r="N31" s="87"/>
      <c r="O31" s="87"/>
      <c r="P31" s="31" t="s">
        <v>44</v>
      </c>
      <c r="Q31" s="31" t="s">
        <v>106</v>
      </c>
      <c r="R31" s="31">
        <v>100</v>
      </c>
      <c r="S31" s="31" t="s">
        <v>40</v>
      </c>
      <c r="T31" s="31" t="s">
        <v>40</v>
      </c>
      <c r="U31" s="32" t="str">
        <f t="shared" si="0"/>
        <v>N/A</v>
      </c>
    </row>
    <row r="32" spans="1:21" ht="75" customHeight="1">
      <c r="A32" s="25"/>
      <c r="B32" s="30" t="s">
        <v>41</v>
      </c>
      <c r="C32" s="87" t="s">
        <v>667</v>
      </c>
      <c r="D32" s="87"/>
      <c r="E32" s="87"/>
      <c r="F32" s="87"/>
      <c r="G32" s="87"/>
      <c r="H32" s="87"/>
      <c r="I32" s="87" t="s">
        <v>668</v>
      </c>
      <c r="J32" s="87"/>
      <c r="K32" s="87"/>
      <c r="L32" s="87" t="s">
        <v>669</v>
      </c>
      <c r="M32" s="87"/>
      <c r="N32" s="87"/>
      <c r="O32" s="87"/>
      <c r="P32" s="31" t="s">
        <v>44</v>
      </c>
      <c r="Q32" s="31" t="s">
        <v>154</v>
      </c>
      <c r="R32" s="31">
        <v>80</v>
      </c>
      <c r="S32" s="31" t="s">
        <v>40</v>
      </c>
      <c r="T32" s="31" t="s">
        <v>40</v>
      </c>
      <c r="U32" s="32" t="str">
        <f t="shared" si="0"/>
        <v>N/A</v>
      </c>
    </row>
    <row r="33" spans="1:22" ht="75" customHeight="1">
      <c r="A33" s="25"/>
      <c r="B33" s="30" t="s">
        <v>41</v>
      </c>
      <c r="C33" s="87" t="s">
        <v>670</v>
      </c>
      <c r="D33" s="87"/>
      <c r="E33" s="87"/>
      <c r="F33" s="87"/>
      <c r="G33" s="87"/>
      <c r="H33" s="87"/>
      <c r="I33" s="87" t="s">
        <v>671</v>
      </c>
      <c r="J33" s="87"/>
      <c r="K33" s="87"/>
      <c r="L33" s="87" t="s">
        <v>672</v>
      </c>
      <c r="M33" s="87"/>
      <c r="N33" s="87"/>
      <c r="O33" s="87"/>
      <c r="P33" s="31" t="s">
        <v>44</v>
      </c>
      <c r="Q33" s="31" t="s">
        <v>224</v>
      </c>
      <c r="R33" s="31">
        <v>100</v>
      </c>
      <c r="S33" s="31" t="s">
        <v>40</v>
      </c>
      <c r="T33" s="31">
        <v>0</v>
      </c>
      <c r="U33" s="32" t="str">
        <f t="shared" si="0"/>
        <v>N/A</v>
      </c>
    </row>
    <row r="34" spans="1:22" ht="75" customHeight="1">
      <c r="A34" s="25"/>
      <c r="B34" s="30" t="s">
        <v>41</v>
      </c>
      <c r="C34" s="87" t="s">
        <v>673</v>
      </c>
      <c r="D34" s="87"/>
      <c r="E34" s="87"/>
      <c r="F34" s="87"/>
      <c r="G34" s="87"/>
      <c r="H34" s="87"/>
      <c r="I34" s="87" t="s">
        <v>674</v>
      </c>
      <c r="J34" s="87"/>
      <c r="K34" s="87"/>
      <c r="L34" s="87" t="s">
        <v>675</v>
      </c>
      <c r="M34" s="87"/>
      <c r="N34" s="87"/>
      <c r="O34" s="87"/>
      <c r="P34" s="31" t="s">
        <v>44</v>
      </c>
      <c r="Q34" s="31" t="s">
        <v>106</v>
      </c>
      <c r="R34" s="31">
        <v>100</v>
      </c>
      <c r="S34" s="31" t="s">
        <v>40</v>
      </c>
      <c r="T34" s="31" t="s">
        <v>40</v>
      </c>
      <c r="U34" s="32" t="str">
        <f t="shared" si="0"/>
        <v>N/A</v>
      </c>
    </row>
    <row r="35" spans="1:22" ht="75" customHeight="1">
      <c r="A35" s="25"/>
      <c r="B35" s="30" t="s">
        <v>41</v>
      </c>
      <c r="C35" s="87" t="s">
        <v>676</v>
      </c>
      <c r="D35" s="87"/>
      <c r="E35" s="87"/>
      <c r="F35" s="87"/>
      <c r="G35" s="87"/>
      <c r="H35" s="87"/>
      <c r="I35" s="87" t="s">
        <v>677</v>
      </c>
      <c r="J35" s="87"/>
      <c r="K35" s="87"/>
      <c r="L35" s="87" t="s">
        <v>678</v>
      </c>
      <c r="M35" s="87"/>
      <c r="N35" s="87"/>
      <c r="O35" s="87"/>
      <c r="P35" s="31" t="s">
        <v>44</v>
      </c>
      <c r="Q35" s="31" t="s">
        <v>59</v>
      </c>
      <c r="R35" s="31">
        <v>100</v>
      </c>
      <c r="S35" s="31" t="s">
        <v>40</v>
      </c>
      <c r="T35" s="31">
        <v>0</v>
      </c>
      <c r="U35" s="32" t="str">
        <f t="shared" si="0"/>
        <v>N/A</v>
      </c>
    </row>
    <row r="36" spans="1:22" ht="75" customHeight="1">
      <c r="A36" s="25"/>
      <c r="B36" s="30" t="s">
        <v>41</v>
      </c>
      <c r="C36" s="87" t="s">
        <v>679</v>
      </c>
      <c r="D36" s="87"/>
      <c r="E36" s="87"/>
      <c r="F36" s="87"/>
      <c r="G36" s="87"/>
      <c r="H36" s="87"/>
      <c r="I36" s="87" t="s">
        <v>680</v>
      </c>
      <c r="J36" s="87"/>
      <c r="K36" s="87"/>
      <c r="L36" s="87" t="s">
        <v>681</v>
      </c>
      <c r="M36" s="87"/>
      <c r="N36" s="87"/>
      <c r="O36" s="87"/>
      <c r="P36" s="31" t="s">
        <v>44</v>
      </c>
      <c r="Q36" s="31" t="s">
        <v>59</v>
      </c>
      <c r="R36" s="31">
        <v>100</v>
      </c>
      <c r="S36" s="31">
        <v>20</v>
      </c>
      <c r="T36" s="31">
        <v>20</v>
      </c>
      <c r="U36" s="32">
        <f t="shared" si="0"/>
        <v>100</v>
      </c>
    </row>
    <row r="37" spans="1:22" ht="75" customHeight="1">
      <c r="A37" s="25"/>
      <c r="B37" s="30" t="s">
        <v>41</v>
      </c>
      <c r="C37" s="87" t="s">
        <v>682</v>
      </c>
      <c r="D37" s="87"/>
      <c r="E37" s="87"/>
      <c r="F37" s="87"/>
      <c r="G37" s="87"/>
      <c r="H37" s="87"/>
      <c r="I37" s="87" t="s">
        <v>683</v>
      </c>
      <c r="J37" s="87"/>
      <c r="K37" s="87"/>
      <c r="L37" s="87" t="s">
        <v>684</v>
      </c>
      <c r="M37" s="87"/>
      <c r="N37" s="87"/>
      <c r="O37" s="87"/>
      <c r="P37" s="31" t="s">
        <v>44</v>
      </c>
      <c r="Q37" s="31" t="s">
        <v>59</v>
      </c>
      <c r="R37" s="31">
        <v>100</v>
      </c>
      <c r="S37" s="31" t="s">
        <v>40</v>
      </c>
      <c r="T37" s="31">
        <v>0</v>
      </c>
      <c r="U37" s="32" t="str">
        <f t="shared" si="0"/>
        <v>N/A</v>
      </c>
    </row>
    <row r="38" spans="1:22" ht="75" customHeight="1">
      <c r="A38" s="25"/>
      <c r="B38" s="30" t="s">
        <v>41</v>
      </c>
      <c r="C38" s="87" t="s">
        <v>685</v>
      </c>
      <c r="D38" s="87"/>
      <c r="E38" s="87"/>
      <c r="F38" s="87"/>
      <c r="G38" s="87"/>
      <c r="H38" s="87"/>
      <c r="I38" s="87" t="s">
        <v>686</v>
      </c>
      <c r="J38" s="87"/>
      <c r="K38" s="87"/>
      <c r="L38" s="87" t="s">
        <v>687</v>
      </c>
      <c r="M38" s="87"/>
      <c r="N38" s="87"/>
      <c r="O38" s="87"/>
      <c r="P38" s="31" t="s">
        <v>44</v>
      </c>
      <c r="Q38" s="31" t="s">
        <v>224</v>
      </c>
      <c r="R38" s="31">
        <v>100</v>
      </c>
      <c r="S38" s="31" t="s">
        <v>40</v>
      </c>
      <c r="T38" s="31">
        <v>0</v>
      </c>
      <c r="U38" s="32" t="str">
        <f t="shared" si="0"/>
        <v>N/A</v>
      </c>
    </row>
    <row r="39" spans="1:22" ht="75" customHeight="1">
      <c r="A39" s="25"/>
      <c r="B39" s="30" t="s">
        <v>41</v>
      </c>
      <c r="C39" s="87" t="s">
        <v>688</v>
      </c>
      <c r="D39" s="87"/>
      <c r="E39" s="87"/>
      <c r="F39" s="87"/>
      <c r="G39" s="87"/>
      <c r="H39" s="87"/>
      <c r="I39" s="87" t="s">
        <v>689</v>
      </c>
      <c r="J39" s="87"/>
      <c r="K39" s="87"/>
      <c r="L39" s="87" t="s">
        <v>690</v>
      </c>
      <c r="M39" s="87"/>
      <c r="N39" s="87"/>
      <c r="O39" s="87"/>
      <c r="P39" s="31" t="s">
        <v>44</v>
      </c>
      <c r="Q39" s="31" t="s">
        <v>220</v>
      </c>
      <c r="R39" s="31">
        <v>91.67</v>
      </c>
      <c r="S39" s="31" t="s">
        <v>40</v>
      </c>
      <c r="T39" s="31" t="s">
        <v>40</v>
      </c>
      <c r="U39" s="32" t="str">
        <f t="shared" si="0"/>
        <v>N/A</v>
      </c>
    </row>
    <row r="40" spans="1:22" ht="75" customHeight="1" thickBot="1">
      <c r="A40" s="25"/>
      <c r="B40" s="30" t="s">
        <v>41</v>
      </c>
      <c r="C40" s="87" t="s">
        <v>691</v>
      </c>
      <c r="D40" s="87"/>
      <c r="E40" s="87"/>
      <c r="F40" s="87"/>
      <c r="G40" s="87"/>
      <c r="H40" s="87"/>
      <c r="I40" s="87" t="s">
        <v>692</v>
      </c>
      <c r="J40" s="87"/>
      <c r="K40" s="87"/>
      <c r="L40" s="87" t="s">
        <v>693</v>
      </c>
      <c r="M40" s="87"/>
      <c r="N40" s="87"/>
      <c r="O40" s="87"/>
      <c r="P40" s="31" t="s">
        <v>44</v>
      </c>
      <c r="Q40" s="31" t="s">
        <v>106</v>
      </c>
      <c r="R40" s="31">
        <v>100</v>
      </c>
      <c r="S40" s="31" t="s">
        <v>40</v>
      </c>
      <c r="T40" s="31" t="s">
        <v>40</v>
      </c>
      <c r="U40" s="32" t="str">
        <f t="shared" si="0"/>
        <v>N/A</v>
      </c>
    </row>
    <row r="41" spans="1:22" ht="22.5" customHeight="1" thickTop="1" thickBot="1">
      <c r="B41" s="8" t="s">
        <v>60</v>
      </c>
      <c r="C41" s="9"/>
      <c r="D41" s="9"/>
      <c r="E41" s="9"/>
      <c r="F41" s="9"/>
      <c r="G41" s="9"/>
      <c r="H41" s="10"/>
      <c r="I41" s="10"/>
      <c r="J41" s="10"/>
      <c r="K41" s="10"/>
      <c r="L41" s="10"/>
      <c r="M41" s="10"/>
      <c r="N41" s="10"/>
      <c r="O41" s="10"/>
      <c r="P41" s="10"/>
      <c r="Q41" s="10"/>
      <c r="R41" s="10"/>
      <c r="S41" s="10"/>
      <c r="T41" s="10"/>
      <c r="U41" s="11"/>
      <c r="V41" s="33"/>
    </row>
    <row r="42" spans="1:22" ht="26.25" customHeight="1" thickTop="1">
      <c r="B42" s="34"/>
      <c r="C42" s="35"/>
      <c r="D42" s="35"/>
      <c r="E42" s="35"/>
      <c r="F42" s="35"/>
      <c r="G42" s="35"/>
      <c r="H42" s="36"/>
      <c r="I42" s="36"/>
      <c r="J42" s="36"/>
      <c r="K42" s="36"/>
      <c r="L42" s="36"/>
      <c r="M42" s="36"/>
      <c r="N42" s="36"/>
      <c r="O42" s="36"/>
      <c r="P42" s="37"/>
      <c r="Q42" s="38"/>
      <c r="R42" s="39" t="s">
        <v>61</v>
      </c>
      <c r="S42" s="22" t="s">
        <v>62</v>
      </c>
      <c r="T42" s="39" t="s">
        <v>63</v>
      </c>
      <c r="U42" s="22" t="s">
        <v>64</v>
      </c>
    </row>
    <row r="43" spans="1:22" ht="26.25" customHeight="1" thickBot="1">
      <c r="B43" s="40"/>
      <c r="C43" s="41"/>
      <c r="D43" s="41"/>
      <c r="E43" s="41"/>
      <c r="F43" s="41"/>
      <c r="G43" s="41"/>
      <c r="H43" s="42"/>
      <c r="I43" s="42"/>
      <c r="J43" s="42"/>
      <c r="K43" s="42"/>
      <c r="L43" s="42"/>
      <c r="M43" s="42"/>
      <c r="N43" s="42"/>
      <c r="O43" s="42"/>
      <c r="P43" s="43"/>
      <c r="Q43" s="44"/>
      <c r="R43" s="45" t="s">
        <v>65</v>
      </c>
      <c r="S43" s="44" t="s">
        <v>65</v>
      </c>
      <c r="T43" s="44" t="s">
        <v>65</v>
      </c>
      <c r="U43" s="44" t="s">
        <v>66</v>
      </c>
    </row>
    <row r="44" spans="1:22" ht="13.5" customHeight="1" thickBot="1">
      <c r="B44" s="94" t="s">
        <v>67</v>
      </c>
      <c r="C44" s="95"/>
      <c r="D44" s="95"/>
      <c r="E44" s="46"/>
      <c r="F44" s="46"/>
      <c r="G44" s="46"/>
      <c r="H44" s="47"/>
      <c r="I44" s="47"/>
      <c r="J44" s="47"/>
      <c r="K44" s="47"/>
      <c r="L44" s="47"/>
      <c r="M44" s="47"/>
      <c r="N44" s="47"/>
      <c r="O44" s="47"/>
      <c r="P44" s="48"/>
      <c r="Q44" s="48"/>
      <c r="R44" s="49">
        <f>2335.50724</f>
        <v>2335.5072399999999</v>
      </c>
      <c r="S44" s="49">
        <f>2335.50724</f>
        <v>2335.5072399999999</v>
      </c>
      <c r="T44" s="49">
        <f>1924.26668</f>
        <v>1924.26668</v>
      </c>
      <c r="U44" s="50">
        <f>+IF(ISERR(T44/S44*100),"N/A",T44/S44*100)</f>
        <v>82.391809669577384</v>
      </c>
    </row>
    <row r="45" spans="1:22" ht="13.5" customHeight="1" thickBot="1">
      <c r="B45" s="96" t="s">
        <v>68</v>
      </c>
      <c r="C45" s="97"/>
      <c r="D45" s="97"/>
      <c r="E45" s="51"/>
      <c r="F45" s="51"/>
      <c r="G45" s="51"/>
      <c r="H45" s="52"/>
      <c r="I45" s="52"/>
      <c r="J45" s="52"/>
      <c r="K45" s="52"/>
      <c r="L45" s="52"/>
      <c r="M45" s="52"/>
      <c r="N45" s="52"/>
      <c r="O45" s="52"/>
      <c r="P45" s="53"/>
      <c r="Q45" s="53"/>
      <c r="R45" s="49">
        <f>2141.96189578</f>
        <v>2141.9618957799998</v>
      </c>
      <c r="S45" s="49">
        <f>2141.96189578</f>
        <v>2141.9618957799998</v>
      </c>
      <c r="T45" s="49">
        <f>1924.26668</f>
        <v>1924.26668</v>
      </c>
      <c r="U45" s="50">
        <f>+IF(ISERR(T45/S45*100),"N/A",T45/S45*100)</f>
        <v>89.836643863324852</v>
      </c>
    </row>
    <row r="46" spans="1:22" ht="14.85" customHeight="1" thickTop="1" thickBot="1">
      <c r="B46" s="8" t="s">
        <v>69</v>
      </c>
      <c r="C46" s="9"/>
      <c r="D46" s="9"/>
      <c r="E46" s="9"/>
      <c r="F46" s="9"/>
      <c r="G46" s="9"/>
      <c r="H46" s="10"/>
      <c r="I46" s="10"/>
      <c r="J46" s="10"/>
      <c r="K46" s="10"/>
      <c r="L46" s="10"/>
      <c r="M46" s="10"/>
      <c r="N46" s="10"/>
      <c r="O46" s="10"/>
      <c r="P46" s="10"/>
      <c r="Q46" s="10"/>
      <c r="R46" s="10"/>
      <c r="S46" s="10"/>
      <c r="T46" s="10"/>
      <c r="U46" s="11"/>
    </row>
    <row r="47" spans="1:22" ht="44.25" customHeight="1" thickTop="1">
      <c r="B47" s="98" t="s">
        <v>70</v>
      </c>
      <c r="C47" s="99"/>
      <c r="D47" s="99"/>
      <c r="E47" s="99"/>
      <c r="F47" s="99"/>
      <c r="G47" s="99"/>
      <c r="H47" s="99"/>
      <c r="I47" s="99"/>
      <c r="J47" s="99"/>
      <c r="K47" s="99"/>
      <c r="L47" s="99"/>
      <c r="M47" s="99"/>
      <c r="N47" s="99"/>
      <c r="O47" s="99"/>
      <c r="P47" s="99"/>
      <c r="Q47" s="99"/>
      <c r="R47" s="99"/>
      <c r="S47" s="99"/>
      <c r="T47" s="99"/>
      <c r="U47" s="100"/>
    </row>
    <row r="48" spans="1:22" ht="34.5" customHeight="1">
      <c r="B48" s="88" t="s">
        <v>71</v>
      </c>
      <c r="C48" s="89"/>
      <c r="D48" s="89"/>
      <c r="E48" s="89"/>
      <c r="F48" s="89"/>
      <c r="G48" s="89"/>
      <c r="H48" s="89"/>
      <c r="I48" s="89"/>
      <c r="J48" s="89"/>
      <c r="K48" s="89"/>
      <c r="L48" s="89"/>
      <c r="M48" s="89"/>
      <c r="N48" s="89"/>
      <c r="O48" s="89"/>
      <c r="P48" s="89"/>
      <c r="Q48" s="89"/>
      <c r="R48" s="89"/>
      <c r="S48" s="89"/>
      <c r="T48" s="89"/>
      <c r="U48" s="90"/>
    </row>
    <row r="49" spans="2:21" ht="34.5" customHeight="1">
      <c r="B49" s="88" t="s">
        <v>694</v>
      </c>
      <c r="C49" s="89"/>
      <c r="D49" s="89"/>
      <c r="E49" s="89"/>
      <c r="F49" s="89"/>
      <c r="G49" s="89"/>
      <c r="H49" s="89"/>
      <c r="I49" s="89"/>
      <c r="J49" s="89"/>
      <c r="K49" s="89"/>
      <c r="L49" s="89"/>
      <c r="M49" s="89"/>
      <c r="N49" s="89"/>
      <c r="O49" s="89"/>
      <c r="P49" s="89"/>
      <c r="Q49" s="89"/>
      <c r="R49" s="89"/>
      <c r="S49" s="89"/>
      <c r="T49" s="89"/>
      <c r="U49" s="90"/>
    </row>
    <row r="50" spans="2:21" ht="34.5" customHeight="1">
      <c r="B50" s="88" t="s">
        <v>695</v>
      </c>
      <c r="C50" s="89"/>
      <c r="D50" s="89"/>
      <c r="E50" s="89"/>
      <c r="F50" s="89"/>
      <c r="G50" s="89"/>
      <c r="H50" s="89"/>
      <c r="I50" s="89"/>
      <c r="J50" s="89"/>
      <c r="K50" s="89"/>
      <c r="L50" s="89"/>
      <c r="M50" s="89"/>
      <c r="N50" s="89"/>
      <c r="O50" s="89"/>
      <c r="P50" s="89"/>
      <c r="Q50" s="89"/>
      <c r="R50" s="89"/>
      <c r="S50" s="89"/>
      <c r="T50" s="89"/>
      <c r="U50" s="90"/>
    </row>
    <row r="51" spans="2:21" ht="34.5" customHeight="1">
      <c r="B51" s="88" t="s">
        <v>696</v>
      </c>
      <c r="C51" s="89"/>
      <c r="D51" s="89"/>
      <c r="E51" s="89"/>
      <c r="F51" s="89"/>
      <c r="G51" s="89"/>
      <c r="H51" s="89"/>
      <c r="I51" s="89"/>
      <c r="J51" s="89"/>
      <c r="K51" s="89"/>
      <c r="L51" s="89"/>
      <c r="M51" s="89"/>
      <c r="N51" s="89"/>
      <c r="O51" s="89"/>
      <c r="P51" s="89"/>
      <c r="Q51" s="89"/>
      <c r="R51" s="89"/>
      <c r="S51" s="89"/>
      <c r="T51" s="89"/>
      <c r="U51" s="90"/>
    </row>
    <row r="52" spans="2:21" ht="34.5" customHeight="1">
      <c r="B52" s="88" t="s">
        <v>697</v>
      </c>
      <c r="C52" s="89"/>
      <c r="D52" s="89"/>
      <c r="E52" s="89"/>
      <c r="F52" s="89"/>
      <c r="G52" s="89"/>
      <c r="H52" s="89"/>
      <c r="I52" s="89"/>
      <c r="J52" s="89"/>
      <c r="K52" s="89"/>
      <c r="L52" s="89"/>
      <c r="M52" s="89"/>
      <c r="N52" s="89"/>
      <c r="O52" s="89"/>
      <c r="P52" s="89"/>
      <c r="Q52" s="89"/>
      <c r="R52" s="89"/>
      <c r="S52" s="89"/>
      <c r="T52" s="89"/>
      <c r="U52" s="90"/>
    </row>
    <row r="53" spans="2:21" ht="34.5" customHeight="1">
      <c r="B53" s="88" t="s">
        <v>698</v>
      </c>
      <c r="C53" s="89"/>
      <c r="D53" s="89"/>
      <c r="E53" s="89"/>
      <c r="F53" s="89"/>
      <c r="G53" s="89"/>
      <c r="H53" s="89"/>
      <c r="I53" s="89"/>
      <c r="J53" s="89"/>
      <c r="K53" s="89"/>
      <c r="L53" s="89"/>
      <c r="M53" s="89"/>
      <c r="N53" s="89"/>
      <c r="O53" s="89"/>
      <c r="P53" s="89"/>
      <c r="Q53" s="89"/>
      <c r="R53" s="89"/>
      <c r="S53" s="89"/>
      <c r="T53" s="89"/>
      <c r="U53" s="90"/>
    </row>
    <row r="54" spans="2:21" ht="34.5" customHeight="1">
      <c r="B54" s="88" t="s">
        <v>699</v>
      </c>
      <c r="C54" s="89"/>
      <c r="D54" s="89"/>
      <c r="E54" s="89"/>
      <c r="F54" s="89"/>
      <c r="G54" s="89"/>
      <c r="H54" s="89"/>
      <c r="I54" s="89"/>
      <c r="J54" s="89"/>
      <c r="K54" s="89"/>
      <c r="L54" s="89"/>
      <c r="M54" s="89"/>
      <c r="N54" s="89"/>
      <c r="O54" s="89"/>
      <c r="P54" s="89"/>
      <c r="Q54" s="89"/>
      <c r="R54" s="89"/>
      <c r="S54" s="89"/>
      <c r="T54" s="89"/>
      <c r="U54" s="90"/>
    </row>
    <row r="55" spans="2:21" ht="34.5" customHeight="1">
      <c r="B55" s="88" t="s">
        <v>700</v>
      </c>
      <c r="C55" s="89"/>
      <c r="D55" s="89"/>
      <c r="E55" s="89"/>
      <c r="F55" s="89"/>
      <c r="G55" s="89"/>
      <c r="H55" s="89"/>
      <c r="I55" s="89"/>
      <c r="J55" s="89"/>
      <c r="K55" s="89"/>
      <c r="L55" s="89"/>
      <c r="M55" s="89"/>
      <c r="N55" s="89"/>
      <c r="O55" s="89"/>
      <c r="P55" s="89"/>
      <c r="Q55" s="89"/>
      <c r="R55" s="89"/>
      <c r="S55" s="89"/>
      <c r="T55" s="89"/>
      <c r="U55" s="90"/>
    </row>
    <row r="56" spans="2:21" ht="34.5" customHeight="1">
      <c r="B56" s="88" t="s">
        <v>701</v>
      </c>
      <c r="C56" s="89"/>
      <c r="D56" s="89"/>
      <c r="E56" s="89"/>
      <c r="F56" s="89"/>
      <c r="G56" s="89"/>
      <c r="H56" s="89"/>
      <c r="I56" s="89"/>
      <c r="J56" s="89"/>
      <c r="K56" s="89"/>
      <c r="L56" s="89"/>
      <c r="M56" s="89"/>
      <c r="N56" s="89"/>
      <c r="O56" s="89"/>
      <c r="P56" s="89"/>
      <c r="Q56" s="89"/>
      <c r="R56" s="89"/>
      <c r="S56" s="89"/>
      <c r="T56" s="89"/>
      <c r="U56" s="90"/>
    </row>
    <row r="57" spans="2:21" ht="18.899999999999999" customHeight="1">
      <c r="B57" s="88" t="s">
        <v>702</v>
      </c>
      <c r="C57" s="89"/>
      <c r="D57" s="89"/>
      <c r="E57" s="89"/>
      <c r="F57" s="89"/>
      <c r="G57" s="89"/>
      <c r="H57" s="89"/>
      <c r="I57" s="89"/>
      <c r="J57" s="89"/>
      <c r="K57" s="89"/>
      <c r="L57" s="89"/>
      <c r="M57" s="89"/>
      <c r="N57" s="89"/>
      <c r="O57" s="89"/>
      <c r="P57" s="89"/>
      <c r="Q57" s="89"/>
      <c r="R57" s="89"/>
      <c r="S57" s="89"/>
      <c r="T57" s="89"/>
      <c r="U57" s="90"/>
    </row>
    <row r="58" spans="2:21" ht="34.5" customHeight="1">
      <c r="B58" s="88" t="s">
        <v>703</v>
      </c>
      <c r="C58" s="89"/>
      <c r="D58" s="89"/>
      <c r="E58" s="89"/>
      <c r="F58" s="89"/>
      <c r="G58" s="89"/>
      <c r="H58" s="89"/>
      <c r="I58" s="89"/>
      <c r="J58" s="89"/>
      <c r="K58" s="89"/>
      <c r="L58" s="89"/>
      <c r="M58" s="89"/>
      <c r="N58" s="89"/>
      <c r="O58" s="89"/>
      <c r="P58" s="89"/>
      <c r="Q58" s="89"/>
      <c r="R58" s="89"/>
      <c r="S58" s="89"/>
      <c r="T58" s="89"/>
      <c r="U58" s="90"/>
    </row>
    <row r="59" spans="2:21" ht="34.5" customHeight="1">
      <c r="B59" s="88" t="s">
        <v>704</v>
      </c>
      <c r="C59" s="89"/>
      <c r="D59" s="89"/>
      <c r="E59" s="89"/>
      <c r="F59" s="89"/>
      <c r="G59" s="89"/>
      <c r="H59" s="89"/>
      <c r="I59" s="89"/>
      <c r="J59" s="89"/>
      <c r="K59" s="89"/>
      <c r="L59" s="89"/>
      <c r="M59" s="89"/>
      <c r="N59" s="89"/>
      <c r="O59" s="89"/>
      <c r="P59" s="89"/>
      <c r="Q59" s="89"/>
      <c r="R59" s="89"/>
      <c r="S59" s="89"/>
      <c r="T59" s="89"/>
      <c r="U59" s="90"/>
    </row>
    <row r="60" spans="2:21" ht="34.5" customHeight="1">
      <c r="B60" s="88" t="s">
        <v>705</v>
      </c>
      <c r="C60" s="89"/>
      <c r="D60" s="89"/>
      <c r="E60" s="89"/>
      <c r="F60" s="89"/>
      <c r="G60" s="89"/>
      <c r="H60" s="89"/>
      <c r="I60" s="89"/>
      <c r="J60" s="89"/>
      <c r="K60" s="89"/>
      <c r="L60" s="89"/>
      <c r="M60" s="89"/>
      <c r="N60" s="89"/>
      <c r="O60" s="89"/>
      <c r="P60" s="89"/>
      <c r="Q60" s="89"/>
      <c r="R60" s="89"/>
      <c r="S60" s="89"/>
      <c r="T60" s="89"/>
      <c r="U60" s="90"/>
    </row>
    <row r="61" spans="2:21" ht="34.5" customHeight="1">
      <c r="B61" s="88" t="s">
        <v>706</v>
      </c>
      <c r="C61" s="89"/>
      <c r="D61" s="89"/>
      <c r="E61" s="89"/>
      <c r="F61" s="89"/>
      <c r="G61" s="89"/>
      <c r="H61" s="89"/>
      <c r="I61" s="89"/>
      <c r="J61" s="89"/>
      <c r="K61" s="89"/>
      <c r="L61" s="89"/>
      <c r="M61" s="89"/>
      <c r="N61" s="89"/>
      <c r="O61" s="89"/>
      <c r="P61" s="89"/>
      <c r="Q61" s="89"/>
      <c r="R61" s="89"/>
      <c r="S61" s="89"/>
      <c r="T61" s="89"/>
      <c r="U61" s="90"/>
    </row>
    <row r="62" spans="2:21" ht="34.5" customHeight="1">
      <c r="B62" s="88" t="s">
        <v>707</v>
      </c>
      <c r="C62" s="89"/>
      <c r="D62" s="89"/>
      <c r="E62" s="89"/>
      <c r="F62" s="89"/>
      <c r="G62" s="89"/>
      <c r="H62" s="89"/>
      <c r="I62" s="89"/>
      <c r="J62" s="89"/>
      <c r="K62" s="89"/>
      <c r="L62" s="89"/>
      <c r="M62" s="89"/>
      <c r="N62" s="89"/>
      <c r="O62" s="89"/>
      <c r="P62" s="89"/>
      <c r="Q62" s="89"/>
      <c r="R62" s="89"/>
      <c r="S62" s="89"/>
      <c r="T62" s="89"/>
      <c r="U62" s="90"/>
    </row>
    <row r="63" spans="2:21" ht="34.5" customHeight="1">
      <c r="B63" s="88" t="s">
        <v>708</v>
      </c>
      <c r="C63" s="89"/>
      <c r="D63" s="89"/>
      <c r="E63" s="89"/>
      <c r="F63" s="89"/>
      <c r="G63" s="89"/>
      <c r="H63" s="89"/>
      <c r="I63" s="89"/>
      <c r="J63" s="89"/>
      <c r="K63" s="89"/>
      <c r="L63" s="89"/>
      <c r="M63" s="89"/>
      <c r="N63" s="89"/>
      <c r="O63" s="89"/>
      <c r="P63" s="89"/>
      <c r="Q63" s="89"/>
      <c r="R63" s="89"/>
      <c r="S63" s="89"/>
      <c r="T63" s="89"/>
      <c r="U63" s="90"/>
    </row>
    <row r="64" spans="2:21" ht="34.5" customHeight="1">
      <c r="B64" s="88" t="s">
        <v>709</v>
      </c>
      <c r="C64" s="89"/>
      <c r="D64" s="89"/>
      <c r="E64" s="89"/>
      <c r="F64" s="89"/>
      <c r="G64" s="89"/>
      <c r="H64" s="89"/>
      <c r="I64" s="89"/>
      <c r="J64" s="89"/>
      <c r="K64" s="89"/>
      <c r="L64" s="89"/>
      <c r="M64" s="89"/>
      <c r="N64" s="89"/>
      <c r="O64" s="89"/>
      <c r="P64" s="89"/>
      <c r="Q64" s="89"/>
      <c r="R64" s="89"/>
      <c r="S64" s="89"/>
      <c r="T64" s="89"/>
      <c r="U64" s="90"/>
    </row>
    <row r="65" spans="2:21" ht="34.5" customHeight="1">
      <c r="B65" s="88" t="s">
        <v>710</v>
      </c>
      <c r="C65" s="89"/>
      <c r="D65" s="89"/>
      <c r="E65" s="89"/>
      <c r="F65" s="89"/>
      <c r="G65" s="89"/>
      <c r="H65" s="89"/>
      <c r="I65" s="89"/>
      <c r="J65" s="89"/>
      <c r="K65" s="89"/>
      <c r="L65" s="89"/>
      <c r="M65" s="89"/>
      <c r="N65" s="89"/>
      <c r="O65" s="89"/>
      <c r="P65" s="89"/>
      <c r="Q65" s="89"/>
      <c r="R65" s="89"/>
      <c r="S65" s="89"/>
      <c r="T65" s="89"/>
      <c r="U65" s="90"/>
    </row>
    <row r="66" spans="2:21" ht="34.5" customHeight="1">
      <c r="B66" s="88" t="s">
        <v>711</v>
      </c>
      <c r="C66" s="89"/>
      <c r="D66" s="89"/>
      <c r="E66" s="89"/>
      <c r="F66" s="89"/>
      <c r="G66" s="89"/>
      <c r="H66" s="89"/>
      <c r="I66" s="89"/>
      <c r="J66" s="89"/>
      <c r="K66" s="89"/>
      <c r="L66" s="89"/>
      <c r="M66" s="89"/>
      <c r="N66" s="89"/>
      <c r="O66" s="89"/>
      <c r="P66" s="89"/>
      <c r="Q66" s="89"/>
      <c r="R66" s="89"/>
      <c r="S66" s="89"/>
      <c r="T66" s="89"/>
      <c r="U66" s="90"/>
    </row>
    <row r="67" spans="2:21" ht="34.5" customHeight="1">
      <c r="B67" s="88" t="s">
        <v>712</v>
      </c>
      <c r="C67" s="89"/>
      <c r="D67" s="89"/>
      <c r="E67" s="89"/>
      <c r="F67" s="89"/>
      <c r="G67" s="89"/>
      <c r="H67" s="89"/>
      <c r="I67" s="89"/>
      <c r="J67" s="89"/>
      <c r="K67" s="89"/>
      <c r="L67" s="89"/>
      <c r="M67" s="89"/>
      <c r="N67" s="89"/>
      <c r="O67" s="89"/>
      <c r="P67" s="89"/>
      <c r="Q67" s="89"/>
      <c r="R67" s="89"/>
      <c r="S67" s="89"/>
      <c r="T67" s="89"/>
      <c r="U67" s="90"/>
    </row>
    <row r="68" spans="2:21" ht="34.5" customHeight="1">
      <c r="B68" s="88" t="s">
        <v>713</v>
      </c>
      <c r="C68" s="89"/>
      <c r="D68" s="89"/>
      <c r="E68" s="89"/>
      <c r="F68" s="89"/>
      <c r="G68" s="89"/>
      <c r="H68" s="89"/>
      <c r="I68" s="89"/>
      <c r="J68" s="89"/>
      <c r="K68" s="89"/>
      <c r="L68" s="89"/>
      <c r="M68" s="89"/>
      <c r="N68" s="89"/>
      <c r="O68" s="89"/>
      <c r="P68" s="89"/>
      <c r="Q68" s="89"/>
      <c r="R68" s="89"/>
      <c r="S68" s="89"/>
      <c r="T68" s="89"/>
      <c r="U68" s="90"/>
    </row>
    <row r="69" spans="2:21" ht="34.5" customHeight="1">
      <c r="B69" s="88" t="s">
        <v>714</v>
      </c>
      <c r="C69" s="89"/>
      <c r="D69" s="89"/>
      <c r="E69" s="89"/>
      <c r="F69" s="89"/>
      <c r="G69" s="89"/>
      <c r="H69" s="89"/>
      <c r="I69" s="89"/>
      <c r="J69" s="89"/>
      <c r="K69" s="89"/>
      <c r="L69" s="89"/>
      <c r="M69" s="89"/>
      <c r="N69" s="89"/>
      <c r="O69" s="89"/>
      <c r="P69" s="89"/>
      <c r="Q69" s="89"/>
      <c r="R69" s="89"/>
      <c r="S69" s="89"/>
      <c r="T69" s="89"/>
      <c r="U69" s="90"/>
    </row>
    <row r="70" spans="2:21" ht="34.5" customHeight="1">
      <c r="B70" s="88" t="s">
        <v>715</v>
      </c>
      <c r="C70" s="89"/>
      <c r="D70" s="89"/>
      <c r="E70" s="89"/>
      <c r="F70" s="89"/>
      <c r="G70" s="89"/>
      <c r="H70" s="89"/>
      <c r="I70" s="89"/>
      <c r="J70" s="89"/>
      <c r="K70" s="89"/>
      <c r="L70" s="89"/>
      <c r="M70" s="89"/>
      <c r="N70" s="89"/>
      <c r="O70" s="89"/>
      <c r="P70" s="89"/>
      <c r="Q70" s="89"/>
      <c r="R70" s="89"/>
      <c r="S70" s="89"/>
      <c r="T70" s="89"/>
      <c r="U70" s="90"/>
    </row>
    <row r="71" spans="2:21" ht="34.5" customHeight="1">
      <c r="B71" s="88" t="s">
        <v>716</v>
      </c>
      <c r="C71" s="89"/>
      <c r="D71" s="89"/>
      <c r="E71" s="89"/>
      <c r="F71" s="89"/>
      <c r="G71" s="89"/>
      <c r="H71" s="89"/>
      <c r="I71" s="89"/>
      <c r="J71" s="89"/>
      <c r="K71" s="89"/>
      <c r="L71" s="89"/>
      <c r="M71" s="89"/>
      <c r="N71" s="89"/>
      <c r="O71" s="89"/>
      <c r="P71" s="89"/>
      <c r="Q71" s="89"/>
      <c r="R71" s="89"/>
      <c r="S71" s="89"/>
      <c r="T71" s="89"/>
      <c r="U71" s="90"/>
    </row>
    <row r="72" spans="2:21" ht="34.5" customHeight="1">
      <c r="B72" s="88" t="s">
        <v>717</v>
      </c>
      <c r="C72" s="89"/>
      <c r="D72" s="89"/>
      <c r="E72" s="89"/>
      <c r="F72" s="89"/>
      <c r="G72" s="89"/>
      <c r="H72" s="89"/>
      <c r="I72" s="89"/>
      <c r="J72" s="89"/>
      <c r="K72" s="89"/>
      <c r="L72" s="89"/>
      <c r="M72" s="89"/>
      <c r="N72" s="89"/>
      <c r="O72" s="89"/>
      <c r="P72" s="89"/>
      <c r="Q72" s="89"/>
      <c r="R72" s="89"/>
      <c r="S72" s="89"/>
      <c r="T72" s="89"/>
      <c r="U72" s="90"/>
    </row>
    <row r="73" spans="2:21" ht="34.5" customHeight="1">
      <c r="B73" s="88" t="s">
        <v>718</v>
      </c>
      <c r="C73" s="89"/>
      <c r="D73" s="89"/>
      <c r="E73" s="89"/>
      <c r="F73" s="89"/>
      <c r="G73" s="89"/>
      <c r="H73" s="89"/>
      <c r="I73" s="89"/>
      <c r="J73" s="89"/>
      <c r="K73" s="89"/>
      <c r="L73" s="89"/>
      <c r="M73" s="89"/>
      <c r="N73" s="89"/>
      <c r="O73" s="89"/>
      <c r="P73" s="89"/>
      <c r="Q73" s="89"/>
      <c r="R73" s="89"/>
      <c r="S73" s="89"/>
      <c r="T73" s="89"/>
      <c r="U73" s="90"/>
    </row>
    <row r="74" spans="2:21" ht="34.5" customHeight="1">
      <c r="B74" s="88" t="s">
        <v>719</v>
      </c>
      <c r="C74" s="89"/>
      <c r="D74" s="89"/>
      <c r="E74" s="89"/>
      <c r="F74" s="89"/>
      <c r="G74" s="89"/>
      <c r="H74" s="89"/>
      <c r="I74" s="89"/>
      <c r="J74" s="89"/>
      <c r="K74" s="89"/>
      <c r="L74" s="89"/>
      <c r="M74" s="89"/>
      <c r="N74" s="89"/>
      <c r="O74" s="89"/>
      <c r="P74" s="89"/>
      <c r="Q74" s="89"/>
      <c r="R74" s="89"/>
      <c r="S74" s="89"/>
      <c r="T74" s="89"/>
      <c r="U74" s="90"/>
    </row>
    <row r="75" spans="2:21" ht="34.5" customHeight="1">
      <c r="B75" s="88" t="s">
        <v>720</v>
      </c>
      <c r="C75" s="89"/>
      <c r="D75" s="89"/>
      <c r="E75" s="89"/>
      <c r="F75" s="89"/>
      <c r="G75" s="89"/>
      <c r="H75" s="89"/>
      <c r="I75" s="89"/>
      <c r="J75" s="89"/>
      <c r="K75" s="89"/>
      <c r="L75" s="89"/>
      <c r="M75" s="89"/>
      <c r="N75" s="89"/>
      <c r="O75" s="89"/>
      <c r="P75" s="89"/>
      <c r="Q75" s="89"/>
      <c r="R75" s="89"/>
      <c r="S75" s="89"/>
      <c r="T75" s="89"/>
      <c r="U75" s="90"/>
    </row>
    <row r="76" spans="2:21" ht="34.5" customHeight="1">
      <c r="B76" s="88" t="s">
        <v>721</v>
      </c>
      <c r="C76" s="89"/>
      <c r="D76" s="89"/>
      <c r="E76" s="89"/>
      <c r="F76" s="89"/>
      <c r="G76" s="89"/>
      <c r="H76" s="89"/>
      <c r="I76" s="89"/>
      <c r="J76" s="89"/>
      <c r="K76" s="89"/>
      <c r="L76" s="89"/>
      <c r="M76" s="89"/>
      <c r="N76" s="89"/>
      <c r="O76" s="89"/>
      <c r="P76" s="89"/>
      <c r="Q76" s="89"/>
      <c r="R76" s="89"/>
      <c r="S76" s="89"/>
      <c r="T76" s="89"/>
      <c r="U76" s="90"/>
    </row>
    <row r="77" spans="2:21" ht="34.5" customHeight="1" thickBot="1">
      <c r="B77" s="91" t="s">
        <v>722</v>
      </c>
      <c r="C77" s="92"/>
      <c r="D77" s="92"/>
      <c r="E77" s="92"/>
      <c r="F77" s="92"/>
      <c r="G77" s="92"/>
      <c r="H77" s="92"/>
      <c r="I77" s="92"/>
      <c r="J77" s="92"/>
      <c r="K77" s="92"/>
      <c r="L77" s="92"/>
      <c r="M77" s="92"/>
      <c r="N77" s="92"/>
      <c r="O77" s="92"/>
      <c r="P77" s="92"/>
      <c r="Q77" s="92"/>
      <c r="R77" s="92"/>
      <c r="S77" s="92"/>
      <c r="T77" s="92"/>
      <c r="U77" s="93"/>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C14:H14"/>
    <mergeCell ref="I14:K14"/>
    <mergeCell ref="L14:O14"/>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tabSelected="1" view="pageBreakPreview" zoomScale="80" zoomScaleNormal="80" zoomScaleSheetLayoutView="80" workbookViewId="0">
      <selection activeCell="I31" sqref="I31:K3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1.5546875" style="1" customWidth="1"/>
    <col min="9" max="9" width="7.5546875" style="1" customWidth="1"/>
    <col min="10" max="10" width="9" style="1" customWidth="1"/>
    <col min="11" max="11" width="21.33203125" style="1" customWidth="1"/>
    <col min="12" max="12" width="8.88671875" style="1" customWidth="1"/>
    <col min="13" max="13" width="7" style="1" customWidth="1"/>
    <col min="14" max="14" width="9.44140625" style="1" customWidth="1"/>
    <col min="15" max="15" width="24"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723</v>
      </c>
      <c r="D4" s="59" t="s">
        <v>724</v>
      </c>
      <c r="E4" s="59"/>
      <c r="F4" s="59"/>
      <c r="G4" s="59"/>
      <c r="H4" s="59"/>
      <c r="I4" s="14"/>
      <c r="J4" s="15" t="s">
        <v>6</v>
      </c>
      <c r="K4" s="16" t="s">
        <v>7</v>
      </c>
      <c r="L4" s="60" t="s">
        <v>8</v>
      </c>
      <c r="M4" s="60"/>
      <c r="N4" s="60"/>
      <c r="O4" s="60"/>
      <c r="P4" s="15" t="s">
        <v>9</v>
      </c>
      <c r="Q4" s="60" t="s">
        <v>725</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34.25" customHeight="1" thickTop="1">
      <c r="A11" s="25"/>
      <c r="B11" s="26" t="s">
        <v>36</v>
      </c>
      <c r="C11" s="82" t="s">
        <v>726</v>
      </c>
      <c r="D11" s="82"/>
      <c r="E11" s="82"/>
      <c r="F11" s="82"/>
      <c r="G11" s="82"/>
      <c r="H11" s="82"/>
      <c r="I11" s="82" t="s">
        <v>727</v>
      </c>
      <c r="J11" s="82"/>
      <c r="K11" s="82"/>
      <c r="L11" s="82" t="s">
        <v>728</v>
      </c>
      <c r="M11" s="82"/>
      <c r="N11" s="82"/>
      <c r="O11" s="82"/>
      <c r="P11" s="27" t="s">
        <v>44</v>
      </c>
      <c r="Q11" s="27" t="s">
        <v>39</v>
      </c>
      <c r="R11" s="27">
        <v>8.1</v>
      </c>
      <c r="S11" s="27" t="s">
        <v>40</v>
      </c>
      <c r="T11" s="27" t="s">
        <v>40</v>
      </c>
      <c r="U11" s="29" t="str">
        <f t="shared" ref="U11:U32" si="0">IF(ISERR(T11/S11*100),"N/A",T11/S11*100)</f>
        <v>N/A</v>
      </c>
    </row>
    <row r="12" spans="1:34" ht="131.25" customHeight="1">
      <c r="A12" s="25"/>
      <c r="B12" s="30" t="s">
        <v>41</v>
      </c>
      <c r="C12" s="87" t="s">
        <v>41</v>
      </c>
      <c r="D12" s="87"/>
      <c r="E12" s="87"/>
      <c r="F12" s="87"/>
      <c r="G12" s="87"/>
      <c r="H12" s="87"/>
      <c r="I12" s="87" t="s">
        <v>729</v>
      </c>
      <c r="J12" s="87"/>
      <c r="K12" s="87"/>
      <c r="L12" s="87" t="s">
        <v>730</v>
      </c>
      <c r="M12" s="87"/>
      <c r="N12" s="87"/>
      <c r="O12" s="87"/>
      <c r="P12" s="31" t="s">
        <v>191</v>
      </c>
      <c r="Q12" s="31" t="s">
        <v>39</v>
      </c>
      <c r="R12" s="31">
        <v>10</v>
      </c>
      <c r="S12" s="31" t="s">
        <v>40</v>
      </c>
      <c r="T12" s="31" t="s">
        <v>40</v>
      </c>
      <c r="U12" s="32" t="str">
        <f t="shared" si="0"/>
        <v>N/A</v>
      </c>
    </row>
    <row r="13" spans="1:34" ht="75" customHeight="1">
      <c r="A13" s="25"/>
      <c r="B13" s="30" t="s">
        <v>41</v>
      </c>
      <c r="C13" s="87" t="s">
        <v>41</v>
      </c>
      <c r="D13" s="87"/>
      <c r="E13" s="87"/>
      <c r="F13" s="87"/>
      <c r="G13" s="87"/>
      <c r="H13" s="87"/>
      <c r="I13" s="87" t="s">
        <v>1175</v>
      </c>
      <c r="J13" s="87"/>
      <c r="K13" s="87"/>
      <c r="L13" s="87" t="s">
        <v>731</v>
      </c>
      <c r="M13" s="87"/>
      <c r="N13" s="87"/>
      <c r="O13" s="87"/>
      <c r="P13" s="31" t="s">
        <v>12</v>
      </c>
      <c r="Q13" s="31" t="s">
        <v>106</v>
      </c>
      <c r="R13" s="54">
        <v>85.1</v>
      </c>
      <c r="S13" s="54" t="s">
        <v>40</v>
      </c>
      <c r="T13" s="54" t="s">
        <v>40</v>
      </c>
      <c r="U13" s="32" t="str">
        <f t="shared" si="0"/>
        <v>N/A</v>
      </c>
    </row>
    <row r="14" spans="1:34" ht="75" customHeight="1" thickBot="1">
      <c r="A14" s="25"/>
      <c r="B14" s="30" t="s">
        <v>41</v>
      </c>
      <c r="C14" s="87" t="s">
        <v>41</v>
      </c>
      <c r="D14" s="87"/>
      <c r="E14" s="87"/>
      <c r="F14" s="87"/>
      <c r="G14" s="87"/>
      <c r="H14" s="87"/>
      <c r="I14" s="87" t="s">
        <v>732</v>
      </c>
      <c r="J14" s="87"/>
      <c r="K14" s="87"/>
      <c r="L14" s="87" t="s">
        <v>733</v>
      </c>
      <c r="M14" s="87"/>
      <c r="N14" s="87"/>
      <c r="O14" s="87"/>
      <c r="P14" s="31" t="s">
        <v>44</v>
      </c>
      <c r="Q14" s="31" t="s">
        <v>39</v>
      </c>
      <c r="R14" s="31">
        <v>57.65</v>
      </c>
      <c r="S14" s="31" t="s">
        <v>40</v>
      </c>
      <c r="T14" s="31" t="s">
        <v>40</v>
      </c>
      <c r="U14" s="32" t="str">
        <f t="shared" si="0"/>
        <v>N/A</v>
      </c>
    </row>
    <row r="15" spans="1:34" ht="75" customHeight="1" thickTop="1">
      <c r="A15" s="25"/>
      <c r="B15" s="26" t="s">
        <v>45</v>
      </c>
      <c r="C15" s="82" t="s">
        <v>734</v>
      </c>
      <c r="D15" s="82"/>
      <c r="E15" s="82"/>
      <c r="F15" s="82"/>
      <c r="G15" s="82"/>
      <c r="H15" s="82"/>
      <c r="I15" s="82" t="s">
        <v>735</v>
      </c>
      <c r="J15" s="82"/>
      <c r="K15" s="82"/>
      <c r="L15" s="82" t="s">
        <v>736</v>
      </c>
      <c r="M15" s="82"/>
      <c r="N15" s="82"/>
      <c r="O15" s="82"/>
      <c r="P15" s="27" t="s">
        <v>44</v>
      </c>
      <c r="Q15" s="27" t="s">
        <v>39</v>
      </c>
      <c r="R15" s="27">
        <v>16.98</v>
      </c>
      <c r="S15" s="27" t="s">
        <v>40</v>
      </c>
      <c r="T15" s="27" t="s">
        <v>40</v>
      </c>
      <c r="U15" s="29" t="str">
        <f t="shared" si="0"/>
        <v>N/A</v>
      </c>
    </row>
    <row r="16" spans="1:34" ht="75" customHeight="1" thickBot="1">
      <c r="A16" s="25"/>
      <c r="B16" s="30" t="s">
        <v>41</v>
      </c>
      <c r="C16" s="87" t="s">
        <v>41</v>
      </c>
      <c r="D16" s="87"/>
      <c r="E16" s="87"/>
      <c r="F16" s="87"/>
      <c r="G16" s="87"/>
      <c r="H16" s="87"/>
      <c r="I16" s="87" t="s">
        <v>737</v>
      </c>
      <c r="J16" s="87"/>
      <c r="K16" s="87"/>
      <c r="L16" s="87" t="s">
        <v>738</v>
      </c>
      <c r="M16" s="87"/>
      <c r="N16" s="87"/>
      <c r="O16" s="87"/>
      <c r="P16" s="31" t="s">
        <v>44</v>
      </c>
      <c r="Q16" s="31" t="s">
        <v>39</v>
      </c>
      <c r="R16" s="31">
        <v>79.52</v>
      </c>
      <c r="S16" s="31" t="s">
        <v>40</v>
      </c>
      <c r="T16" s="31" t="s">
        <v>40</v>
      </c>
      <c r="U16" s="32" t="str">
        <f t="shared" si="0"/>
        <v>N/A</v>
      </c>
    </row>
    <row r="17" spans="1:21" ht="75" customHeight="1" thickTop="1">
      <c r="A17" s="25"/>
      <c r="B17" s="26" t="s">
        <v>50</v>
      </c>
      <c r="C17" s="82" t="s">
        <v>739</v>
      </c>
      <c r="D17" s="82"/>
      <c r="E17" s="82"/>
      <c r="F17" s="82"/>
      <c r="G17" s="82"/>
      <c r="H17" s="82"/>
      <c r="I17" s="82" t="s">
        <v>740</v>
      </c>
      <c r="J17" s="82"/>
      <c r="K17" s="82"/>
      <c r="L17" s="82" t="s">
        <v>741</v>
      </c>
      <c r="M17" s="82"/>
      <c r="N17" s="82"/>
      <c r="O17" s="82"/>
      <c r="P17" s="27" t="s">
        <v>44</v>
      </c>
      <c r="Q17" s="27" t="s">
        <v>54</v>
      </c>
      <c r="R17" s="27">
        <v>44</v>
      </c>
      <c r="S17" s="27" t="s">
        <v>40</v>
      </c>
      <c r="T17" s="27">
        <v>0</v>
      </c>
      <c r="U17" s="29" t="str">
        <f t="shared" si="0"/>
        <v>N/A</v>
      </c>
    </row>
    <row r="18" spans="1:21" ht="75" customHeight="1">
      <c r="A18" s="25"/>
      <c r="B18" s="30" t="s">
        <v>41</v>
      </c>
      <c r="C18" s="87" t="s">
        <v>41</v>
      </c>
      <c r="D18" s="87"/>
      <c r="E18" s="87"/>
      <c r="F18" s="87"/>
      <c r="G18" s="87"/>
      <c r="H18" s="87"/>
      <c r="I18" s="87" t="s">
        <v>742</v>
      </c>
      <c r="J18" s="87"/>
      <c r="K18" s="87"/>
      <c r="L18" s="87" t="s">
        <v>743</v>
      </c>
      <c r="M18" s="87"/>
      <c r="N18" s="87"/>
      <c r="O18" s="87"/>
      <c r="P18" s="31" t="s">
        <v>44</v>
      </c>
      <c r="Q18" s="31" t="s">
        <v>54</v>
      </c>
      <c r="R18" s="31">
        <v>96.05</v>
      </c>
      <c r="S18" s="31">
        <v>27.86</v>
      </c>
      <c r="T18" s="31">
        <v>32.22</v>
      </c>
      <c r="U18" s="32">
        <f t="shared" si="0"/>
        <v>115.64967695620962</v>
      </c>
    </row>
    <row r="19" spans="1:21" ht="75" customHeight="1">
      <c r="A19" s="25"/>
      <c r="B19" s="30" t="s">
        <v>41</v>
      </c>
      <c r="C19" s="87" t="s">
        <v>744</v>
      </c>
      <c r="D19" s="87"/>
      <c r="E19" s="87"/>
      <c r="F19" s="87"/>
      <c r="G19" s="87"/>
      <c r="H19" s="87"/>
      <c r="I19" s="87" t="s">
        <v>745</v>
      </c>
      <c r="J19" s="87"/>
      <c r="K19" s="87"/>
      <c r="L19" s="87" t="s">
        <v>746</v>
      </c>
      <c r="M19" s="87"/>
      <c r="N19" s="87"/>
      <c r="O19" s="87"/>
      <c r="P19" s="31" t="s">
        <v>44</v>
      </c>
      <c r="Q19" s="31" t="s">
        <v>99</v>
      </c>
      <c r="R19" s="31">
        <v>0.09</v>
      </c>
      <c r="S19" s="31" t="s">
        <v>40</v>
      </c>
      <c r="T19" s="31" t="s">
        <v>40</v>
      </c>
      <c r="U19" s="32" t="str">
        <f t="shared" si="0"/>
        <v>N/A</v>
      </c>
    </row>
    <row r="20" spans="1:21" ht="75" customHeight="1">
      <c r="A20" s="25"/>
      <c r="B20" s="30" t="s">
        <v>41</v>
      </c>
      <c r="C20" s="87" t="s">
        <v>41</v>
      </c>
      <c r="D20" s="87"/>
      <c r="E20" s="87"/>
      <c r="F20" s="87"/>
      <c r="G20" s="87"/>
      <c r="H20" s="87"/>
      <c r="I20" s="87" t="s">
        <v>747</v>
      </c>
      <c r="J20" s="87"/>
      <c r="K20" s="87"/>
      <c r="L20" s="87" t="s">
        <v>748</v>
      </c>
      <c r="M20" s="87"/>
      <c r="N20" s="87"/>
      <c r="O20" s="87"/>
      <c r="P20" s="31" t="s">
        <v>44</v>
      </c>
      <c r="Q20" s="31" t="s">
        <v>99</v>
      </c>
      <c r="R20" s="31">
        <v>10.89</v>
      </c>
      <c r="S20" s="31" t="s">
        <v>40</v>
      </c>
      <c r="T20" s="31" t="s">
        <v>40</v>
      </c>
      <c r="U20" s="32" t="str">
        <f t="shared" si="0"/>
        <v>N/A</v>
      </c>
    </row>
    <row r="21" spans="1:21" ht="75" customHeight="1">
      <c r="A21" s="25"/>
      <c r="B21" s="30" t="s">
        <v>41</v>
      </c>
      <c r="C21" s="87" t="s">
        <v>41</v>
      </c>
      <c r="D21" s="87"/>
      <c r="E21" s="87"/>
      <c r="F21" s="87"/>
      <c r="G21" s="87"/>
      <c r="H21" s="87"/>
      <c r="I21" s="87" t="s">
        <v>749</v>
      </c>
      <c r="J21" s="87"/>
      <c r="K21" s="87"/>
      <c r="L21" s="87" t="s">
        <v>750</v>
      </c>
      <c r="M21" s="87"/>
      <c r="N21" s="87"/>
      <c r="O21" s="87"/>
      <c r="P21" s="31" t="s">
        <v>44</v>
      </c>
      <c r="Q21" s="31" t="s">
        <v>99</v>
      </c>
      <c r="R21" s="31">
        <v>30.99</v>
      </c>
      <c r="S21" s="31" t="s">
        <v>40</v>
      </c>
      <c r="T21" s="31" t="s">
        <v>40</v>
      </c>
      <c r="U21" s="32" t="str">
        <f t="shared" si="0"/>
        <v>N/A</v>
      </c>
    </row>
    <row r="22" spans="1:21" ht="75" customHeight="1">
      <c r="A22" s="25"/>
      <c r="B22" s="30" t="s">
        <v>41</v>
      </c>
      <c r="C22" s="87" t="s">
        <v>41</v>
      </c>
      <c r="D22" s="87"/>
      <c r="E22" s="87"/>
      <c r="F22" s="87"/>
      <c r="G22" s="87"/>
      <c r="H22" s="87"/>
      <c r="I22" s="87" t="s">
        <v>751</v>
      </c>
      <c r="J22" s="87"/>
      <c r="K22" s="87"/>
      <c r="L22" s="87" t="s">
        <v>752</v>
      </c>
      <c r="M22" s="87"/>
      <c r="N22" s="87"/>
      <c r="O22" s="87"/>
      <c r="P22" s="31" t="s">
        <v>44</v>
      </c>
      <c r="Q22" s="31" t="s">
        <v>99</v>
      </c>
      <c r="R22" s="31">
        <v>15.31</v>
      </c>
      <c r="S22" s="31" t="s">
        <v>40</v>
      </c>
      <c r="T22" s="31" t="s">
        <v>40</v>
      </c>
      <c r="U22" s="32" t="str">
        <f t="shared" si="0"/>
        <v>N/A</v>
      </c>
    </row>
    <row r="23" spans="1:21" ht="75" customHeight="1">
      <c r="A23" s="25"/>
      <c r="B23" s="30" t="s">
        <v>41</v>
      </c>
      <c r="C23" s="87" t="s">
        <v>41</v>
      </c>
      <c r="D23" s="87"/>
      <c r="E23" s="87"/>
      <c r="F23" s="87"/>
      <c r="G23" s="87"/>
      <c r="H23" s="87"/>
      <c r="I23" s="87" t="s">
        <v>753</v>
      </c>
      <c r="J23" s="87"/>
      <c r="K23" s="87"/>
      <c r="L23" s="87" t="s">
        <v>754</v>
      </c>
      <c r="M23" s="87"/>
      <c r="N23" s="87"/>
      <c r="O23" s="87"/>
      <c r="P23" s="31" t="s">
        <v>44</v>
      </c>
      <c r="Q23" s="31" t="s">
        <v>99</v>
      </c>
      <c r="R23" s="31">
        <v>0.23</v>
      </c>
      <c r="S23" s="31" t="s">
        <v>40</v>
      </c>
      <c r="T23" s="31" t="s">
        <v>40</v>
      </c>
      <c r="U23" s="32" t="str">
        <f t="shared" si="0"/>
        <v>N/A</v>
      </c>
    </row>
    <row r="24" spans="1:21" ht="75" customHeight="1" thickBot="1">
      <c r="A24" s="25"/>
      <c r="B24" s="30" t="s">
        <v>41</v>
      </c>
      <c r="C24" s="87" t="s">
        <v>41</v>
      </c>
      <c r="D24" s="87"/>
      <c r="E24" s="87"/>
      <c r="F24" s="87"/>
      <c r="G24" s="87"/>
      <c r="H24" s="87"/>
      <c r="I24" s="87" t="s">
        <v>755</v>
      </c>
      <c r="J24" s="87"/>
      <c r="K24" s="87"/>
      <c r="L24" s="87" t="s">
        <v>756</v>
      </c>
      <c r="M24" s="87"/>
      <c r="N24" s="87"/>
      <c r="O24" s="87"/>
      <c r="P24" s="31" t="s">
        <v>44</v>
      </c>
      <c r="Q24" s="31" t="s">
        <v>99</v>
      </c>
      <c r="R24" s="31">
        <v>51.91</v>
      </c>
      <c r="S24" s="31" t="s">
        <v>40</v>
      </c>
      <c r="T24" s="31" t="s">
        <v>40</v>
      </c>
      <c r="U24" s="32" t="str">
        <f t="shared" si="0"/>
        <v>N/A</v>
      </c>
    </row>
    <row r="25" spans="1:21" ht="75" customHeight="1" thickTop="1">
      <c r="A25" s="25"/>
      <c r="B25" s="26" t="s">
        <v>55</v>
      </c>
      <c r="C25" s="82" t="s">
        <v>757</v>
      </c>
      <c r="D25" s="82"/>
      <c r="E25" s="82"/>
      <c r="F25" s="82"/>
      <c r="G25" s="82"/>
      <c r="H25" s="82"/>
      <c r="I25" s="82" t="s">
        <v>758</v>
      </c>
      <c r="J25" s="82"/>
      <c r="K25" s="82"/>
      <c r="L25" s="82" t="s">
        <v>759</v>
      </c>
      <c r="M25" s="82"/>
      <c r="N25" s="82"/>
      <c r="O25" s="82"/>
      <c r="P25" s="27" t="s">
        <v>44</v>
      </c>
      <c r="Q25" s="27" t="s">
        <v>106</v>
      </c>
      <c r="R25" s="27">
        <v>48.79</v>
      </c>
      <c r="S25" s="27" t="s">
        <v>40</v>
      </c>
      <c r="T25" s="27" t="s">
        <v>40</v>
      </c>
      <c r="U25" s="29" t="str">
        <f t="shared" si="0"/>
        <v>N/A</v>
      </c>
    </row>
    <row r="26" spans="1:21" ht="75" customHeight="1">
      <c r="A26" s="25"/>
      <c r="B26" s="30" t="s">
        <v>41</v>
      </c>
      <c r="C26" s="87" t="s">
        <v>760</v>
      </c>
      <c r="D26" s="87"/>
      <c r="E26" s="87"/>
      <c r="F26" s="87"/>
      <c r="G26" s="87"/>
      <c r="H26" s="87"/>
      <c r="I26" s="87" t="s">
        <v>761</v>
      </c>
      <c r="J26" s="87"/>
      <c r="K26" s="87"/>
      <c r="L26" s="87" t="s">
        <v>762</v>
      </c>
      <c r="M26" s="87"/>
      <c r="N26" s="87"/>
      <c r="O26" s="87"/>
      <c r="P26" s="31" t="s">
        <v>44</v>
      </c>
      <c r="Q26" s="31" t="s">
        <v>106</v>
      </c>
      <c r="R26" s="31">
        <v>8.14</v>
      </c>
      <c r="S26" s="31" t="s">
        <v>40</v>
      </c>
      <c r="T26" s="31" t="s">
        <v>40</v>
      </c>
      <c r="U26" s="32" t="str">
        <f t="shared" si="0"/>
        <v>N/A</v>
      </c>
    </row>
    <row r="27" spans="1:21" ht="75" customHeight="1">
      <c r="A27" s="25"/>
      <c r="B27" s="30" t="s">
        <v>41</v>
      </c>
      <c r="C27" s="87" t="s">
        <v>763</v>
      </c>
      <c r="D27" s="87"/>
      <c r="E27" s="87"/>
      <c r="F27" s="87"/>
      <c r="G27" s="87"/>
      <c r="H27" s="87"/>
      <c r="I27" s="87" t="s">
        <v>764</v>
      </c>
      <c r="J27" s="87"/>
      <c r="K27" s="87"/>
      <c r="L27" s="87" t="s">
        <v>765</v>
      </c>
      <c r="M27" s="87"/>
      <c r="N27" s="87"/>
      <c r="O27" s="87"/>
      <c r="P27" s="31" t="s">
        <v>44</v>
      </c>
      <c r="Q27" s="31" t="s">
        <v>59</v>
      </c>
      <c r="R27" s="31">
        <v>96.05</v>
      </c>
      <c r="S27" s="31">
        <v>26.02</v>
      </c>
      <c r="T27" s="31">
        <v>30.52</v>
      </c>
      <c r="U27" s="32">
        <f t="shared" si="0"/>
        <v>117.29438893159107</v>
      </c>
    </row>
    <row r="28" spans="1:21" ht="75" customHeight="1">
      <c r="A28" s="25"/>
      <c r="B28" s="30" t="s">
        <v>41</v>
      </c>
      <c r="C28" s="87" t="s">
        <v>766</v>
      </c>
      <c r="D28" s="87"/>
      <c r="E28" s="87"/>
      <c r="F28" s="87"/>
      <c r="G28" s="87"/>
      <c r="H28" s="87"/>
      <c r="I28" s="87" t="s">
        <v>767</v>
      </c>
      <c r="J28" s="87"/>
      <c r="K28" s="87"/>
      <c r="L28" s="87" t="s">
        <v>768</v>
      </c>
      <c r="M28" s="87"/>
      <c r="N28" s="87"/>
      <c r="O28" s="87"/>
      <c r="P28" s="31" t="s">
        <v>44</v>
      </c>
      <c r="Q28" s="31" t="s">
        <v>59</v>
      </c>
      <c r="R28" s="31">
        <v>97.56</v>
      </c>
      <c r="S28" s="31">
        <v>24.39</v>
      </c>
      <c r="T28" s="31">
        <v>24.83</v>
      </c>
      <c r="U28" s="32">
        <f t="shared" si="0"/>
        <v>101.8040180401804</v>
      </c>
    </row>
    <row r="29" spans="1:21" ht="75" customHeight="1">
      <c r="A29" s="25"/>
      <c r="B29" s="30" t="s">
        <v>41</v>
      </c>
      <c r="C29" s="87" t="s">
        <v>769</v>
      </c>
      <c r="D29" s="87"/>
      <c r="E29" s="87"/>
      <c r="F29" s="87"/>
      <c r="G29" s="87"/>
      <c r="H29" s="87"/>
      <c r="I29" s="87" t="s">
        <v>770</v>
      </c>
      <c r="J29" s="87"/>
      <c r="K29" s="87"/>
      <c r="L29" s="87" t="s">
        <v>771</v>
      </c>
      <c r="M29" s="87"/>
      <c r="N29" s="87"/>
      <c r="O29" s="87"/>
      <c r="P29" s="31" t="s">
        <v>44</v>
      </c>
      <c r="Q29" s="31" t="s">
        <v>59</v>
      </c>
      <c r="R29" s="31">
        <v>58.76</v>
      </c>
      <c r="S29" s="31">
        <v>24.12</v>
      </c>
      <c r="T29" s="31">
        <v>28.35</v>
      </c>
      <c r="U29" s="32">
        <f t="shared" si="0"/>
        <v>117.53731343283582</v>
      </c>
    </row>
    <row r="30" spans="1:21" ht="75" customHeight="1">
      <c r="A30" s="25"/>
      <c r="B30" s="30" t="s">
        <v>41</v>
      </c>
      <c r="C30" s="87" t="s">
        <v>772</v>
      </c>
      <c r="D30" s="87"/>
      <c r="E30" s="87"/>
      <c r="F30" s="87"/>
      <c r="G30" s="87"/>
      <c r="H30" s="87"/>
      <c r="I30" s="87" t="s">
        <v>773</v>
      </c>
      <c r="J30" s="87"/>
      <c r="K30" s="87"/>
      <c r="L30" s="87" t="s">
        <v>774</v>
      </c>
      <c r="M30" s="87"/>
      <c r="N30" s="87"/>
      <c r="O30" s="87"/>
      <c r="P30" s="31" t="s">
        <v>44</v>
      </c>
      <c r="Q30" s="31" t="s">
        <v>59</v>
      </c>
      <c r="R30" s="31">
        <v>52.83</v>
      </c>
      <c r="S30" s="31">
        <v>13.62</v>
      </c>
      <c r="T30" s="31">
        <v>20.36</v>
      </c>
      <c r="U30" s="32">
        <f t="shared" si="0"/>
        <v>149.48604992657857</v>
      </c>
    </row>
    <row r="31" spans="1:21" ht="103.8" customHeight="1">
      <c r="A31" s="25"/>
      <c r="B31" s="30" t="s">
        <v>41</v>
      </c>
      <c r="C31" s="87" t="s">
        <v>775</v>
      </c>
      <c r="D31" s="87"/>
      <c r="E31" s="87"/>
      <c r="F31" s="87"/>
      <c r="G31" s="87"/>
      <c r="H31" s="87"/>
      <c r="I31" s="87" t="s">
        <v>776</v>
      </c>
      <c r="J31" s="87"/>
      <c r="K31" s="87"/>
      <c r="L31" s="87" t="s">
        <v>777</v>
      </c>
      <c r="M31" s="87"/>
      <c r="N31" s="87"/>
      <c r="O31" s="87"/>
      <c r="P31" s="31" t="s">
        <v>44</v>
      </c>
      <c r="Q31" s="31" t="s">
        <v>59</v>
      </c>
      <c r="R31" s="31">
        <v>76.069999999999993</v>
      </c>
      <c r="S31" s="31">
        <v>40.229999999999997</v>
      </c>
      <c r="T31" s="31">
        <v>2.1800000000000002</v>
      </c>
      <c r="U31" s="32">
        <f t="shared" si="0"/>
        <v>5.4188416604523999</v>
      </c>
    </row>
    <row r="32" spans="1:21" ht="115.8" customHeight="1" thickBot="1">
      <c r="A32" s="25"/>
      <c r="B32" s="30" t="s">
        <v>41</v>
      </c>
      <c r="C32" s="87" t="s">
        <v>778</v>
      </c>
      <c r="D32" s="87"/>
      <c r="E32" s="87"/>
      <c r="F32" s="87"/>
      <c r="G32" s="87"/>
      <c r="H32" s="87"/>
      <c r="I32" s="87" t="s">
        <v>779</v>
      </c>
      <c r="J32" s="87"/>
      <c r="K32" s="87"/>
      <c r="L32" s="87" t="s">
        <v>780</v>
      </c>
      <c r="M32" s="87"/>
      <c r="N32" s="87"/>
      <c r="O32" s="87"/>
      <c r="P32" s="31" t="s">
        <v>44</v>
      </c>
      <c r="Q32" s="31" t="s">
        <v>59</v>
      </c>
      <c r="R32" s="31">
        <v>72.739999999999995</v>
      </c>
      <c r="S32" s="31">
        <v>54.02</v>
      </c>
      <c r="T32" s="31">
        <v>21.23</v>
      </c>
      <c r="U32" s="32">
        <f t="shared" si="0"/>
        <v>39.300259163272862</v>
      </c>
    </row>
    <row r="33" spans="2:22" ht="22.5" customHeight="1" thickTop="1" thickBot="1">
      <c r="B33" s="8" t="s">
        <v>60</v>
      </c>
      <c r="C33" s="9"/>
      <c r="D33" s="9"/>
      <c r="E33" s="9"/>
      <c r="F33" s="9"/>
      <c r="G33" s="9"/>
      <c r="H33" s="10"/>
      <c r="I33" s="10"/>
      <c r="J33" s="10"/>
      <c r="K33" s="10"/>
      <c r="L33" s="10"/>
      <c r="M33" s="10"/>
      <c r="N33" s="10"/>
      <c r="O33" s="10"/>
      <c r="P33" s="10"/>
      <c r="Q33" s="10"/>
      <c r="R33" s="10"/>
      <c r="S33" s="10"/>
      <c r="T33" s="10"/>
      <c r="U33" s="11"/>
      <c r="V33" s="33"/>
    </row>
    <row r="34" spans="2:22" ht="26.25" customHeight="1" thickTop="1">
      <c r="B34" s="34"/>
      <c r="C34" s="35"/>
      <c r="D34" s="35"/>
      <c r="E34" s="35"/>
      <c r="F34" s="35"/>
      <c r="G34" s="35"/>
      <c r="H34" s="36"/>
      <c r="I34" s="36"/>
      <c r="J34" s="36"/>
      <c r="K34" s="36"/>
      <c r="L34" s="36"/>
      <c r="M34" s="36"/>
      <c r="N34" s="36"/>
      <c r="O34" s="36"/>
      <c r="P34" s="37"/>
      <c r="Q34" s="38"/>
      <c r="R34" s="39" t="s">
        <v>61</v>
      </c>
      <c r="S34" s="22" t="s">
        <v>62</v>
      </c>
      <c r="T34" s="39" t="s">
        <v>63</v>
      </c>
      <c r="U34" s="22" t="s">
        <v>64</v>
      </c>
    </row>
    <row r="35" spans="2:22" ht="26.25" customHeight="1" thickBot="1">
      <c r="B35" s="40"/>
      <c r="C35" s="41"/>
      <c r="D35" s="41"/>
      <c r="E35" s="41"/>
      <c r="F35" s="41"/>
      <c r="G35" s="41"/>
      <c r="H35" s="42"/>
      <c r="I35" s="42"/>
      <c r="J35" s="42"/>
      <c r="K35" s="42"/>
      <c r="L35" s="42"/>
      <c r="M35" s="42"/>
      <c r="N35" s="42"/>
      <c r="O35" s="42"/>
      <c r="P35" s="43"/>
      <c r="Q35" s="44"/>
      <c r="R35" s="45" t="s">
        <v>65</v>
      </c>
      <c r="S35" s="44" t="s">
        <v>65</v>
      </c>
      <c r="T35" s="44" t="s">
        <v>65</v>
      </c>
      <c r="U35" s="44" t="s">
        <v>66</v>
      </c>
    </row>
    <row r="36" spans="2:22" ht="13.5" customHeight="1" thickBot="1">
      <c r="B36" s="94" t="s">
        <v>67</v>
      </c>
      <c r="C36" s="95"/>
      <c r="D36" s="95"/>
      <c r="E36" s="46"/>
      <c r="F36" s="46"/>
      <c r="G36" s="46"/>
      <c r="H36" s="47"/>
      <c r="I36" s="47"/>
      <c r="J36" s="47"/>
      <c r="K36" s="47"/>
      <c r="L36" s="47"/>
      <c r="M36" s="47"/>
      <c r="N36" s="47"/>
      <c r="O36" s="47"/>
      <c r="P36" s="48"/>
      <c r="Q36" s="48"/>
      <c r="R36" s="49">
        <f>12071.81054</f>
        <v>12071.81054</v>
      </c>
      <c r="S36" s="49">
        <f>12071.81054</f>
        <v>12071.81054</v>
      </c>
      <c r="T36" s="49">
        <f>8157.07752569</f>
        <v>8157.0775256899997</v>
      </c>
      <c r="U36" s="50">
        <f>+IF(ISERR(T36/S36*100),"N/A",T36/S36*100)</f>
        <v>67.571285174344681</v>
      </c>
    </row>
    <row r="37" spans="2:22" ht="13.5" customHeight="1" thickBot="1">
      <c r="B37" s="96" t="s">
        <v>68</v>
      </c>
      <c r="C37" s="97"/>
      <c r="D37" s="97"/>
      <c r="E37" s="51"/>
      <c r="F37" s="51"/>
      <c r="G37" s="51"/>
      <c r="H37" s="52"/>
      <c r="I37" s="52"/>
      <c r="J37" s="52"/>
      <c r="K37" s="52"/>
      <c r="L37" s="52"/>
      <c r="M37" s="52"/>
      <c r="N37" s="52"/>
      <c r="O37" s="52"/>
      <c r="P37" s="53"/>
      <c r="Q37" s="53"/>
      <c r="R37" s="49">
        <f>8361.47223392</f>
        <v>8361.4722339199998</v>
      </c>
      <c r="S37" s="49">
        <f>8361.47223392</f>
        <v>8361.4722339199998</v>
      </c>
      <c r="T37" s="49">
        <f>8157.07752569</f>
        <v>8157.0775256899997</v>
      </c>
      <c r="U37" s="50">
        <f>+IF(ISERR(T37/S37*100),"N/A",T37/S37*100)</f>
        <v>97.555517706548954</v>
      </c>
    </row>
    <row r="38" spans="2:22" ht="14.85" customHeight="1" thickTop="1" thickBot="1">
      <c r="B38" s="8" t="s">
        <v>69</v>
      </c>
      <c r="C38" s="9"/>
      <c r="D38" s="9"/>
      <c r="E38" s="9"/>
      <c r="F38" s="9"/>
      <c r="G38" s="9"/>
      <c r="H38" s="10"/>
      <c r="I38" s="10"/>
      <c r="J38" s="10"/>
      <c r="K38" s="10"/>
      <c r="L38" s="10"/>
      <c r="M38" s="10"/>
      <c r="N38" s="10"/>
      <c r="O38" s="10"/>
      <c r="P38" s="10"/>
      <c r="Q38" s="10"/>
      <c r="R38" s="10"/>
      <c r="S38" s="10"/>
      <c r="T38" s="10"/>
      <c r="U38" s="11"/>
    </row>
    <row r="39" spans="2:22" ht="44.25" customHeight="1" thickTop="1">
      <c r="B39" s="98" t="s">
        <v>70</v>
      </c>
      <c r="C39" s="99"/>
      <c r="D39" s="99"/>
      <c r="E39" s="99"/>
      <c r="F39" s="99"/>
      <c r="G39" s="99"/>
      <c r="H39" s="99"/>
      <c r="I39" s="99"/>
      <c r="J39" s="99"/>
      <c r="K39" s="99"/>
      <c r="L39" s="99"/>
      <c r="M39" s="99"/>
      <c r="N39" s="99"/>
      <c r="O39" s="99"/>
      <c r="P39" s="99"/>
      <c r="Q39" s="99"/>
      <c r="R39" s="99"/>
      <c r="S39" s="99"/>
      <c r="T39" s="99"/>
      <c r="U39" s="100"/>
    </row>
    <row r="40" spans="2:22" ht="19.350000000000001" customHeight="1">
      <c r="B40" s="88" t="s">
        <v>781</v>
      </c>
      <c r="C40" s="89"/>
      <c r="D40" s="89"/>
      <c r="E40" s="89"/>
      <c r="F40" s="89"/>
      <c r="G40" s="89"/>
      <c r="H40" s="89"/>
      <c r="I40" s="89"/>
      <c r="J40" s="89"/>
      <c r="K40" s="89"/>
      <c r="L40" s="89"/>
      <c r="M40" s="89"/>
      <c r="N40" s="89"/>
      <c r="O40" s="89"/>
      <c r="P40" s="89"/>
      <c r="Q40" s="89"/>
      <c r="R40" s="89"/>
      <c r="S40" s="89"/>
      <c r="T40" s="89"/>
      <c r="U40" s="90"/>
    </row>
    <row r="41" spans="2:22" ht="34.5" customHeight="1">
      <c r="B41" s="88" t="s">
        <v>782</v>
      </c>
      <c r="C41" s="89"/>
      <c r="D41" s="89"/>
      <c r="E41" s="89"/>
      <c r="F41" s="89"/>
      <c r="G41" s="89"/>
      <c r="H41" s="89"/>
      <c r="I41" s="89"/>
      <c r="J41" s="89"/>
      <c r="K41" s="89"/>
      <c r="L41" s="89"/>
      <c r="M41" s="89"/>
      <c r="N41" s="89"/>
      <c r="O41" s="89"/>
      <c r="P41" s="89"/>
      <c r="Q41" s="89"/>
      <c r="R41" s="89"/>
      <c r="S41" s="89"/>
      <c r="T41" s="89"/>
      <c r="U41" s="90"/>
    </row>
    <row r="42" spans="2:22" ht="34.5" customHeight="1">
      <c r="B42" s="88" t="s">
        <v>783</v>
      </c>
      <c r="C42" s="89"/>
      <c r="D42" s="89"/>
      <c r="E42" s="89"/>
      <c r="F42" s="89"/>
      <c r="G42" s="89"/>
      <c r="H42" s="89"/>
      <c r="I42" s="89"/>
      <c r="J42" s="89"/>
      <c r="K42" s="89"/>
      <c r="L42" s="89"/>
      <c r="M42" s="89"/>
      <c r="N42" s="89"/>
      <c r="O42" s="89"/>
      <c r="P42" s="89"/>
      <c r="Q42" s="89"/>
      <c r="R42" s="89"/>
      <c r="S42" s="89"/>
      <c r="T42" s="89"/>
      <c r="U42" s="90"/>
    </row>
    <row r="43" spans="2:22" ht="34.5" customHeight="1">
      <c r="B43" s="88" t="s">
        <v>784</v>
      </c>
      <c r="C43" s="89"/>
      <c r="D43" s="89"/>
      <c r="E43" s="89"/>
      <c r="F43" s="89"/>
      <c r="G43" s="89"/>
      <c r="H43" s="89"/>
      <c r="I43" s="89"/>
      <c r="J43" s="89"/>
      <c r="K43" s="89"/>
      <c r="L43" s="89"/>
      <c r="M43" s="89"/>
      <c r="N43" s="89"/>
      <c r="O43" s="89"/>
      <c r="P43" s="89"/>
      <c r="Q43" s="89"/>
      <c r="R43" s="89"/>
      <c r="S43" s="89"/>
      <c r="T43" s="89"/>
      <c r="U43" s="90"/>
    </row>
    <row r="44" spans="2:22" ht="21.15" customHeight="1">
      <c r="B44" s="88" t="s">
        <v>785</v>
      </c>
      <c r="C44" s="89"/>
      <c r="D44" s="89"/>
      <c r="E44" s="89"/>
      <c r="F44" s="89"/>
      <c r="G44" s="89"/>
      <c r="H44" s="89"/>
      <c r="I44" s="89"/>
      <c r="J44" s="89"/>
      <c r="K44" s="89"/>
      <c r="L44" s="89"/>
      <c r="M44" s="89"/>
      <c r="N44" s="89"/>
      <c r="O44" s="89"/>
      <c r="P44" s="89"/>
      <c r="Q44" s="89"/>
      <c r="R44" s="89"/>
      <c r="S44" s="89"/>
      <c r="T44" s="89"/>
      <c r="U44" s="90"/>
    </row>
    <row r="45" spans="2:22" ht="34.5" customHeight="1">
      <c r="B45" s="88" t="s">
        <v>786</v>
      </c>
      <c r="C45" s="89"/>
      <c r="D45" s="89"/>
      <c r="E45" s="89"/>
      <c r="F45" s="89"/>
      <c r="G45" s="89"/>
      <c r="H45" s="89"/>
      <c r="I45" s="89"/>
      <c r="J45" s="89"/>
      <c r="K45" s="89"/>
      <c r="L45" s="89"/>
      <c r="M45" s="89"/>
      <c r="N45" s="89"/>
      <c r="O45" s="89"/>
      <c r="P45" s="89"/>
      <c r="Q45" s="89"/>
      <c r="R45" s="89"/>
      <c r="S45" s="89"/>
      <c r="T45" s="89"/>
      <c r="U45" s="90"/>
    </row>
    <row r="46" spans="2:22" ht="106.65" customHeight="1">
      <c r="B46" s="88" t="s">
        <v>787</v>
      </c>
      <c r="C46" s="89"/>
      <c r="D46" s="89"/>
      <c r="E46" s="89"/>
      <c r="F46" s="89"/>
      <c r="G46" s="89"/>
      <c r="H46" s="89"/>
      <c r="I46" s="89"/>
      <c r="J46" s="89"/>
      <c r="K46" s="89"/>
      <c r="L46" s="89"/>
      <c r="M46" s="89"/>
      <c r="N46" s="89"/>
      <c r="O46" s="89"/>
      <c r="P46" s="89"/>
      <c r="Q46" s="89"/>
      <c r="R46" s="89"/>
      <c r="S46" s="89"/>
      <c r="T46" s="89"/>
      <c r="U46" s="90"/>
    </row>
    <row r="47" spans="2:22" ht="63.9" customHeight="1">
      <c r="B47" s="88" t="s">
        <v>788</v>
      </c>
      <c r="C47" s="89"/>
      <c r="D47" s="89"/>
      <c r="E47" s="89"/>
      <c r="F47" s="89"/>
      <c r="G47" s="89"/>
      <c r="H47" s="89"/>
      <c r="I47" s="89"/>
      <c r="J47" s="89"/>
      <c r="K47" s="89"/>
      <c r="L47" s="89"/>
      <c r="M47" s="89"/>
      <c r="N47" s="89"/>
      <c r="O47" s="89"/>
      <c r="P47" s="89"/>
      <c r="Q47" s="89"/>
      <c r="R47" s="89"/>
      <c r="S47" s="89"/>
      <c r="T47" s="89"/>
      <c r="U47" s="90"/>
    </row>
    <row r="48" spans="2:22" ht="17.850000000000001" customHeight="1">
      <c r="B48" s="88" t="s">
        <v>789</v>
      </c>
      <c r="C48" s="89"/>
      <c r="D48" s="89"/>
      <c r="E48" s="89"/>
      <c r="F48" s="89"/>
      <c r="G48" s="89"/>
      <c r="H48" s="89"/>
      <c r="I48" s="89"/>
      <c r="J48" s="89"/>
      <c r="K48" s="89"/>
      <c r="L48" s="89"/>
      <c r="M48" s="89"/>
      <c r="N48" s="89"/>
      <c r="O48" s="89"/>
      <c r="P48" s="89"/>
      <c r="Q48" s="89"/>
      <c r="R48" s="89"/>
      <c r="S48" s="89"/>
      <c r="T48" s="89"/>
      <c r="U48" s="90"/>
    </row>
    <row r="49" spans="2:21" ht="17.399999999999999" customHeight="1">
      <c r="B49" s="88" t="s">
        <v>790</v>
      </c>
      <c r="C49" s="89"/>
      <c r="D49" s="89"/>
      <c r="E49" s="89"/>
      <c r="F49" s="89"/>
      <c r="G49" s="89"/>
      <c r="H49" s="89"/>
      <c r="I49" s="89"/>
      <c r="J49" s="89"/>
      <c r="K49" s="89"/>
      <c r="L49" s="89"/>
      <c r="M49" s="89"/>
      <c r="N49" s="89"/>
      <c r="O49" s="89"/>
      <c r="P49" s="89"/>
      <c r="Q49" s="89"/>
      <c r="R49" s="89"/>
      <c r="S49" s="89"/>
      <c r="T49" s="89"/>
      <c r="U49" s="90"/>
    </row>
    <row r="50" spans="2:21" ht="19.649999999999999" customHeight="1">
      <c r="B50" s="88" t="s">
        <v>791</v>
      </c>
      <c r="C50" s="89"/>
      <c r="D50" s="89"/>
      <c r="E50" s="89"/>
      <c r="F50" s="89"/>
      <c r="G50" s="89"/>
      <c r="H50" s="89"/>
      <c r="I50" s="89"/>
      <c r="J50" s="89"/>
      <c r="K50" s="89"/>
      <c r="L50" s="89"/>
      <c r="M50" s="89"/>
      <c r="N50" s="89"/>
      <c r="O50" s="89"/>
      <c r="P50" s="89"/>
      <c r="Q50" s="89"/>
      <c r="R50" s="89"/>
      <c r="S50" s="89"/>
      <c r="T50" s="89"/>
      <c r="U50" s="90"/>
    </row>
    <row r="51" spans="2:21" ht="17.399999999999999" customHeight="1">
      <c r="B51" s="88" t="s">
        <v>792</v>
      </c>
      <c r="C51" s="89"/>
      <c r="D51" s="89"/>
      <c r="E51" s="89"/>
      <c r="F51" s="89"/>
      <c r="G51" s="89"/>
      <c r="H51" s="89"/>
      <c r="I51" s="89"/>
      <c r="J51" s="89"/>
      <c r="K51" s="89"/>
      <c r="L51" s="89"/>
      <c r="M51" s="89"/>
      <c r="N51" s="89"/>
      <c r="O51" s="89"/>
      <c r="P51" s="89"/>
      <c r="Q51" s="89"/>
      <c r="R51" s="89"/>
      <c r="S51" s="89"/>
      <c r="T51" s="89"/>
      <c r="U51" s="90"/>
    </row>
    <row r="52" spans="2:21" ht="17.399999999999999" customHeight="1">
      <c r="B52" s="88" t="s">
        <v>793</v>
      </c>
      <c r="C52" s="89"/>
      <c r="D52" s="89"/>
      <c r="E52" s="89"/>
      <c r="F52" s="89"/>
      <c r="G52" s="89"/>
      <c r="H52" s="89"/>
      <c r="I52" s="89"/>
      <c r="J52" s="89"/>
      <c r="K52" s="89"/>
      <c r="L52" s="89"/>
      <c r="M52" s="89"/>
      <c r="N52" s="89"/>
      <c r="O52" s="89"/>
      <c r="P52" s="89"/>
      <c r="Q52" s="89"/>
      <c r="R52" s="89"/>
      <c r="S52" s="89"/>
      <c r="T52" s="89"/>
      <c r="U52" s="90"/>
    </row>
    <row r="53" spans="2:21" ht="17.399999999999999" customHeight="1">
      <c r="B53" s="88" t="s">
        <v>794</v>
      </c>
      <c r="C53" s="89"/>
      <c r="D53" s="89"/>
      <c r="E53" s="89"/>
      <c r="F53" s="89"/>
      <c r="G53" s="89"/>
      <c r="H53" s="89"/>
      <c r="I53" s="89"/>
      <c r="J53" s="89"/>
      <c r="K53" s="89"/>
      <c r="L53" s="89"/>
      <c r="M53" s="89"/>
      <c r="N53" s="89"/>
      <c r="O53" s="89"/>
      <c r="P53" s="89"/>
      <c r="Q53" s="89"/>
      <c r="R53" s="89"/>
      <c r="S53" s="89"/>
      <c r="T53" s="89"/>
      <c r="U53" s="90"/>
    </row>
    <row r="54" spans="2:21" ht="34.5" customHeight="1">
      <c r="B54" s="88" t="s">
        <v>795</v>
      </c>
      <c r="C54" s="89"/>
      <c r="D54" s="89"/>
      <c r="E54" s="89"/>
      <c r="F54" s="89"/>
      <c r="G54" s="89"/>
      <c r="H54" s="89"/>
      <c r="I54" s="89"/>
      <c r="J54" s="89"/>
      <c r="K54" s="89"/>
      <c r="L54" s="89"/>
      <c r="M54" s="89"/>
      <c r="N54" s="89"/>
      <c r="O54" s="89"/>
      <c r="P54" s="89"/>
      <c r="Q54" s="89"/>
      <c r="R54" s="89"/>
      <c r="S54" s="89"/>
      <c r="T54" s="89"/>
      <c r="U54" s="90"/>
    </row>
    <row r="55" spans="2:21" ht="34.5" customHeight="1">
      <c r="B55" s="88" t="s">
        <v>796</v>
      </c>
      <c r="C55" s="89"/>
      <c r="D55" s="89"/>
      <c r="E55" s="89"/>
      <c r="F55" s="89"/>
      <c r="G55" s="89"/>
      <c r="H55" s="89"/>
      <c r="I55" s="89"/>
      <c r="J55" s="89"/>
      <c r="K55" s="89"/>
      <c r="L55" s="89"/>
      <c r="M55" s="89"/>
      <c r="N55" s="89"/>
      <c r="O55" s="89"/>
      <c r="P55" s="89"/>
      <c r="Q55" s="89"/>
      <c r="R55" s="89"/>
      <c r="S55" s="89"/>
      <c r="T55" s="89"/>
      <c r="U55" s="90"/>
    </row>
    <row r="56" spans="2:21" ht="69.150000000000006" customHeight="1">
      <c r="B56" s="88" t="s">
        <v>797</v>
      </c>
      <c r="C56" s="89"/>
      <c r="D56" s="89"/>
      <c r="E56" s="89"/>
      <c r="F56" s="89"/>
      <c r="G56" s="89"/>
      <c r="H56" s="89"/>
      <c r="I56" s="89"/>
      <c r="J56" s="89"/>
      <c r="K56" s="89"/>
      <c r="L56" s="89"/>
      <c r="M56" s="89"/>
      <c r="N56" s="89"/>
      <c r="O56" s="89"/>
      <c r="P56" s="89"/>
      <c r="Q56" s="89"/>
      <c r="R56" s="89"/>
      <c r="S56" s="89"/>
      <c r="T56" s="89"/>
      <c r="U56" s="90"/>
    </row>
    <row r="57" spans="2:21" ht="41.25" customHeight="1">
      <c r="B57" s="88" t="s">
        <v>798</v>
      </c>
      <c r="C57" s="89"/>
      <c r="D57" s="89"/>
      <c r="E57" s="89"/>
      <c r="F57" s="89"/>
      <c r="G57" s="89"/>
      <c r="H57" s="89"/>
      <c r="I57" s="89"/>
      <c r="J57" s="89"/>
      <c r="K57" s="89"/>
      <c r="L57" s="89"/>
      <c r="M57" s="89"/>
      <c r="N57" s="89"/>
      <c r="O57" s="89"/>
      <c r="P57" s="89"/>
      <c r="Q57" s="89"/>
      <c r="R57" s="89"/>
      <c r="S57" s="89"/>
      <c r="T57" s="89"/>
      <c r="U57" s="90"/>
    </row>
    <row r="58" spans="2:21" ht="31.5" customHeight="1">
      <c r="B58" s="88" t="s">
        <v>799</v>
      </c>
      <c r="C58" s="89"/>
      <c r="D58" s="89"/>
      <c r="E58" s="89"/>
      <c r="F58" s="89"/>
      <c r="G58" s="89"/>
      <c r="H58" s="89"/>
      <c r="I58" s="89"/>
      <c r="J58" s="89"/>
      <c r="K58" s="89"/>
      <c r="L58" s="89"/>
      <c r="M58" s="89"/>
      <c r="N58" s="89"/>
      <c r="O58" s="89"/>
      <c r="P58" s="89"/>
      <c r="Q58" s="89"/>
      <c r="R58" s="89"/>
      <c r="S58" s="89"/>
      <c r="T58" s="89"/>
      <c r="U58" s="90"/>
    </row>
    <row r="59" spans="2:21" ht="44.1" customHeight="1">
      <c r="B59" s="88" t="s">
        <v>800</v>
      </c>
      <c r="C59" s="89"/>
      <c r="D59" s="89"/>
      <c r="E59" s="89"/>
      <c r="F59" s="89"/>
      <c r="G59" s="89"/>
      <c r="H59" s="89"/>
      <c r="I59" s="89"/>
      <c r="J59" s="89"/>
      <c r="K59" s="89"/>
      <c r="L59" s="89"/>
      <c r="M59" s="89"/>
      <c r="N59" s="89"/>
      <c r="O59" s="89"/>
      <c r="P59" s="89"/>
      <c r="Q59" s="89"/>
      <c r="R59" s="89"/>
      <c r="S59" s="89"/>
      <c r="T59" s="89"/>
      <c r="U59" s="90"/>
    </row>
    <row r="60" spans="2:21" ht="182.1" customHeight="1">
      <c r="B60" s="88" t="s">
        <v>801</v>
      </c>
      <c r="C60" s="89"/>
      <c r="D60" s="89"/>
      <c r="E60" s="89"/>
      <c r="F60" s="89"/>
      <c r="G60" s="89"/>
      <c r="H60" s="89"/>
      <c r="I60" s="89"/>
      <c r="J60" s="89"/>
      <c r="K60" s="89"/>
      <c r="L60" s="89"/>
      <c r="M60" s="89"/>
      <c r="N60" s="89"/>
      <c r="O60" s="89"/>
      <c r="P60" s="89"/>
      <c r="Q60" s="89"/>
      <c r="R60" s="89"/>
      <c r="S60" s="89"/>
      <c r="T60" s="89"/>
      <c r="U60" s="90"/>
    </row>
    <row r="61" spans="2:21" ht="117.9" customHeight="1" thickBot="1">
      <c r="B61" s="91" t="s">
        <v>802</v>
      </c>
      <c r="C61" s="92"/>
      <c r="D61" s="92"/>
      <c r="E61" s="92"/>
      <c r="F61" s="92"/>
      <c r="G61" s="92"/>
      <c r="H61" s="92"/>
      <c r="I61" s="92"/>
      <c r="J61" s="92"/>
      <c r="K61" s="92"/>
      <c r="L61" s="92"/>
      <c r="M61" s="92"/>
      <c r="N61" s="92"/>
      <c r="O61" s="92"/>
      <c r="P61" s="92"/>
      <c r="Q61" s="92"/>
      <c r="R61" s="92"/>
      <c r="S61" s="92"/>
      <c r="T61" s="92"/>
      <c r="U61" s="93"/>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A17" sqref="A17:XFD17"/>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109375" style="1" customWidth="1"/>
    <col min="9" max="9" width="7.5546875" style="1" customWidth="1"/>
    <col min="10" max="10" width="9" style="1" customWidth="1"/>
    <col min="11" max="11" width="24.44140625" style="1" customWidth="1"/>
    <col min="12" max="12" width="8.88671875" style="1" customWidth="1"/>
    <col min="13" max="13" width="7" style="1" customWidth="1"/>
    <col min="14" max="14" width="9.44140625" style="1" customWidth="1"/>
    <col min="15" max="15" width="27.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803</v>
      </c>
      <c r="D4" s="59" t="s">
        <v>804</v>
      </c>
      <c r="E4" s="59"/>
      <c r="F4" s="59"/>
      <c r="G4" s="59"/>
      <c r="H4" s="59"/>
      <c r="I4" s="14"/>
      <c r="J4" s="15" t="s">
        <v>6</v>
      </c>
      <c r="K4" s="16" t="s">
        <v>7</v>
      </c>
      <c r="L4" s="60" t="s">
        <v>8</v>
      </c>
      <c r="M4" s="60"/>
      <c r="N4" s="60"/>
      <c r="O4" s="60"/>
      <c r="P4" s="15" t="s">
        <v>9</v>
      </c>
      <c r="Q4" s="60" t="s">
        <v>805</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20" customHeight="1" thickTop="1" thickBot="1">
      <c r="A11" s="25"/>
      <c r="B11" s="26" t="s">
        <v>36</v>
      </c>
      <c r="C11" s="82" t="s">
        <v>806</v>
      </c>
      <c r="D11" s="82"/>
      <c r="E11" s="82"/>
      <c r="F11" s="82"/>
      <c r="G11" s="82"/>
      <c r="H11" s="82"/>
      <c r="I11" s="82" t="s">
        <v>1176</v>
      </c>
      <c r="J11" s="82"/>
      <c r="K11" s="82"/>
      <c r="L11" s="82" t="s">
        <v>807</v>
      </c>
      <c r="M11" s="82"/>
      <c r="N11" s="82"/>
      <c r="O11" s="82"/>
      <c r="P11" s="27" t="s">
        <v>12</v>
      </c>
      <c r="Q11" s="27" t="s">
        <v>39</v>
      </c>
      <c r="R11" s="28">
        <v>51.6</v>
      </c>
      <c r="S11" s="28" t="s">
        <v>40</v>
      </c>
      <c r="T11" s="28" t="s">
        <v>40</v>
      </c>
      <c r="U11" s="29" t="str">
        <f t="shared" ref="U11:U31" si="0">IF(ISERR(T11/S11*100),"N/A",T11/S11*100)</f>
        <v>N/A</v>
      </c>
    </row>
    <row r="12" spans="1:34" ht="75" customHeight="1" thickTop="1">
      <c r="A12" s="25"/>
      <c r="B12" s="26" t="s">
        <v>45</v>
      </c>
      <c r="C12" s="82" t="s">
        <v>808</v>
      </c>
      <c r="D12" s="82"/>
      <c r="E12" s="82"/>
      <c r="F12" s="82"/>
      <c r="G12" s="82"/>
      <c r="H12" s="82"/>
      <c r="I12" s="82" t="s">
        <v>809</v>
      </c>
      <c r="J12" s="82"/>
      <c r="K12" s="82"/>
      <c r="L12" s="82" t="s">
        <v>810</v>
      </c>
      <c r="M12" s="82"/>
      <c r="N12" s="82"/>
      <c r="O12" s="82"/>
      <c r="P12" s="27" t="s">
        <v>44</v>
      </c>
      <c r="Q12" s="27" t="s">
        <v>39</v>
      </c>
      <c r="R12" s="27">
        <v>100</v>
      </c>
      <c r="S12" s="27" t="s">
        <v>40</v>
      </c>
      <c r="T12" s="27" t="s">
        <v>40</v>
      </c>
      <c r="U12" s="29" t="str">
        <f t="shared" si="0"/>
        <v>N/A</v>
      </c>
    </row>
    <row r="13" spans="1:34" ht="165" customHeight="1">
      <c r="A13" s="25"/>
      <c r="B13" s="30" t="s">
        <v>41</v>
      </c>
      <c r="C13" s="87" t="s">
        <v>41</v>
      </c>
      <c r="D13" s="87"/>
      <c r="E13" s="87"/>
      <c r="F13" s="87"/>
      <c r="G13" s="87"/>
      <c r="H13" s="87"/>
      <c r="I13" s="87" t="s">
        <v>811</v>
      </c>
      <c r="J13" s="87"/>
      <c r="K13" s="87"/>
      <c r="L13" s="87" t="s">
        <v>812</v>
      </c>
      <c r="M13" s="87"/>
      <c r="N13" s="87"/>
      <c r="O13" s="87"/>
      <c r="P13" s="31" t="s">
        <v>44</v>
      </c>
      <c r="Q13" s="31" t="s">
        <v>39</v>
      </c>
      <c r="R13" s="31">
        <v>80</v>
      </c>
      <c r="S13" s="31" t="s">
        <v>40</v>
      </c>
      <c r="T13" s="31" t="s">
        <v>40</v>
      </c>
      <c r="U13" s="32" t="str">
        <f t="shared" si="0"/>
        <v>N/A</v>
      </c>
    </row>
    <row r="14" spans="1:34" ht="75" customHeight="1">
      <c r="A14" s="25"/>
      <c r="B14" s="30" t="s">
        <v>41</v>
      </c>
      <c r="C14" s="87" t="s">
        <v>41</v>
      </c>
      <c r="D14" s="87"/>
      <c r="E14" s="87"/>
      <c r="F14" s="87"/>
      <c r="G14" s="87"/>
      <c r="H14" s="87"/>
      <c r="I14" s="87" t="s">
        <v>813</v>
      </c>
      <c r="J14" s="87"/>
      <c r="K14" s="87"/>
      <c r="L14" s="87" t="s">
        <v>814</v>
      </c>
      <c r="M14" s="87"/>
      <c r="N14" s="87"/>
      <c r="O14" s="87"/>
      <c r="P14" s="31" t="s">
        <v>44</v>
      </c>
      <c r="Q14" s="31" t="s">
        <v>39</v>
      </c>
      <c r="R14" s="31">
        <v>100</v>
      </c>
      <c r="S14" s="31" t="s">
        <v>40</v>
      </c>
      <c r="T14" s="31" t="s">
        <v>40</v>
      </c>
      <c r="U14" s="32" t="str">
        <f t="shared" si="0"/>
        <v>N/A</v>
      </c>
    </row>
    <row r="15" spans="1:34" ht="75" customHeight="1">
      <c r="A15" s="25"/>
      <c r="B15" s="30" t="s">
        <v>41</v>
      </c>
      <c r="C15" s="87" t="s">
        <v>41</v>
      </c>
      <c r="D15" s="87"/>
      <c r="E15" s="87"/>
      <c r="F15" s="87"/>
      <c r="G15" s="87"/>
      <c r="H15" s="87"/>
      <c r="I15" s="87" t="s">
        <v>815</v>
      </c>
      <c r="J15" s="87"/>
      <c r="K15" s="87"/>
      <c r="L15" s="87" t="s">
        <v>816</v>
      </c>
      <c r="M15" s="87"/>
      <c r="N15" s="87"/>
      <c r="O15" s="87"/>
      <c r="P15" s="31" t="s">
        <v>44</v>
      </c>
      <c r="Q15" s="31" t="s">
        <v>39</v>
      </c>
      <c r="R15" s="31">
        <v>66.67</v>
      </c>
      <c r="S15" s="31" t="s">
        <v>40</v>
      </c>
      <c r="T15" s="31" t="s">
        <v>40</v>
      </c>
      <c r="U15" s="32" t="str">
        <f t="shared" si="0"/>
        <v>N/A</v>
      </c>
    </row>
    <row r="16" spans="1:34" ht="75" customHeight="1" thickBot="1">
      <c r="A16" s="25"/>
      <c r="B16" s="30" t="s">
        <v>41</v>
      </c>
      <c r="C16" s="87" t="s">
        <v>41</v>
      </c>
      <c r="D16" s="87"/>
      <c r="E16" s="87"/>
      <c r="F16" s="87"/>
      <c r="G16" s="87"/>
      <c r="H16" s="87"/>
      <c r="I16" s="87" t="s">
        <v>817</v>
      </c>
      <c r="J16" s="87"/>
      <c r="K16" s="87"/>
      <c r="L16" s="87" t="s">
        <v>818</v>
      </c>
      <c r="M16" s="87"/>
      <c r="N16" s="87"/>
      <c r="O16" s="87"/>
      <c r="P16" s="31" t="s">
        <v>44</v>
      </c>
      <c r="Q16" s="31" t="s">
        <v>39</v>
      </c>
      <c r="R16" s="31">
        <v>31.96</v>
      </c>
      <c r="S16" s="31" t="s">
        <v>40</v>
      </c>
      <c r="T16" s="31" t="s">
        <v>40</v>
      </c>
      <c r="U16" s="32" t="str">
        <f t="shared" si="0"/>
        <v>N/A</v>
      </c>
    </row>
    <row r="17" spans="1:22" ht="92.25" customHeight="1" thickTop="1">
      <c r="A17" s="25"/>
      <c r="B17" s="26" t="s">
        <v>50</v>
      </c>
      <c r="C17" s="82" t="s">
        <v>819</v>
      </c>
      <c r="D17" s="82"/>
      <c r="E17" s="82"/>
      <c r="F17" s="82"/>
      <c r="G17" s="82"/>
      <c r="H17" s="82"/>
      <c r="I17" s="82" t="s">
        <v>820</v>
      </c>
      <c r="J17" s="82"/>
      <c r="K17" s="82"/>
      <c r="L17" s="82" t="s">
        <v>821</v>
      </c>
      <c r="M17" s="82"/>
      <c r="N17" s="82"/>
      <c r="O17" s="82"/>
      <c r="P17" s="27" t="s">
        <v>44</v>
      </c>
      <c r="Q17" s="27" t="s">
        <v>99</v>
      </c>
      <c r="R17" s="27">
        <v>100</v>
      </c>
      <c r="S17" s="27" t="s">
        <v>40</v>
      </c>
      <c r="T17" s="27" t="s">
        <v>40</v>
      </c>
      <c r="U17" s="29" t="str">
        <f t="shared" si="0"/>
        <v>N/A</v>
      </c>
    </row>
    <row r="18" spans="1:22" ht="75" customHeight="1">
      <c r="A18" s="25"/>
      <c r="B18" s="30" t="s">
        <v>41</v>
      </c>
      <c r="C18" s="87" t="s">
        <v>41</v>
      </c>
      <c r="D18" s="87"/>
      <c r="E18" s="87"/>
      <c r="F18" s="87"/>
      <c r="G18" s="87"/>
      <c r="H18" s="87"/>
      <c r="I18" s="87" t="s">
        <v>822</v>
      </c>
      <c r="J18" s="87"/>
      <c r="K18" s="87"/>
      <c r="L18" s="87" t="s">
        <v>823</v>
      </c>
      <c r="M18" s="87"/>
      <c r="N18" s="87"/>
      <c r="O18" s="87"/>
      <c r="P18" s="31" t="s">
        <v>44</v>
      </c>
      <c r="Q18" s="31" t="s">
        <v>154</v>
      </c>
      <c r="R18" s="31">
        <v>100</v>
      </c>
      <c r="S18" s="31" t="s">
        <v>40</v>
      </c>
      <c r="T18" s="31" t="s">
        <v>40</v>
      </c>
      <c r="U18" s="32" t="str">
        <f t="shared" si="0"/>
        <v>N/A</v>
      </c>
    </row>
    <row r="19" spans="1:22" ht="75" customHeight="1">
      <c r="A19" s="25"/>
      <c r="B19" s="30" t="s">
        <v>41</v>
      </c>
      <c r="C19" s="87" t="s">
        <v>41</v>
      </c>
      <c r="D19" s="87"/>
      <c r="E19" s="87"/>
      <c r="F19" s="87"/>
      <c r="G19" s="87"/>
      <c r="H19" s="87"/>
      <c r="I19" s="87" t="s">
        <v>824</v>
      </c>
      <c r="J19" s="87"/>
      <c r="K19" s="87"/>
      <c r="L19" s="87" t="s">
        <v>825</v>
      </c>
      <c r="M19" s="87"/>
      <c r="N19" s="87"/>
      <c r="O19" s="87"/>
      <c r="P19" s="31" t="s">
        <v>44</v>
      </c>
      <c r="Q19" s="31" t="s">
        <v>154</v>
      </c>
      <c r="R19" s="31">
        <v>100</v>
      </c>
      <c r="S19" s="31" t="s">
        <v>40</v>
      </c>
      <c r="T19" s="31" t="s">
        <v>40</v>
      </c>
      <c r="U19" s="32" t="str">
        <f t="shared" si="0"/>
        <v>N/A</v>
      </c>
    </row>
    <row r="20" spans="1:22" ht="75" customHeight="1">
      <c r="A20" s="25"/>
      <c r="B20" s="30" t="s">
        <v>41</v>
      </c>
      <c r="C20" s="87" t="s">
        <v>826</v>
      </c>
      <c r="D20" s="87"/>
      <c r="E20" s="87"/>
      <c r="F20" s="87"/>
      <c r="G20" s="87"/>
      <c r="H20" s="87"/>
      <c r="I20" s="87" t="s">
        <v>827</v>
      </c>
      <c r="J20" s="87"/>
      <c r="K20" s="87"/>
      <c r="L20" s="87" t="s">
        <v>828</v>
      </c>
      <c r="M20" s="87"/>
      <c r="N20" s="87"/>
      <c r="O20" s="87"/>
      <c r="P20" s="31" t="s">
        <v>44</v>
      </c>
      <c r="Q20" s="31" t="s">
        <v>154</v>
      </c>
      <c r="R20" s="31">
        <v>32.01</v>
      </c>
      <c r="S20" s="31" t="s">
        <v>40</v>
      </c>
      <c r="T20" s="31" t="s">
        <v>40</v>
      </c>
      <c r="U20" s="32" t="str">
        <f t="shared" si="0"/>
        <v>N/A</v>
      </c>
    </row>
    <row r="21" spans="1:22" ht="75" customHeight="1">
      <c r="A21" s="25"/>
      <c r="B21" s="30" t="s">
        <v>41</v>
      </c>
      <c r="C21" s="87" t="s">
        <v>829</v>
      </c>
      <c r="D21" s="87"/>
      <c r="E21" s="87"/>
      <c r="F21" s="87"/>
      <c r="G21" s="87"/>
      <c r="H21" s="87"/>
      <c r="I21" s="87" t="s">
        <v>830</v>
      </c>
      <c r="J21" s="87"/>
      <c r="K21" s="87"/>
      <c r="L21" s="87" t="s">
        <v>831</v>
      </c>
      <c r="M21" s="87"/>
      <c r="N21" s="87"/>
      <c r="O21" s="87"/>
      <c r="P21" s="31" t="s">
        <v>44</v>
      </c>
      <c r="Q21" s="31" t="s">
        <v>99</v>
      </c>
      <c r="R21" s="31">
        <v>26.75</v>
      </c>
      <c r="S21" s="31" t="s">
        <v>40</v>
      </c>
      <c r="T21" s="31" t="s">
        <v>40</v>
      </c>
      <c r="U21" s="32" t="str">
        <f t="shared" si="0"/>
        <v>N/A</v>
      </c>
    </row>
    <row r="22" spans="1:22" ht="75" customHeight="1">
      <c r="A22" s="25"/>
      <c r="B22" s="30" t="s">
        <v>41</v>
      </c>
      <c r="C22" s="87" t="s">
        <v>41</v>
      </c>
      <c r="D22" s="87"/>
      <c r="E22" s="87"/>
      <c r="F22" s="87"/>
      <c r="G22" s="87"/>
      <c r="H22" s="87"/>
      <c r="I22" s="87" t="s">
        <v>832</v>
      </c>
      <c r="J22" s="87"/>
      <c r="K22" s="87"/>
      <c r="L22" s="87" t="s">
        <v>833</v>
      </c>
      <c r="M22" s="87"/>
      <c r="N22" s="87"/>
      <c r="O22" s="87"/>
      <c r="P22" s="31" t="s">
        <v>44</v>
      </c>
      <c r="Q22" s="31" t="s">
        <v>99</v>
      </c>
      <c r="R22" s="31">
        <v>73.25</v>
      </c>
      <c r="S22" s="31" t="s">
        <v>40</v>
      </c>
      <c r="T22" s="31" t="s">
        <v>40</v>
      </c>
      <c r="U22" s="32" t="str">
        <f t="shared" si="0"/>
        <v>N/A</v>
      </c>
    </row>
    <row r="23" spans="1:22" ht="75" customHeight="1" thickBot="1">
      <c r="A23" s="25"/>
      <c r="B23" s="30" t="s">
        <v>41</v>
      </c>
      <c r="C23" s="87" t="s">
        <v>834</v>
      </c>
      <c r="D23" s="87"/>
      <c r="E23" s="87"/>
      <c r="F23" s="87"/>
      <c r="G23" s="87"/>
      <c r="H23" s="87"/>
      <c r="I23" s="87" t="s">
        <v>835</v>
      </c>
      <c r="J23" s="87"/>
      <c r="K23" s="87"/>
      <c r="L23" s="87" t="s">
        <v>836</v>
      </c>
      <c r="M23" s="87"/>
      <c r="N23" s="87"/>
      <c r="O23" s="87"/>
      <c r="P23" s="31" t="s">
        <v>44</v>
      </c>
      <c r="Q23" s="31" t="s">
        <v>99</v>
      </c>
      <c r="R23" s="31">
        <v>100</v>
      </c>
      <c r="S23" s="31" t="s">
        <v>40</v>
      </c>
      <c r="T23" s="31" t="s">
        <v>40</v>
      </c>
      <c r="U23" s="32" t="str">
        <f t="shared" si="0"/>
        <v>N/A</v>
      </c>
    </row>
    <row r="24" spans="1:22" ht="75" customHeight="1" thickTop="1">
      <c r="A24" s="25"/>
      <c r="B24" s="26" t="s">
        <v>55</v>
      </c>
      <c r="C24" s="82" t="s">
        <v>837</v>
      </c>
      <c r="D24" s="82"/>
      <c r="E24" s="82"/>
      <c r="F24" s="82"/>
      <c r="G24" s="82"/>
      <c r="H24" s="82"/>
      <c r="I24" s="82" t="s">
        <v>838</v>
      </c>
      <c r="J24" s="82"/>
      <c r="K24" s="82"/>
      <c r="L24" s="82" t="s">
        <v>839</v>
      </c>
      <c r="M24" s="82"/>
      <c r="N24" s="82"/>
      <c r="O24" s="82"/>
      <c r="P24" s="27" t="s">
        <v>44</v>
      </c>
      <c r="Q24" s="27" t="s">
        <v>154</v>
      </c>
      <c r="R24" s="27">
        <v>31.75</v>
      </c>
      <c r="S24" s="27" t="s">
        <v>40</v>
      </c>
      <c r="T24" s="27" t="s">
        <v>40</v>
      </c>
      <c r="U24" s="29" t="str">
        <f t="shared" si="0"/>
        <v>N/A</v>
      </c>
    </row>
    <row r="25" spans="1:22" ht="75" customHeight="1">
      <c r="A25" s="25"/>
      <c r="B25" s="30" t="s">
        <v>41</v>
      </c>
      <c r="C25" s="87" t="s">
        <v>840</v>
      </c>
      <c r="D25" s="87"/>
      <c r="E25" s="87"/>
      <c r="F25" s="87"/>
      <c r="G25" s="87"/>
      <c r="H25" s="87"/>
      <c r="I25" s="87" t="s">
        <v>841</v>
      </c>
      <c r="J25" s="87"/>
      <c r="K25" s="87"/>
      <c r="L25" s="87" t="s">
        <v>842</v>
      </c>
      <c r="M25" s="87"/>
      <c r="N25" s="87"/>
      <c r="O25" s="87"/>
      <c r="P25" s="31" t="s">
        <v>44</v>
      </c>
      <c r="Q25" s="31" t="s">
        <v>59</v>
      </c>
      <c r="R25" s="31">
        <v>100</v>
      </c>
      <c r="S25" s="31">
        <v>100</v>
      </c>
      <c r="T25" s="31">
        <v>7.94</v>
      </c>
      <c r="U25" s="32">
        <f t="shared" si="0"/>
        <v>7.9399999999999995</v>
      </c>
    </row>
    <row r="26" spans="1:22" ht="75" customHeight="1">
      <c r="A26" s="25"/>
      <c r="B26" s="30" t="s">
        <v>41</v>
      </c>
      <c r="C26" s="87" t="s">
        <v>843</v>
      </c>
      <c r="D26" s="87"/>
      <c r="E26" s="87"/>
      <c r="F26" s="87"/>
      <c r="G26" s="87"/>
      <c r="H26" s="87"/>
      <c r="I26" s="87" t="s">
        <v>844</v>
      </c>
      <c r="J26" s="87"/>
      <c r="K26" s="87"/>
      <c r="L26" s="87" t="s">
        <v>845</v>
      </c>
      <c r="M26" s="87"/>
      <c r="N26" s="87"/>
      <c r="O26" s="87"/>
      <c r="P26" s="31" t="s">
        <v>44</v>
      </c>
      <c r="Q26" s="31" t="s">
        <v>59</v>
      </c>
      <c r="R26" s="31">
        <v>60</v>
      </c>
      <c r="S26" s="31">
        <v>0</v>
      </c>
      <c r="T26" s="31">
        <v>0</v>
      </c>
      <c r="U26" s="32" t="str">
        <f t="shared" si="0"/>
        <v>N/A</v>
      </c>
    </row>
    <row r="27" spans="1:22" ht="75" customHeight="1">
      <c r="A27" s="25"/>
      <c r="B27" s="30" t="s">
        <v>41</v>
      </c>
      <c r="C27" s="87" t="s">
        <v>846</v>
      </c>
      <c r="D27" s="87"/>
      <c r="E27" s="87"/>
      <c r="F27" s="87"/>
      <c r="G27" s="87"/>
      <c r="H27" s="87"/>
      <c r="I27" s="87" t="s">
        <v>847</v>
      </c>
      <c r="J27" s="87"/>
      <c r="K27" s="87"/>
      <c r="L27" s="87" t="s">
        <v>848</v>
      </c>
      <c r="M27" s="87"/>
      <c r="N27" s="87"/>
      <c r="O27" s="87"/>
      <c r="P27" s="31" t="s">
        <v>44</v>
      </c>
      <c r="Q27" s="31" t="s">
        <v>154</v>
      </c>
      <c r="R27" s="31">
        <v>14.29</v>
      </c>
      <c r="S27" s="31" t="s">
        <v>40</v>
      </c>
      <c r="T27" s="31" t="s">
        <v>40</v>
      </c>
      <c r="U27" s="32" t="str">
        <f t="shared" si="0"/>
        <v>N/A</v>
      </c>
    </row>
    <row r="28" spans="1:22" ht="75" customHeight="1">
      <c r="A28" s="25"/>
      <c r="B28" s="30" t="s">
        <v>41</v>
      </c>
      <c r="C28" s="87" t="s">
        <v>849</v>
      </c>
      <c r="D28" s="87"/>
      <c r="E28" s="87"/>
      <c r="F28" s="87"/>
      <c r="G28" s="87"/>
      <c r="H28" s="87"/>
      <c r="I28" s="87" t="s">
        <v>850</v>
      </c>
      <c r="J28" s="87"/>
      <c r="K28" s="87"/>
      <c r="L28" s="87" t="s">
        <v>851</v>
      </c>
      <c r="M28" s="87"/>
      <c r="N28" s="87"/>
      <c r="O28" s="87"/>
      <c r="P28" s="31" t="s">
        <v>44</v>
      </c>
      <c r="Q28" s="31" t="s">
        <v>59</v>
      </c>
      <c r="R28" s="31">
        <v>100</v>
      </c>
      <c r="S28" s="31">
        <v>100</v>
      </c>
      <c r="T28" s="31">
        <v>100</v>
      </c>
      <c r="U28" s="32">
        <f t="shared" si="0"/>
        <v>100</v>
      </c>
    </row>
    <row r="29" spans="1:22" ht="75" customHeight="1">
      <c r="A29" s="25"/>
      <c r="B29" s="30" t="s">
        <v>41</v>
      </c>
      <c r="C29" s="87" t="s">
        <v>852</v>
      </c>
      <c r="D29" s="87"/>
      <c r="E29" s="87"/>
      <c r="F29" s="87"/>
      <c r="G29" s="87"/>
      <c r="H29" s="87"/>
      <c r="I29" s="87" t="s">
        <v>853</v>
      </c>
      <c r="J29" s="87"/>
      <c r="K29" s="87"/>
      <c r="L29" s="87" t="s">
        <v>854</v>
      </c>
      <c r="M29" s="87"/>
      <c r="N29" s="87"/>
      <c r="O29" s="87"/>
      <c r="P29" s="31" t="s">
        <v>44</v>
      </c>
      <c r="Q29" s="31" t="s">
        <v>154</v>
      </c>
      <c r="R29" s="31">
        <v>50</v>
      </c>
      <c r="S29" s="31" t="s">
        <v>40</v>
      </c>
      <c r="T29" s="31" t="s">
        <v>40</v>
      </c>
      <c r="U29" s="32" t="str">
        <f t="shared" si="0"/>
        <v>N/A</v>
      </c>
    </row>
    <row r="30" spans="1:22" ht="75" customHeight="1">
      <c r="A30" s="25"/>
      <c r="B30" s="30" t="s">
        <v>41</v>
      </c>
      <c r="C30" s="87" t="s">
        <v>855</v>
      </c>
      <c r="D30" s="87"/>
      <c r="E30" s="87"/>
      <c r="F30" s="87"/>
      <c r="G30" s="87"/>
      <c r="H30" s="87"/>
      <c r="I30" s="87" t="s">
        <v>856</v>
      </c>
      <c r="J30" s="87"/>
      <c r="K30" s="87"/>
      <c r="L30" s="87" t="s">
        <v>857</v>
      </c>
      <c r="M30" s="87"/>
      <c r="N30" s="87"/>
      <c r="O30" s="87"/>
      <c r="P30" s="31" t="s">
        <v>44</v>
      </c>
      <c r="Q30" s="31" t="s">
        <v>59</v>
      </c>
      <c r="R30" s="31">
        <v>100</v>
      </c>
      <c r="S30" s="31">
        <v>100</v>
      </c>
      <c r="T30" s="31">
        <v>100</v>
      </c>
      <c r="U30" s="32">
        <f t="shared" si="0"/>
        <v>100</v>
      </c>
    </row>
    <row r="31" spans="1:22" ht="75" customHeight="1" thickBot="1">
      <c r="A31" s="25"/>
      <c r="B31" s="30" t="s">
        <v>41</v>
      </c>
      <c r="C31" s="87" t="s">
        <v>858</v>
      </c>
      <c r="D31" s="87"/>
      <c r="E31" s="87"/>
      <c r="F31" s="87"/>
      <c r="G31" s="87"/>
      <c r="H31" s="87"/>
      <c r="I31" s="87" t="s">
        <v>859</v>
      </c>
      <c r="J31" s="87"/>
      <c r="K31" s="87"/>
      <c r="L31" s="87" t="s">
        <v>860</v>
      </c>
      <c r="M31" s="87"/>
      <c r="N31" s="87"/>
      <c r="O31" s="87"/>
      <c r="P31" s="31" t="s">
        <v>44</v>
      </c>
      <c r="Q31" s="31" t="s">
        <v>154</v>
      </c>
      <c r="R31" s="31">
        <v>26.22</v>
      </c>
      <c r="S31" s="31" t="s">
        <v>40</v>
      </c>
      <c r="T31" s="31" t="s">
        <v>40</v>
      </c>
      <c r="U31" s="32" t="str">
        <f t="shared" si="0"/>
        <v>N/A</v>
      </c>
    </row>
    <row r="32" spans="1:22" ht="22.5" customHeight="1" thickTop="1" thickBot="1">
      <c r="B32" s="8" t="s">
        <v>60</v>
      </c>
      <c r="C32" s="9"/>
      <c r="D32" s="9"/>
      <c r="E32" s="9"/>
      <c r="F32" s="9"/>
      <c r="G32" s="9"/>
      <c r="H32" s="10"/>
      <c r="I32" s="10"/>
      <c r="J32" s="10"/>
      <c r="K32" s="10"/>
      <c r="L32" s="10"/>
      <c r="M32" s="10"/>
      <c r="N32" s="10"/>
      <c r="O32" s="10"/>
      <c r="P32" s="10"/>
      <c r="Q32" s="10"/>
      <c r="R32" s="10"/>
      <c r="S32" s="10"/>
      <c r="T32" s="10"/>
      <c r="U32" s="11"/>
      <c r="V32" s="33"/>
    </row>
    <row r="33" spans="2:21" ht="26.25" customHeight="1" thickTop="1">
      <c r="B33" s="34"/>
      <c r="C33" s="35"/>
      <c r="D33" s="35"/>
      <c r="E33" s="35"/>
      <c r="F33" s="35"/>
      <c r="G33" s="35"/>
      <c r="H33" s="36"/>
      <c r="I33" s="36"/>
      <c r="J33" s="36"/>
      <c r="K33" s="36"/>
      <c r="L33" s="36"/>
      <c r="M33" s="36"/>
      <c r="N33" s="36"/>
      <c r="O33" s="36"/>
      <c r="P33" s="37"/>
      <c r="Q33" s="38"/>
      <c r="R33" s="39" t="s">
        <v>61</v>
      </c>
      <c r="S33" s="22" t="s">
        <v>62</v>
      </c>
      <c r="T33" s="39" t="s">
        <v>63</v>
      </c>
      <c r="U33" s="22" t="s">
        <v>64</v>
      </c>
    </row>
    <row r="34" spans="2:21" ht="26.25" customHeight="1" thickBot="1">
      <c r="B34" s="40"/>
      <c r="C34" s="41"/>
      <c r="D34" s="41"/>
      <c r="E34" s="41"/>
      <c r="F34" s="41"/>
      <c r="G34" s="41"/>
      <c r="H34" s="42"/>
      <c r="I34" s="42"/>
      <c r="J34" s="42"/>
      <c r="K34" s="42"/>
      <c r="L34" s="42"/>
      <c r="M34" s="42"/>
      <c r="N34" s="42"/>
      <c r="O34" s="42"/>
      <c r="P34" s="43"/>
      <c r="Q34" s="44"/>
      <c r="R34" s="45" t="s">
        <v>65</v>
      </c>
      <c r="S34" s="44" t="s">
        <v>65</v>
      </c>
      <c r="T34" s="44" t="s">
        <v>65</v>
      </c>
      <c r="U34" s="44" t="s">
        <v>66</v>
      </c>
    </row>
    <row r="35" spans="2:21" ht="13.5" customHeight="1" thickBot="1">
      <c r="B35" s="94" t="s">
        <v>67</v>
      </c>
      <c r="C35" s="95"/>
      <c r="D35" s="95"/>
      <c r="E35" s="46"/>
      <c r="F35" s="46"/>
      <c r="G35" s="46"/>
      <c r="H35" s="47"/>
      <c r="I35" s="47"/>
      <c r="J35" s="47"/>
      <c r="K35" s="47"/>
      <c r="L35" s="47"/>
      <c r="M35" s="47"/>
      <c r="N35" s="47"/>
      <c r="O35" s="47"/>
      <c r="P35" s="48"/>
      <c r="Q35" s="48"/>
      <c r="R35" s="49">
        <f>2678.629406</f>
        <v>2678.629406</v>
      </c>
      <c r="S35" s="49">
        <f>2678.629406</f>
        <v>2678.629406</v>
      </c>
      <c r="T35" s="49">
        <f>2606.96138571999</f>
        <v>2606.9613857199902</v>
      </c>
      <c r="U35" s="50">
        <f>+IF(ISERR(T35/S35*100),"N/A",T35/S35*100)</f>
        <v>97.324451821536911</v>
      </c>
    </row>
    <row r="36" spans="2:21" ht="13.5" customHeight="1" thickBot="1">
      <c r="B36" s="96" t="s">
        <v>68</v>
      </c>
      <c r="C36" s="97"/>
      <c r="D36" s="97"/>
      <c r="E36" s="51"/>
      <c r="F36" s="51"/>
      <c r="G36" s="51"/>
      <c r="H36" s="52"/>
      <c r="I36" s="52"/>
      <c r="J36" s="52"/>
      <c r="K36" s="52"/>
      <c r="L36" s="52"/>
      <c r="M36" s="52"/>
      <c r="N36" s="52"/>
      <c r="O36" s="52"/>
      <c r="P36" s="53"/>
      <c r="Q36" s="53"/>
      <c r="R36" s="49">
        <f>2607.87164043</f>
        <v>2607.8716404299998</v>
      </c>
      <c r="S36" s="49">
        <f>2607.87164043</f>
        <v>2607.8716404299998</v>
      </c>
      <c r="T36" s="49">
        <f>2606.96138571999</f>
        <v>2606.9613857199902</v>
      </c>
      <c r="U36" s="50">
        <f>+IF(ISERR(T36/S36*100),"N/A",T36/S36*100)</f>
        <v>99.965095877577028</v>
      </c>
    </row>
    <row r="37" spans="2:21" ht="14.85" customHeight="1" thickTop="1" thickBot="1">
      <c r="B37" s="8" t="s">
        <v>69</v>
      </c>
      <c r="C37" s="9"/>
      <c r="D37" s="9"/>
      <c r="E37" s="9"/>
      <c r="F37" s="9"/>
      <c r="G37" s="9"/>
      <c r="H37" s="10"/>
      <c r="I37" s="10"/>
      <c r="J37" s="10"/>
      <c r="K37" s="10"/>
      <c r="L37" s="10"/>
      <c r="M37" s="10"/>
      <c r="N37" s="10"/>
      <c r="O37" s="10"/>
      <c r="P37" s="10"/>
      <c r="Q37" s="10"/>
      <c r="R37" s="10"/>
      <c r="S37" s="10"/>
      <c r="T37" s="10"/>
      <c r="U37" s="11"/>
    </row>
    <row r="38" spans="2:21" ht="44.25" customHeight="1" thickTop="1">
      <c r="B38" s="98" t="s">
        <v>70</v>
      </c>
      <c r="C38" s="99"/>
      <c r="D38" s="99"/>
      <c r="E38" s="99"/>
      <c r="F38" s="99"/>
      <c r="G38" s="99"/>
      <c r="H38" s="99"/>
      <c r="I38" s="99"/>
      <c r="J38" s="99"/>
      <c r="K38" s="99"/>
      <c r="L38" s="99"/>
      <c r="M38" s="99"/>
      <c r="N38" s="99"/>
      <c r="O38" s="99"/>
      <c r="P38" s="99"/>
      <c r="Q38" s="99"/>
      <c r="R38" s="99"/>
      <c r="S38" s="99"/>
      <c r="T38" s="99"/>
      <c r="U38" s="100"/>
    </row>
    <row r="39" spans="2:21" ht="34.5" customHeight="1">
      <c r="B39" s="88" t="s">
        <v>861</v>
      </c>
      <c r="C39" s="89"/>
      <c r="D39" s="89"/>
      <c r="E39" s="89"/>
      <c r="F39" s="89"/>
      <c r="G39" s="89"/>
      <c r="H39" s="89"/>
      <c r="I39" s="89"/>
      <c r="J39" s="89"/>
      <c r="K39" s="89"/>
      <c r="L39" s="89"/>
      <c r="M39" s="89"/>
      <c r="N39" s="89"/>
      <c r="O39" s="89"/>
      <c r="P39" s="89"/>
      <c r="Q39" s="89"/>
      <c r="R39" s="89"/>
      <c r="S39" s="89"/>
      <c r="T39" s="89"/>
      <c r="U39" s="90"/>
    </row>
    <row r="40" spans="2:21" ht="34.5" customHeight="1">
      <c r="B40" s="88" t="s">
        <v>862</v>
      </c>
      <c r="C40" s="89"/>
      <c r="D40" s="89"/>
      <c r="E40" s="89"/>
      <c r="F40" s="89"/>
      <c r="G40" s="89"/>
      <c r="H40" s="89"/>
      <c r="I40" s="89"/>
      <c r="J40" s="89"/>
      <c r="K40" s="89"/>
      <c r="L40" s="89"/>
      <c r="M40" s="89"/>
      <c r="N40" s="89"/>
      <c r="O40" s="89"/>
      <c r="P40" s="89"/>
      <c r="Q40" s="89"/>
      <c r="R40" s="89"/>
      <c r="S40" s="89"/>
      <c r="T40" s="89"/>
      <c r="U40" s="90"/>
    </row>
    <row r="41" spans="2:21" ht="30" customHeight="1">
      <c r="B41" s="88" t="s">
        <v>863</v>
      </c>
      <c r="C41" s="89"/>
      <c r="D41" s="89"/>
      <c r="E41" s="89"/>
      <c r="F41" s="89"/>
      <c r="G41" s="89"/>
      <c r="H41" s="89"/>
      <c r="I41" s="89"/>
      <c r="J41" s="89"/>
      <c r="K41" s="89"/>
      <c r="L41" s="89"/>
      <c r="M41" s="89"/>
      <c r="N41" s="89"/>
      <c r="O41" s="89"/>
      <c r="P41" s="89"/>
      <c r="Q41" s="89"/>
      <c r="R41" s="89"/>
      <c r="S41" s="89"/>
      <c r="T41" s="89"/>
      <c r="U41" s="90"/>
    </row>
    <row r="42" spans="2:21" ht="34.5" customHeight="1">
      <c r="B42" s="88" t="s">
        <v>864</v>
      </c>
      <c r="C42" s="89"/>
      <c r="D42" s="89"/>
      <c r="E42" s="89"/>
      <c r="F42" s="89"/>
      <c r="G42" s="89"/>
      <c r="H42" s="89"/>
      <c r="I42" s="89"/>
      <c r="J42" s="89"/>
      <c r="K42" s="89"/>
      <c r="L42" s="89"/>
      <c r="M42" s="89"/>
      <c r="N42" s="89"/>
      <c r="O42" s="89"/>
      <c r="P42" s="89"/>
      <c r="Q42" s="89"/>
      <c r="R42" s="89"/>
      <c r="S42" s="89"/>
      <c r="T42" s="89"/>
      <c r="U42" s="90"/>
    </row>
    <row r="43" spans="2:21" ht="34.5" customHeight="1">
      <c r="B43" s="88" t="s">
        <v>865</v>
      </c>
      <c r="C43" s="89"/>
      <c r="D43" s="89"/>
      <c r="E43" s="89"/>
      <c r="F43" s="89"/>
      <c r="G43" s="89"/>
      <c r="H43" s="89"/>
      <c r="I43" s="89"/>
      <c r="J43" s="89"/>
      <c r="K43" s="89"/>
      <c r="L43" s="89"/>
      <c r="M43" s="89"/>
      <c r="N43" s="89"/>
      <c r="O43" s="89"/>
      <c r="P43" s="89"/>
      <c r="Q43" s="89"/>
      <c r="R43" s="89"/>
      <c r="S43" s="89"/>
      <c r="T43" s="89"/>
      <c r="U43" s="90"/>
    </row>
    <row r="44" spans="2:21" ht="34.5" customHeight="1">
      <c r="B44" s="88" t="s">
        <v>866</v>
      </c>
      <c r="C44" s="89"/>
      <c r="D44" s="89"/>
      <c r="E44" s="89"/>
      <c r="F44" s="89"/>
      <c r="G44" s="89"/>
      <c r="H44" s="89"/>
      <c r="I44" s="89"/>
      <c r="J44" s="89"/>
      <c r="K44" s="89"/>
      <c r="L44" s="89"/>
      <c r="M44" s="89"/>
      <c r="N44" s="89"/>
      <c r="O44" s="89"/>
      <c r="P44" s="89"/>
      <c r="Q44" s="89"/>
      <c r="R44" s="89"/>
      <c r="S44" s="89"/>
      <c r="T44" s="89"/>
      <c r="U44" s="90"/>
    </row>
    <row r="45" spans="2:21" ht="34.5" customHeight="1">
      <c r="B45" s="88" t="s">
        <v>867</v>
      </c>
      <c r="C45" s="89"/>
      <c r="D45" s="89"/>
      <c r="E45" s="89"/>
      <c r="F45" s="89"/>
      <c r="G45" s="89"/>
      <c r="H45" s="89"/>
      <c r="I45" s="89"/>
      <c r="J45" s="89"/>
      <c r="K45" s="89"/>
      <c r="L45" s="89"/>
      <c r="M45" s="89"/>
      <c r="N45" s="89"/>
      <c r="O45" s="89"/>
      <c r="P45" s="89"/>
      <c r="Q45" s="89"/>
      <c r="R45" s="89"/>
      <c r="S45" s="89"/>
      <c r="T45" s="89"/>
      <c r="U45" s="90"/>
    </row>
    <row r="46" spans="2:21" ht="34.5" customHeight="1">
      <c r="B46" s="88" t="s">
        <v>868</v>
      </c>
      <c r="C46" s="89"/>
      <c r="D46" s="89"/>
      <c r="E46" s="89"/>
      <c r="F46" s="89"/>
      <c r="G46" s="89"/>
      <c r="H46" s="89"/>
      <c r="I46" s="89"/>
      <c r="J46" s="89"/>
      <c r="K46" s="89"/>
      <c r="L46" s="89"/>
      <c r="M46" s="89"/>
      <c r="N46" s="89"/>
      <c r="O46" s="89"/>
      <c r="P46" s="89"/>
      <c r="Q46" s="89"/>
      <c r="R46" s="89"/>
      <c r="S46" s="89"/>
      <c r="T46" s="89"/>
      <c r="U46" s="90"/>
    </row>
    <row r="47" spans="2:21" ht="34.5" customHeight="1">
      <c r="B47" s="88" t="s">
        <v>869</v>
      </c>
      <c r="C47" s="89"/>
      <c r="D47" s="89"/>
      <c r="E47" s="89"/>
      <c r="F47" s="89"/>
      <c r="G47" s="89"/>
      <c r="H47" s="89"/>
      <c r="I47" s="89"/>
      <c r="J47" s="89"/>
      <c r="K47" s="89"/>
      <c r="L47" s="89"/>
      <c r="M47" s="89"/>
      <c r="N47" s="89"/>
      <c r="O47" s="89"/>
      <c r="P47" s="89"/>
      <c r="Q47" s="89"/>
      <c r="R47" s="89"/>
      <c r="S47" s="89"/>
      <c r="T47" s="89"/>
      <c r="U47" s="90"/>
    </row>
    <row r="48" spans="2:21" ht="34.5" customHeight="1">
      <c r="B48" s="88" t="s">
        <v>870</v>
      </c>
      <c r="C48" s="89"/>
      <c r="D48" s="89"/>
      <c r="E48" s="89"/>
      <c r="F48" s="89"/>
      <c r="G48" s="89"/>
      <c r="H48" s="89"/>
      <c r="I48" s="89"/>
      <c r="J48" s="89"/>
      <c r="K48" s="89"/>
      <c r="L48" s="89"/>
      <c r="M48" s="89"/>
      <c r="N48" s="89"/>
      <c r="O48" s="89"/>
      <c r="P48" s="89"/>
      <c r="Q48" s="89"/>
      <c r="R48" s="89"/>
      <c r="S48" s="89"/>
      <c r="T48" s="89"/>
      <c r="U48" s="90"/>
    </row>
    <row r="49" spans="2:21" ht="17.25" customHeight="1">
      <c r="B49" s="88" t="s">
        <v>871</v>
      </c>
      <c r="C49" s="89"/>
      <c r="D49" s="89"/>
      <c r="E49" s="89"/>
      <c r="F49" s="89"/>
      <c r="G49" s="89"/>
      <c r="H49" s="89"/>
      <c r="I49" s="89"/>
      <c r="J49" s="89"/>
      <c r="K49" s="89"/>
      <c r="L49" s="89"/>
      <c r="M49" s="89"/>
      <c r="N49" s="89"/>
      <c r="O49" s="89"/>
      <c r="P49" s="89"/>
      <c r="Q49" s="89"/>
      <c r="R49" s="89"/>
      <c r="S49" s="89"/>
      <c r="T49" s="89"/>
      <c r="U49" s="90"/>
    </row>
    <row r="50" spans="2:21" ht="17.399999999999999" customHeight="1">
      <c r="B50" s="88" t="s">
        <v>872</v>
      </c>
      <c r="C50" s="89"/>
      <c r="D50" s="89"/>
      <c r="E50" s="89"/>
      <c r="F50" s="89"/>
      <c r="G50" s="89"/>
      <c r="H50" s="89"/>
      <c r="I50" s="89"/>
      <c r="J50" s="89"/>
      <c r="K50" s="89"/>
      <c r="L50" s="89"/>
      <c r="M50" s="89"/>
      <c r="N50" s="89"/>
      <c r="O50" s="89"/>
      <c r="P50" s="89"/>
      <c r="Q50" s="89"/>
      <c r="R50" s="89"/>
      <c r="S50" s="89"/>
      <c r="T50" s="89"/>
      <c r="U50" s="90"/>
    </row>
    <row r="51" spans="2:21" ht="34.5" customHeight="1">
      <c r="B51" s="88" t="s">
        <v>873</v>
      </c>
      <c r="C51" s="89"/>
      <c r="D51" s="89"/>
      <c r="E51" s="89"/>
      <c r="F51" s="89"/>
      <c r="G51" s="89"/>
      <c r="H51" s="89"/>
      <c r="I51" s="89"/>
      <c r="J51" s="89"/>
      <c r="K51" s="89"/>
      <c r="L51" s="89"/>
      <c r="M51" s="89"/>
      <c r="N51" s="89"/>
      <c r="O51" s="89"/>
      <c r="P51" s="89"/>
      <c r="Q51" s="89"/>
      <c r="R51" s="89"/>
      <c r="S51" s="89"/>
      <c r="T51" s="89"/>
      <c r="U51" s="90"/>
    </row>
    <row r="52" spans="2:21" ht="34.5" customHeight="1">
      <c r="B52" s="88" t="s">
        <v>874</v>
      </c>
      <c r="C52" s="89"/>
      <c r="D52" s="89"/>
      <c r="E52" s="89"/>
      <c r="F52" s="89"/>
      <c r="G52" s="89"/>
      <c r="H52" s="89"/>
      <c r="I52" s="89"/>
      <c r="J52" s="89"/>
      <c r="K52" s="89"/>
      <c r="L52" s="89"/>
      <c r="M52" s="89"/>
      <c r="N52" s="89"/>
      <c r="O52" s="89"/>
      <c r="P52" s="89"/>
      <c r="Q52" s="89"/>
      <c r="R52" s="89"/>
      <c r="S52" s="89"/>
      <c r="T52" s="89"/>
      <c r="U52" s="90"/>
    </row>
    <row r="53" spans="2:21" ht="51.15" customHeight="1">
      <c r="B53" s="88" t="s">
        <v>875</v>
      </c>
      <c r="C53" s="89"/>
      <c r="D53" s="89"/>
      <c r="E53" s="89"/>
      <c r="F53" s="89"/>
      <c r="G53" s="89"/>
      <c r="H53" s="89"/>
      <c r="I53" s="89"/>
      <c r="J53" s="89"/>
      <c r="K53" s="89"/>
      <c r="L53" s="89"/>
      <c r="M53" s="89"/>
      <c r="N53" s="89"/>
      <c r="O53" s="89"/>
      <c r="P53" s="89"/>
      <c r="Q53" s="89"/>
      <c r="R53" s="89"/>
      <c r="S53" s="89"/>
      <c r="T53" s="89"/>
      <c r="U53" s="90"/>
    </row>
    <row r="54" spans="2:21" ht="32.25" customHeight="1">
      <c r="B54" s="88" t="s">
        <v>876</v>
      </c>
      <c r="C54" s="89"/>
      <c r="D54" s="89"/>
      <c r="E54" s="89"/>
      <c r="F54" s="89"/>
      <c r="G54" s="89"/>
      <c r="H54" s="89"/>
      <c r="I54" s="89"/>
      <c r="J54" s="89"/>
      <c r="K54" s="89"/>
      <c r="L54" s="89"/>
      <c r="M54" s="89"/>
      <c r="N54" s="89"/>
      <c r="O54" s="89"/>
      <c r="P54" s="89"/>
      <c r="Q54" s="89"/>
      <c r="R54" s="89"/>
      <c r="S54" s="89"/>
      <c r="T54" s="89"/>
      <c r="U54" s="90"/>
    </row>
    <row r="55" spans="2:21" ht="34.5" customHeight="1">
      <c r="B55" s="88" t="s">
        <v>877</v>
      </c>
      <c r="C55" s="89"/>
      <c r="D55" s="89"/>
      <c r="E55" s="89"/>
      <c r="F55" s="89"/>
      <c r="G55" s="89"/>
      <c r="H55" s="89"/>
      <c r="I55" s="89"/>
      <c r="J55" s="89"/>
      <c r="K55" s="89"/>
      <c r="L55" s="89"/>
      <c r="M55" s="89"/>
      <c r="N55" s="89"/>
      <c r="O55" s="89"/>
      <c r="P55" s="89"/>
      <c r="Q55" s="89"/>
      <c r="R55" s="89"/>
      <c r="S55" s="89"/>
      <c r="T55" s="89"/>
      <c r="U55" s="90"/>
    </row>
    <row r="56" spans="2:21" ht="34.5" customHeight="1">
      <c r="B56" s="88" t="s">
        <v>878</v>
      </c>
      <c r="C56" s="89"/>
      <c r="D56" s="89"/>
      <c r="E56" s="89"/>
      <c r="F56" s="89"/>
      <c r="G56" s="89"/>
      <c r="H56" s="89"/>
      <c r="I56" s="89"/>
      <c r="J56" s="89"/>
      <c r="K56" s="89"/>
      <c r="L56" s="89"/>
      <c r="M56" s="89"/>
      <c r="N56" s="89"/>
      <c r="O56" s="89"/>
      <c r="P56" s="89"/>
      <c r="Q56" s="89"/>
      <c r="R56" s="89"/>
      <c r="S56" s="89"/>
      <c r="T56" s="89"/>
      <c r="U56" s="90"/>
    </row>
    <row r="57" spans="2:21" ht="34.5" customHeight="1">
      <c r="B57" s="88" t="s">
        <v>879</v>
      </c>
      <c r="C57" s="89"/>
      <c r="D57" s="89"/>
      <c r="E57" s="89"/>
      <c r="F57" s="89"/>
      <c r="G57" s="89"/>
      <c r="H57" s="89"/>
      <c r="I57" s="89"/>
      <c r="J57" s="89"/>
      <c r="K57" s="89"/>
      <c r="L57" s="89"/>
      <c r="M57" s="89"/>
      <c r="N57" s="89"/>
      <c r="O57" s="89"/>
      <c r="P57" s="89"/>
      <c r="Q57" s="89"/>
      <c r="R57" s="89"/>
      <c r="S57" s="89"/>
      <c r="T57" s="89"/>
      <c r="U57" s="90"/>
    </row>
    <row r="58" spans="2:21" ht="42.6" customHeight="1">
      <c r="B58" s="88" t="s">
        <v>880</v>
      </c>
      <c r="C58" s="89"/>
      <c r="D58" s="89"/>
      <c r="E58" s="89"/>
      <c r="F58" s="89"/>
      <c r="G58" s="89"/>
      <c r="H58" s="89"/>
      <c r="I58" s="89"/>
      <c r="J58" s="89"/>
      <c r="K58" s="89"/>
      <c r="L58" s="89"/>
      <c r="M58" s="89"/>
      <c r="N58" s="89"/>
      <c r="O58" s="89"/>
      <c r="P58" s="89"/>
      <c r="Q58" s="89"/>
      <c r="R58" s="89"/>
      <c r="S58" s="89"/>
      <c r="T58" s="89"/>
      <c r="U58" s="90"/>
    </row>
    <row r="59" spans="2:21" ht="34.5" customHeight="1" thickBot="1">
      <c r="B59" s="91" t="s">
        <v>881</v>
      </c>
      <c r="C59" s="92"/>
      <c r="D59" s="92"/>
      <c r="E59" s="92"/>
      <c r="F59" s="92"/>
      <c r="G59" s="92"/>
      <c r="H59" s="92"/>
      <c r="I59" s="92"/>
      <c r="J59" s="92"/>
      <c r="K59" s="92"/>
      <c r="L59" s="92"/>
      <c r="M59" s="92"/>
      <c r="N59" s="92"/>
      <c r="O59" s="92"/>
      <c r="P59" s="92"/>
      <c r="Q59" s="92"/>
      <c r="R59" s="92"/>
      <c r="S59" s="92"/>
      <c r="T59" s="92"/>
      <c r="U59" s="93"/>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C14:H14"/>
    <mergeCell ref="I14:K14"/>
    <mergeCell ref="L14:O14"/>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P12" sqref="P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6640625" style="1" customWidth="1"/>
    <col min="9" max="9" width="7.5546875" style="1" customWidth="1"/>
    <col min="10" max="10" width="9" style="1" customWidth="1"/>
    <col min="11" max="11" width="23.44140625" style="1" customWidth="1"/>
    <col min="12" max="12" width="8.88671875" style="1" customWidth="1"/>
    <col min="13" max="13" width="7" style="1" customWidth="1"/>
    <col min="14" max="14" width="9.44140625" style="1" customWidth="1"/>
    <col min="15" max="15" width="27.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882</v>
      </c>
      <c r="D4" s="59" t="s">
        <v>883</v>
      </c>
      <c r="E4" s="59"/>
      <c r="F4" s="59"/>
      <c r="G4" s="59"/>
      <c r="H4" s="59"/>
      <c r="I4" s="14"/>
      <c r="J4" s="15" t="s">
        <v>6</v>
      </c>
      <c r="K4" s="16" t="s">
        <v>7</v>
      </c>
      <c r="L4" s="60" t="s">
        <v>8</v>
      </c>
      <c r="M4" s="60"/>
      <c r="N4" s="60"/>
      <c r="O4" s="60"/>
      <c r="P4" s="15" t="s">
        <v>9</v>
      </c>
      <c r="Q4" s="60" t="s">
        <v>884</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thickBot="1">
      <c r="A11" s="25"/>
      <c r="B11" s="26" t="s">
        <v>36</v>
      </c>
      <c r="C11" s="82" t="s">
        <v>548</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29" si="0">IF(ISERR(T11/S11*100),"N/A",T11/S11*100)</f>
        <v>N/A</v>
      </c>
    </row>
    <row r="12" spans="1:34" ht="75" customHeight="1" thickTop="1" thickBot="1">
      <c r="A12" s="25"/>
      <c r="B12" s="26" t="s">
        <v>45</v>
      </c>
      <c r="C12" s="82" t="s">
        <v>885</v>
      </c>
      <c r="D12" s="82"/>
      <c r="E12" s="82"/>
      <c r="F12" s="82"/>
      <c r="G12" s="82"/>
      <c r="H12" s="82"/>
      <c r="I12" s="82" t="s">
        <v>886</v>
      </c>
      <c r="J12" s="82"/>
      <c r="K12" s="82"/>
      <c r="L12" s="82" t="s">
        <v>887</v>
      </c>
      <c r="M12" s="82"/>
      <c r="N12" s="82"/>
      <c r="O12" s="82"/>
      <c r="P12" s="27" t="s">
        <v>44</v>
      </c>
      <c r="Q12" s="27" t="s">
        <v>39</v>
      </c>
      <c r="R12" s="27">
        <v>50</v>
      </c>
      <c r="S12" s="27" t="s">
        <v>40</v>
      </c>
      <c r="T12" s="27" t="s">
        <v>40</v>
      </c>
      <c r="U12" s="29" t="str">
        <f t="shared" si="0"/>
        <v>N/A</v>
      </c>
    </row>
    <row r="13" spans="1:34" ht="75" customHeight="1" thickTop="1">
      <c r="A13" s="25"/>
      <c r="B13" s="26" t="s">
        <v>50</v>
      </c>
      <c r="C13" s="82" t="s">
        <v>888</v>
      </c>
      <c r="D13" s="82"/>
      <c r="E13" s="82"/>
      <c r="F13" s="82"/>
      <c r="G13" s="82"/>
      <c r="H13" s="82"/>
      <c r="I13" s="82" t="s">
        <v>889</v>
      </c>
      <c r="J13" s="82"/>
      <c r="K13" s="82"/>
      <c r="L13" s="82" t="s">
        <v>890</v>
      </c>
      <c r="M13" s="82"/>
      <c r="N13" s="82"/>
      <c r="O13" s="82"/>
      <c r="P13" s="27" t="s">
        <v>44</v>
      </c>
      <c r="Q13" s="27" t="s">
        <v>99</v>
      </c>
      <c r="R13" s="27">
        <v>100</v>
      </c>
      <c r="S13" s="27" t="s">
        <v>40</v>
      </c>
      <c r="T13" s="27" t="s">
        <v>40</v>
      </c>
      <c r="U13" s="29" t="str">
        <f t="shared" si="0"/>
        <v>N/A</v>
      </c>
    </row>
    <row r="14" spans="1:34" ht="75" customHeight="1">
      <c r="A14" s="25"/>
      <c r="B14" s="30" t="s">
        <v>41</v>
      </c>
      <c r="C14" s="87" t="s">
        <v>891</v>
      </c>
      <c r="D14" s="87"/>
      <c r="E14" s="87"/>
      <c r="F14" s="87"/>
      <c r="G14" s="87"/>
      <c r="H14" s="87"/>
      <c r="I14" s="87" t="s">
        <v>892</v>
      </c>
      <c r="J14" s="87"/>
      <c r="K14" s="87"/>
      <c r="L14" s="87" t="s">
        <v>893</v>
      </c>
      <c r="M14" s="87"/>
      <c r="N14" s="87"/>
      <c r="O14" s="87"/>
      <c r="P14" s="31" t="s">
        <v>44</v>
      </c>
      <c r="Q14" s="31" t="s">
        <v>99</v>
      </c>
      <c r="R14" s="31">
        <v>100</v>
      </c>
      <c r="S14" s="31" t="s">
        <v>40</v>
      </c>
      <c r="T14" s="31" t="s">
        <v>40</v>
      </c>
      <c r="U14" s="32" t="str">
        <f t="shared" si="0"/>
        <v>N/A</v>
      </c>
    </row>
    <row r="15" spans="1:34" ht="75" customHeight="1">
      <c r="A15" s="25"/>
      <c r="B15" s="30" t="s">
        <v>41</v>
      </c>
      <c r="C15" s="87" t="s">
        <v>894</v>
      </c>
      <c r="D15" s="87"/>
      <c r="E15" s="87"/>
      <c r="F15" s="87"/>
      <c r="G15" s="87"/>
      <c r="H15" s="87"/>
      <c r="I15" s="87" t="s">
        <v>895</v>
      </c>
      <c r="J15" s="87"/>
      <c r="K15" s="87"/>
      <c r="L15" s="87" t="s">
        <v>896</v>
      </c>
      <c r="M15" s="87"/>
      <c r="N15" s="87"/>
      <c r="O15" s="87"/>
      <c r="P15" s="31" t="s">
        <v>44</v>
      </c>
      <c r="Q15" s="31" t="s">
        <v>99</v>
      </c>
      <c r="R15" s="31">
        <v>42.45</v>
      </c>
      <c r="S15" s="31" t="s">
        <v>40</v>
      </c>
      <c r="T15" s="31" t="s">
        <v>40</v>
      </c>
      <c r="U15" s="32" t="str">
        <f t="shared" si="0"/>
        <v>N/A</v>
      </c>
    </row>
    <row r="16" spans="1:34" ht="75" customHeight="1">
      <c r="A16" s="25"/>
      <c r="B16" s="30" t="s">
        <v>41</v>
      </c>
      <c r="C16" s="87" t="s">
        <v>897</v>
      </c>
      <c r="D16" s="87"/>
      <c r="E16" s="87"/>
      <c r="F16" s="87"/>
      <c r="G16" s="87"/>
      <c r="H16" s="87"/>
      <c r="I16" s="87" t="s">
        <v>898</v>
      </c>
      <c r="J16" s="87"/>
      <c r="K16" s="87"/>
      <c r="L16" s="87" t="s">
        <v>899</v>
      </c>
      <c r="M16" s="87"/>
      <c r="N16" s="87"/>
      <c r="O16" s="87"/>
      <c r="P16" s="31" t="s">
        <v>44</v>
      </c>
      <c r="Q16" s="31" t="s">
        <v>154</v>
      </c>
      <c r="R16" s="31">
        <v>28.96</v>
      </c>
      <c r="S16" s="31" t="s">
        <v>40</v>
      </c>
      <c r="T16" s="31" t="s">
        <v>40</v>
      </c>
      <c r="U16" s="32" t="str">
        <f t="shared" si="0"/>
        <v>N/A</v>
      </c>
    </row>
    <row r="17" spans="1:22" ht="75" customHeight="1">
      <c r="A17" s="25"/>
      <c r="B17" s="30" t="s">
        <v>41</v>
      </c>
      <c r="C17" s="87" t="s">
        <v>900</v>
      </c>
      <c r="D17" s="87"/>
      <c r="E17" s="87"/>
      <c r="F17" s="87"/>
      <c r="G17" s="87"/>
      <c r="H17" s="87"/>
      <c r="I17" s="87" t="s">
        <v>901</v>
      </c>
      <c r="J17" s="87"/>
      <c r="K17" s="87"/>
      <c r="L17" s="87" t="s">
        <v>902</v>
      </c>
      <c r="M17" s="87"/>
      <c r="N17" s="87"/>
      <c r="O17" s="87"/>
      <c r="P17" s="31" t="s">
        <v>44</v>
      </c>
      <c r="Q17" s="31" t="s">
        <v>154</v>
      </c>
      <c r="R17" s="31">
        <v>46.71</v>
      </c>
      <c r="S17" s="31" t="s">
        <v>40</v>
      </c>
      <c r="T17" s="31" t="s">
        <v>40</v>
      </c>
      <c r="U17" s="32" t="str">
        <f t="shared" si="0"/>
        <v>N/A</v>
      </c>
    </row>
    <row r="18" spans="1:22" ht="75" customHeight="1" thickBot="1">
      <c r="A18" s="25"/>
      <c r="B18" s="30" t="s">
        <v>41</v>
      </c>
      <c r="C18" s="87" t="s">
        <v>903</v>
      </c>
      <c r="D18" s="87"/>
      <c r="E18" s="87"/>
      <c r="F18" s="87"/>
      <c r="G18" s="87"/>
      <c r="H18" s="87"/>
      <c r="I18" s="87" t="s">
        <v>904</v>
      </c>
      <c r="J18" s="87"/>
      <c r="K18" s="87"/>
      <c r="L18" s="87" t="s">
        <v>905</v>
      </c>
      <c r="M18" s="87"/>
      <c r="N18" s="87"/>
      <c r="O18" s="87"/>
      <c r="P18" s="31" t="s">
        <v>44</v>
      </c>
      <c r="Q18" s="31" t="s">
        <v>99</v>
      </c>
      <c r="R18" s="31">
        <v>67.790000000000006</v>
      </c>
      <c r="S18" s="31" t="s">
        <v>40</v>
      </c>
      <c r="T18" s="31" t="s">
        <v>40</v>
      </c>
      <c r="U18" s="32" t="str">
        <f t="shared" si="0"/>
        <v>N/A</v>
      </c>
    </row>
    <row r="19" spans="1:22" ht="75" customHeight="1" thickTop="1">
      <c r="A19" s="25"/>
      <c r="B19" s="26" t="s">
        <v>55</v>
      </c>
      <c r="C19" s="82" t="s">
        <v>906</v>
      </c>
      <c r="D19" s="82"/>
      <c r="E19" s="82"/>
      <c r="F19" s="82"/>
      <c r="G19" s="82"/>
      <c r="H19" s="82"/>
      <c r="I19" s="82" t="s">
        <v>907</v>
      </c>
      <c r="J19" s="82"/>
      <c r="K19" s="82"/>
      <c r="L19" s="82" t="s">
        <v>908</v>
      </c>
      <c r="M19" s="82"/>
      <c r="N19" s="82"/>
      <c r="O19" s="82"/>
      <c r="P19" s="27" t="s">
        <v>44</v>
      </c>
      <c r="Q19" s="27" t="s">
        <v>154</v>
      </c>
      <c r="R19" s="27">
        <v>100</v>
      </c>
      <c r="S19" s="27" t="s">
        <v>40</v>
      </c>
      <c r="T19" s="27" t="s">
        <v>40</v>
      </c>
      <c r="U19" s="29" t="str">
        <f t="shared" si="0"/>
        <v>N/A</v>
      </c>
    </row>
    <row r="20" spans="1:22" ht="75" customHeight="1">
      <c r="A20" s="25"/>
      <c r="B20" s="30" t="s">
        <v>41</v>
      </c>
      <c r="C20" s="87" t="s">
        <v>909</v>
      </c>
      <c r="D20" s="87"/>
      <c r="E20" s="87"/>
      <c r="F20" s="87"/>
      <c r="G20" s="87"/>
      <c r="H20" s="87"/>
      <c r="I20" s="87" t="s">
        <v>910</v>
      </c>
      <c r="J20" s="87"/>
      <c r="K20" s="87"/>
      <c r="L20" s="87" t="s">
        <v>911</v>
      </c>
      <c r="M20" s="87"/>
      <c r="N20" s="87"/>
      <c r="O20" s="87"/>
      <c r="P20" s="31" t="s">
        <v>44</v>
      </c>
      <c r="Q20" s="31" t="s">
        <v>154</v>
      </c>
      <c r="R20" s="31">
        <v>100</v>
      </c>
      <c r="S20" s="31" t="s">
        <v>40</v>
      </c>
      <c r="T20" s="31" t="s">
        <v>40</v>
      </c>
      <c r="U20" s="32" t="str">
        <f t="shared" si="0"/>
        <v>N/A</v>
      </c>
    </row>
    <row r="21" spans="1:22" ht="75" customHeight="1">
      <c r="A21" s="25"/>
      <c r="B21" s="30" t="s">
        <v>41</v>
      </c>
      <c r="C21" s="87" t="s">
        <v>912</v>
      </c>
      <c r="D21" s="87"/>
      <c r="E21" s="87"/>
      <c r="F21" s="87"/>
      <c r="G21" s="87"/>
      <c r="H21" s="87"/>
      <c r="I21" s="87" t="s">
        <v>913</v>
      </c>
      <c r="J21" s="87"/>
      <c r="K21" s="87"/>
      <c r="L21" s="87" t="s">
        <v>914</v>
      </c>
      <c r="M21" s="87"/>
      <c r="N21" s="87"/>
      <c r="O21" s="87"/>
      <c r="P21" s="31" t="s">
        <v>44</v>
      </c>
      <c r="Q21" s="31" t="s">
        <v>154</v>
      </c>
      <c r="R21" s="31">
        <v>100</v>
      </c>
      <c r="S21" s="31" t="s">
        <v>40</v>
      </c>
      <c r="T21" s="31" t="s">
        <v>40</v>
      </c>
      <c r="U21" s="32" t="str">
        <f t="shared" si="0"/>
        <v>N/A</v>
      </c>
    </row>
    <row r="22" spans="1:22" ht="75" customHeight="1">
      <c r="A22" s="25"/>
      <c r="B22" s="30" t="s">
        <v>41</v>
      </c>
      <c r="C22" s="87" t="s">
        <v>915</v>
      </c>
      <c r="D22" s="87"/>
      <c r="E22" s="87"/>
      <c r="F22" s="87"/>
      <c r="G22" s="87"/>
      <c r="H22" s="87"/>
      <c r="I22" s="87" t="s">
        <v>916</v>
      </c>
      <c r="J22" s="87"/>
      <c r="K22" s="87"/>
      <c r="L22" s="87" t="s">
        <v>917</v>
      </c>
      <c r="M22" s="87"/>
      <c r="N22" s="87"/>
      <c r="O22" s="87"/>
      <c r="P22" s="31" t="s">
        <v>44</v>
      </c>
      <c r="Q22" s="31" t="s">
        <v>154</v>
      </c>
      <c r="R22" s="31">
        <v>100</v>
      </c>
      <c r="S22" s="31" t="s">
        <v>40</v>
      </c>
      <c r="T22" s="31" t="s">
        <v>40</v>
      </c>
      <c r="U22" s="32" t="str">
        <f t="shared" si="0"/>
        <v>N/A</v>
      </c>
    </row>
    <row r="23" spans="1:22" ht="75" customHeight="1">
      <c r="A23" s="25"/>
      <c r="B23" s="30" t="s">
        <v>41</v>
      </c>
      <c r="C23" s="87" t="s">
        <v>918</v>
      </c>
      <c r="D23" s="87"/>
      <c r="E23" s="87"/>
      <c r="F23" s="87"/>
      <c r="G23" s="87"/>
      <c r="H23" s="87"/>
      <c r="I23" s="87" t="s">
        <v>919</v>
      </c>
      <c r="J23" s="87"/>
      <c r="K23" s="87"/>
      <c r="L23" s="87" t="s">
        <v>920</v>
      </c>
      <c r="M23" s="87"/>
      <c r="N23" s="87"/>
      <c r="O23" s="87"/>
      <c r="P23" s="31" t="s">
        <v>44</v>
      </c>
      <c r="Q23" s="31" t="s">
        <v>154</v>
      </c>
      <c r="R23" s="31">
        <v>70</v>
      </c>
      <c r="S23" s="31" t="s">
        <v>40</v>
      </c>
      <c r="T23" s="31" t="s">
        <v>40</v>
      </c>
      <c r="U23" s="32" t="str">
        <f t="shared" si="0"/>
        <v>N/A</v>
      </c>
    </row>
    <row r="24" spans="1:22" ht="75" customHeight="1">
      <c r="A24" s="25"/>
      <c r="B24" s="30" t="s">
        <v>41</v>
      </c>
      <c r="C24" s="87" t="s">
        <v>921</v>
      </c>
      <c r="D24" s="87"/>
      <c r="E24" s="87"/>
      <c r="F24" s="87"/>
      <c r="G24" s="87"/>
      <c r="H24" s="87"/>
      <c r="I24" s="87" t="s">
        <v>922</v>
      </c>
      <c r="J24" s="87"/>
      <c r="K24" s="87"/>
      <c r="L24" s="87" t="s">
        <v>923</v>
      </c>
      <c r="M24" s="87"/>
      <c r="N24" s="87"/>
      <c r="O24" s="87"/>
      <c r="P24" s="31" t="s">
        <v>44</v>
      </c>
      <c r="Q24" s="31" t="s">
        <v>59</v>
      </c>
      <c r="R24" s="31">
        <v>37</v>
      </c>
      <c r="S24" s="31">
        <v>0</v>
      </c>
      <c r="T24" s="31">
        <v>0</v>
      </c>
      <c r="U24" s="32" t="str">
        <f t="shared" si="0"/>
        <v>N/A</v>
      </c>
    </row>
    <row r="25" spans="1:22" ht="75" customHeight="1">
      <c r="A25" s="25"/>
      <c r="B25" s="30" t="s">
        <v>41</v>
      </c>
      <c r="C25" s="87" t="s">
        <v>924</v>
      </c>
      <c r="D25" s="87"/>
      <c r="E25" s="87"/>
      <c r="F25" s="87"/>
      <c r="G25" s="87"/>
      <c r="H25" s="87"/>
      <c r="I25" s="87" t="s">
        <v>925</v>
      </c>
      <c r="J25" s="87"/>
      <c r="K25" s="87"/>
      <c r="L25" s="87" t="s">
        <v>926</v>
      </c>
      <c r="M25" s="87"/>
      <c r="N25" s="87"/>
      <c r="O25" s="87"/>
      <c r="P25" s="31" t="s">
        <v>44</v>
      </c>
      <c r="Q25" s="31" t="s">
        <v>59</v>
      </c>
      <c r="R25" s="31">
        <v>90</v>
      </c>
      <c r="S25" s="31">
        <v>0</v>
      </c>
      <c r="T25" s="31">
        <v>0</v>
      </c>
      <c r="U25" s="32" t="str">
        <f t="shared" si="0"/>
        <v>N/A</v>
      </c>
    </row>
    <row r="26" spans="1:22" ht="75" customHeight="1">
      <c r="A26" s="25"/>
      <c r="B26" s="30" t="s">
        <v>41</v>
      </c>
      <c r="C26" s="87" t="s">
        <v>927</v>
      </c>
      <c r="D26" s="87"/>
      <c r="E26" s="87"/>
      <c r="F26" s="87"/>
      <c r="G26" s="87"/>
      <c r="H26" s="87"/>
      <c r="I26" s="87" t="s">
        <v>928</v>
      </c>
      <c r="J26" s="87"/>
      <c r="K26" s="87"/>
      <c r="L26" s="87" t="s">
        <v>929</v>
      </c>
      <c r="M26" s="87"/>
      <c r="N26" s="87"/>
      <c r="O26" s="87"/>
      <c r="P26" s="31" t="s">
        <v>44</v>
      </c>
      <c r="Q26" s="31" t="s">
        <v>154</v>
      </c>
      <c r="R26" s="31">
        <v>36.340000000000003</v>
      </c>
      <c r="S26" s="31" t="s">
        <v>40</v>
      </c>
      <c r="T26" s="31" t="s">
        <v>40</v>
      </c>
      <c r="U26" s="32" t="str">
        <f t="shared" si="0"/>
        <v>N/A</v>
      </c>
    </row>
    <row r="27" spans="1:22" ht="75" customHeight="1">
      <c r="A27" s="25"/>
      <c r="B27" s="30" t="s">
        <v>41</v>
      </c>
      <c r="C27" s="87" t="s">
        <v>930</v>
      </c>
      <c r="D27" s="87"/>
      <c r="E27" s="87"/>
      <c r="F27" s="87"/>
      <c r="G27" s="87"/>
      <c r="H27" s="87"/>
      <c r="I27" s="87" t="s">
        <v>931</v>
      </c>
      <c r="J27" s="87"/>
      <c r="K27" s="87"/>
      <c r="L27" s="87" t="s">
        <v>932</v>
      </c>
      <c r="M27" s="87"/>
      <c r="N27" s="87"/>
      <c r="O27" s="87"/>
      <c r="P27" s="31" t="s">
        <v>44</v>
      </c>
      <c r="Q27" s="31" t="s">
        <v>154</v>
      </c>
      <c r="R27" s="31">
        <v>46.97</v>
      </c>
      <c r="S27" s="31" t="s">
        <v>40</v>
      </c>
      <c r="T27" s="31" t="s">
        <v>40</v>
      </c>
      <c r="U27" s="32" t="str">
        <f t="shared" si="0"/>
        <v>N/A</v>
      </c>
    </row>
    <row r="28" spans="1:22" ht="75" customHeight="1">
      <c r="A28" s="25"/>
      <c r="B28" s="30" t="s">
        <v>41</v>
      </c>
      <c r="C28" s="87" t="s">
        <v>933</v>
      </c>
      <c r="D28" s="87"/>
      <c r="E28" s="87"/>
      <c r="F28" s="87"/>
      <c r="G28" s="87"/>
      <c r="H28" s="87"/>
      <c r="I28" s="87" t="s">
        <v>934</v>
      </c>
      <c r="J28" s="87"/>
      <c r="K28" s="87"/>
      <c r="L28" s="87" t="s">
        <v>923</v>
      </c>
      <c r="M28" s="87"/>
      <c r="N28" s="87"/>
      <c r="O28" s="87"/>
      <c r="P28" s="31" t="s">
        <v>44</v>
      </c>
      <c r="Q28" s="31" t="s">
        <v>59</v>
      </c>
      <c r="R28" s="31">
        <v>37</v>
      </c>
      <c r="S28" s="31">
        <v>0</v>
      </c>
      <c r="T28" s="31">
        <v>0</v>
      </c>
      <c r="U28" s="32" t="str">
        <f t="shared" si="0"/>
        <v>N/A</v>
      </c>
    </row>
    <row r="29" spans="1:22" ht="75" customHeight="1" thickBot="1">
      <c r="A29" s="25"/>
      <c r="B29" s="30" t="s">
        <v>41</v>
      </c>
      <c r="C29" s="87" t="s">
        <v>935</v>
      </c>
      <c r="D29" s="87"/>
      <c r="E29" s="87"/>
      <c r="F29" s="87"/>
      <c r="G29" s="87"/>
      <c r="H29" s="87"/>
      <c r="I29" s="87" t="s">
        <v>936</v>
      </c>
      <c r="J29" s="87"/>
      <c r="K29" s="87"/>
      <c r="L29" s="87" t="s">
        <v>937</v>
      </c>
      <c r="M29" s="87"/>
      <c r="N29" s="87"/>
      <c r="O29" s="87"/>
      <c r="P29" s="31" t="s">
        <v>44</v>
      </c>
      <c r="Q29" s="31" t="s">
        <v>224</v>
      </c>
      <c r="R29" s="31">
        <v>90</v>
      </c>
      <c r="S29" s="31">
        <v>0</v>
      </c>
      <c r="T29" s="31">
        <v>0</v>
      </c>
      <c r="U29" s="32" t="str">
        <f t="shared" si="0"/>
        <v>N/A</v>
      </c>
    </row>
    <row r="30" spans="1:22" ht="22.5" customHeight="1" thickTop="1" thickBot="1">
      <c r="B30" s="8" t="s">
        <v>60</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61</v>
      </c>
      <c r="S31" s="22" t="s">
        <v>62</v>
      </c>
      <c r="T31" s="39" t="s">
        <v>63</v>
      </c>
      <c r="U31" s="22" t="s">
        <v>64</v>
      </c>
    </row>
    <row r="32" spans="1:22" ht="26.25" customHeight="1" thickBot="1">
      <c r="B32" s="40"/>
      <c r="C32" s="41"/>
      <c r="D32" s="41"/>
      <c r="E32" s="41"/>
      <c r="F32" s="41"/>
      <c r="G32" s="41"/>
      <c r="H32" s="42"/>
      <c r="I32" s="42"/>
      <c r="J32" s="42"/>
      <c r="K32" s="42"/>
      <c r="L32" s="42"/>
      <c r="M32" s="42"/>
      <c r="N32" s="42"/>
      <c r="O32" s="42"/>
      <c r="P32" s="43"/>
      <c r="Q32" s="44"/>
      <c r="R32" s="45" t="s">
        <v>65</v>
      </c>
      <c r="S32" s="44" t="s">
        <v>65</v>
      </c>
      <c r="T32" s="44" t="s">
        <v>65</v>
      </c>
      <c r="U32" s="44" t="s">
        <v>66</v>
      </c>
    </row>
    <row r="33" spans="2:21" ht="13.5" customHeight="1" thickBot="1">
      <c r="B33" s="94" t="s">
        <v>67</v>
      </c>
      <c r="C33" s="95"/>
      <c r="D33" s="95"/>
      <c r="E33" s="46"/>
      <c r="F33" s="46"/>
      <c r="G33" s="46"/>
      <c r="H33" s="47"/>
      <c r="I33" s="47"/>
      <c r="J33" s="47"/>
      <c r="K33" s="47"/>
      <c r="L33" s="47"/>
      <c r="M33" s="47"/>
      <c r="N33" s="47"/>
      <c r="O33" s="47"/>
      <c r="P33" s="48"/>
      <c r="Q33" s="48"/>
      <c r="R33" s="49">
        <f>6160.820477</f>
        <v>6160.8204770000002</v>
      </c>
      <c r="S33" s="49">
        <f>6160.820477</f>
        <v>6160.8204770000002</v>
      </c>
      <c r="T33" s="49">
        <f>6468.90280514</f>
        <v>6468.9028051400001</v>
      </c>
      <c r="U33" s="50">
        <f>+IF(ISERR(T33/S33*100),"N/A",T33/S33*100)</f>
        <v>105.00067043489018</v>
      </c>
    </row>
    <row r="34" spans="2:21" ht="13.5" customHeight="1" thickBot="1">
      <c r="B34" s="96" t="s">
        <v>68</v>
      </c>
      <c r="C34" s="97"/>
      <c r="D34" s="97"/>
      <c r="E34" s="51"/>
      <c r="F34" s="51"/>
      <c r="G34" s="51"/>
      <c r="H34" s="52"/>
      <c r="I34" s="52"/>
      <c r="J34" s="52"/>
      <c r="K34" s="52"/>
      <c r="L34" s="52"/>
      <c r="M34" s="52"/>
      <c r="N34" s="52"/>
      <c r="O34" s="52"/>
      <c r="P34" s="53"/>
      <c r="Q34" s="53"/>
      <c r="R34" s="49">
        <f>6772.07647574</f>
        <v>6772.0764757400002</v>
      </c>
      <c r="S34" s="49">
        <f>6772.07647574</f>
        <v>6772.0764757400002</v>
      </c>
      <c r="T34" s="49">
        <f>6468.90280514</f>
        <v>6468.9028051400001</v>
      </c>
      <c r="U34" s="50">
        <f>+IF(ISERR(T34/S34*100),"N/A",T34/S34*100)</f>
        <v>95.523180051405561</v>
      </c>
    </row>
    <row r="35" spans="2:21" ht="14.85" customHeight="1" thickTop="1" thickBot="1">
      <c r="B35" s="8" t="s">
        <v>69</v>
      </c>
      <c r="C35" s="9"/>
      <c r="D35" s="9"/>
      <c r="E35" s="9"/>
      <c r="F35" s="9"/>
      <c r="G35" s="9"/>
      <c r="H35" s="10"/>
      <c r="I35" s="10"/>
      <c r="J35" s="10"/>
      <c r="K35" s="10"/>
      <c r="L35" s="10"/>
      <c r="M35" s="10"/>
      <c r="N35" s="10"/>
      <c r="O35" s="10"/>
      <c r="P35" s="10"/>
      <c r="Q35" s="10"/>
      <c r="R35" s="10"/>
      <c r="S35" s="10"/>
      <c r="T35" s="10"/>
      <c r="U35" s="11"/>
    </row>
    <row r="36" spans="2:21" ht="44.25" customHeight="1" thickTop="1">
      <c r="B36" s="98" t="s">
        <v>70</v>
      </c>
      <c r="C36" s="99"/>
      <c r="D36" s="99"/>
      <c r="E36" s="99"/>
      <c r="F36" s="99"/>
      <c r="G36" s="99"/>
      <c r="H36" s="99"/>
      <c r="I36" s="99"/>
      <c r="J36" s="99"/>
      <c r="K36" s="99"/>
      <c r="L36" s="99"/>
      <c r="M36" s="99"/>
      <c r="N36" s="99"/>
      <c r="O36" s="99"/>
      <c r="P36" s="99"/>
      <c r="Q36" s="99"/>
      <c r="R36" s="99"/>
      <c r="S36" s="99"/>
      <c r="T36" s="99"/>
      <c r="U36" s="100"/>
    </row>
    <row r="37" spans="2:21" ht="34.5" customHeight="1">
      <c r="B37" s="88" t="s">
        <v>71</v>
      </c>
      <c r="C37" s="89"/>
      <c r="D37" s="89"/>
      <c r="E37" s="89"/>
      <c r="F37" s="89"/>
      <c r="G37" s="89"/>
      <c r="H37" s="89"/>
      <c r="I37" s="89"/>
      <c r="J37" s="89"/>
      <c r="K37" s="89"/>
      <c r="L37" s="89"/>
      <c r="M37" s="89"/>
      <c r="N37" s="89"/>
      <c r="O37" s="89"/>
      <c r="P37" s="89"/>
      <c r="Q37" s="89"/>
      <c r="R37" s="89"/>
      <c r="S37" s="89"/>
      <c r="T37" s="89"/>
      <c r="U37" s="90"/>
    </row>
    <row r="38" spans="2:21" ht="34.5" customHeight="1">
      <c r="B38" s="88" t="s">
        <v>938</v>
      </c>
      <c r="C38" s="89"/>
      <c r="D38" s="89"/>
      <c r="E38" s="89"/>
      <c r="F38" s="89"/>
      <c r="G38" s="89"/>
      <c r="H38" s="89"/>
      <c r="I38" s="89"/>
      <c r="J38" s="89"/>
      <c r="K38" s="89"/>
      <c r="L38" s="89"/>
      <c r="M38" s="89"/>
      <c r="N38" s="89"/>
      <c r="O38" s="89"/>
      <c r="P38" s="89"/>
      <c r="Q38" s="89"/>
      <c r="R38" s="89"/>
      <c r="S38" s="89"/>
      <c r="T38" s="89"/>
      <c r="U38" s="90"/>
    </row>
    <row r="39" spans="2:21" ht="34.5" customHeight="1">
      <c r="B39" s="88" t="s">
        <v>939</v>
      </c>
      <c r="C39" s="89"/>
      <c r="D39" s="89"/>
      <c r="E39" s="89"/>
      <c r="F39" s="89"/>
      <c r="G39" s="89"/>
      <c r="H39" s="89"/>
      <c r="I39" s="89"/>
      <c r="J39" s="89"/>
      <c r="K39" s="89"/>
      <c r="L39" s="89"/>
      <c r="M39" s="89"/>
      <c r="N39" s="89"/>
      <c r="O39" s="89"/>
      <c r="P39" s="89"/>
      <c r="Q39" s="89"/>
      <c r="R39" s="89"/>
      <c r="S39" s="89"/>
      <c r="T39" s="89"/>
      <c r="U39" s="90"/>
    </row>
    <row r="40" spans="2:21" ht="34.5" customHeight="1">
      <c r="B40" s="88" t="s">
        <v>940</v>
      </c>
      <c r="C40" s="89"/>
      <c r="D40" s="89"/>
      <c r="E40" s="89"/>
      <c r="F40" s="89"/>
      <c r="G40" s="89"/>
      <c r="H40" s="89"/>
      <c r="I40" s="89"/>
      <c r="J40" s="89"/>
      <c r="K40" s="89"/>
      <c r="L40" s="89"/>
      <c r="M40" s="89"/>
      <c r="N40" s="89"/>
      <c r="O40" s="89"/>
      <c r="P40" s="89"/>
      <c r="Q40" s="89"/>
      <c r="R40" s="89"/>
      <c r="S40" s="89"/>
      <c r="T40" s="89"/>
      <c r="U40" s="90"/>
    </row>
    <row r="41" spans="2:21" ht="34.5" customHeight="1">
      <c r="B41" s="88" t="s">
        <v>941</v>
      </c>
      <c r="C41" s="89"/>
      <c r="D41" s="89"/>
      <c r="E41" s="89"/>
      <c r="F41" s="89"/>
      <c r="G41" s="89"/>
      <c r="H41" s="89"/>
      <c r="I41" s="89"/>
      <c r="J41" s="89"/>
      <c r="K41" s="89"/>
      <c r="L41" s="89"/>
      <c r="M41" s="89"/>
      <c r="N41" s="89"/>
      <c r="O41" s="89"/>
      <c r="P41" s="89"/>
      <c r="Q41" s="89"/>
      <c r="R41" s="89"/>
      <c r="S41" s="89"/>
      <c r="T41" s="89"/>
      <c r="U41" s="90"/>
    </row>
    <row r="42" spans="2:21" ht="34.5" customHeight="1">
      <c r="B42" s="88" t="s">
        <v>942</v>
      </c>
      <c r="C42" s="89"/>
      <c r="D42" s="89"/>
      <c r="E42" s="89"/>
      <c r="F42" s="89"/>
      <c r="G42" s="89"/>
      <c r="H42" s="89"/>
      <c r="I42" s="89"/>
      <c r="J42" s="89"/>
      <c r="K42" s="89"/>
      <c r="L42" s="89"/>
      <c r="M42" s="89"/>
      <c r="N42" s="89"/>
      <c r="O42" s="89"/>
      <c r="P42" s="89"/>
      <c r="Q42" s="89"/>
      <c r="R42" s="89"/>
      <c r="S42" s="89"/>
      <c r="T42" s="89"/>
      <c r="U42" s="90"/>
    </row>
    <row r="43" spans="2:21" ht="34.5" customHeight="1">
      <c r="B43" s="88" t="s">
        <v>943</v>
      </c>
      <c r="C43" s="89"/>
      <c r="D43" s="89"/>
      <c r="E43" s="89"/>
      <c r="F43" s="89"/>
      <c r="G43" s="89"/>
      <c r="H43" s="89"/>
      <c r="I43" s="89"/>
      <c r="J43" s="89"/>
      <c r="K43" s="89"/>
      <c r="L43" s="89"/>
      <c r="M43" s="89"/>
      <c r="N43" s="89"/>
      <c r="O43" s="89"/>
      <c r="P43" s="89"/>
      <c r="Q43" s="89"/>
      <c r="R43" s="89"/>
      <c r="S43" s="89"/>
      <c r="T43" s="89"/>
      <c r="U43" s="90"/>
    </row>
    <row r="44" spans="2:21" ht="34.5" customHeight="1">
      <c r="B44" s="88" t="s">
        <v>944</v>
      </c>
      <c r="C44" s="89"/>
      <c r="D44" s="89"/>
      <c r="E44" s="89"/>
      <c r="F44" s="89"/>
      <c r="G44" s="89"/>
      <c r="H44" s="89"/>
      <c r="I44" s="89"/>
      <c r="J44" s="89"/>
      <c r="K44" s="89"/>
      <c r="L44" s="89"/>
      <c r="M44" s="89"/>
      <c r="N44" s="89"/>
      <c r="O44" s="89"/>
      <c r="P44" s="89"/>
      <c r="Q44" s="89"/>
      <c r="R44" s="89"/>
      <c r="S44" s="89"/>
      <c r="T44" s="89"/>
      <c r="U44" s="90"/>
    </row>
    <row r="45" spans="2:21" ht="34.5" customHeight="1">
      <c r="B45" s="88" t="s">
        <v>945</v>
      </c>
      <c r="C45" s="89"/>
      <c r="D45" s="89"/>
      <c r="E45" s="89"/>
      <c r="F45" s="89"/>
      <c r="G45" s="89"/>
      <c r="H45" s="89"/>
      <c r="I45" s="89"/>
      <c r="J45" s="89"/>
      <c r="K45" s="89"/>
      <c r="L45" s="89"/>
      <c r="M45" s="89"/>
      <c r="N45" s="89"/>
      <c r="O45" s="89"/>
      <c r="P45" s="89"/>
      <c r="Q45" s="89"/>
      <c r="R45" s="89"/>
      <c r="S45" s="89"/>
      <c r="T45" s="89"/>
      <c r="U45" s="90"/>
    </row>
    <row r="46" spans="2:21" ht="34.5" customHeight="1">
      <c r="B46" s="88" t="s">
        <v>946</v>
      </c>
      <c r="C46" s="89"/>
      <c r="D46" s="89"/>
      <c r="E46" s="89"/>
      <c r="F46" s="89"/>
      <c r="G46" s="89"/>
      <c r="H46" s="89"/>
      <c r="I46" s="89"/>
      <c r="J46" s="89"/>
      <c r="K46" s="89"/>
      <c r="L46" s="89"/>
      <c r="M46" s="89"/>
      <c r="N46" s="89"/>
      <c r="O46" s="89"/>
      <c r="P46" s="89"/>
      <c r="Q46" s="89"/>
      <c r="R46" s="89"/>
      <c r="S46" s="89"/>
      <c r="T46" s="89"/>
      <c r="U46" s="90"/>
    </row>
    <row r="47" spans="2:21" ht="34.5" customHeight="1">
      <c r="B47" s="88" t="s">
        <v>947</v>
      </c>
      <c r="C47" s="89"/>
      <c r="D47" s="89"/>
      <c r="E47" s="89"/>
      <c r="F47" s="89"/>
      <c r="G47" s="89"/>
      <c r="H47" s="89"/>
      <c r="I47" s="89"/>
      <c r="J47" s="89"/>
      <c r="K47" s="89"/>
      <c r="L47" s="89"/>
      <c r="M47" s="89"/>
      <c r="N47" s="89"/>
      <c r="O47" s="89"/>
      <c r="P47" s="89"/>
      <c r="Q47" s="89"/>
      <c r="R47" s="89"/>
      <c r="S47" s="89"/>
      <c r="T47" s="89"/>
      <c r="U47" s="90"/>
    </row>
    <row r="48" spans="2:21" ht="34.5" customHeight="1">
      <c r="B48" s="88" t="s">
        <v>948</v>
      </c>
      <c r="C48" s="89"/>
      <c r="D48" s="89"/>
      <c r="E48" s="89"/>
      <c r="F48" s="89"/>
      <c r="G48" s="89"/>
      <c r="H48" s="89"/>
      <c r="I48" s="89"/>
      <c r="J48" s="89"/>
      <c r="K48" s="89"/>
      <c r="L48" s="89"/>
      <c r="M48" s="89"/>
      <c r="N48" s="89"/>
      <c r="O48" s="89"/>
      <c r="P48" s="89"/>
      <c r="Q48" s="89"/>
      <c r="R48" s="89"/>
      <c r="S48" s="89"/>
      <c r="T48" s="89"/>
      <c r="U48" s="90"/>
    </row>
    <row r="49" spans="2:21" ht="34.5" customHeight="1">
      <c r="B49" s="88" t="s">
        <v>949</v>
      </c>
      <c r="C49" s="89"/>
      <c r="D49" s="89"/>
      <c r="E49" s="89"/>
      <c r="F49" s="89"/>
      <c r="G49" s="89"/>
      <c r="H49" s="89"/>
      <c r="I49" s="89"/>
      <c r="J49" s="89"/>
      <c r="K49" s="89"/>
      <c r="L49" s="89"/>
      <c r="M49" s="89"/>
      <c r="N49" s="89"/>
      <c r="O49" s="89"/>
      <c r="P49" s="89"/>
      <c r="Q49" s="89"/>
      <c r="R49" s="89"/>
      <c r="S49" s="89"/>
      <c r="T49" s="89"/>
      <c r="U49" s="90"/>
    </row>
    <row r="50" spans="2:21" ht="34.5" customHeight="1">
      <c r="B50" s="88" t="s">
        <v>950</v>
      </c>
      <c r="C50" s="89"/>
      <c r="D50" s="89"/>
      <c r="E50" s="89"/>
      <c r="F50" s="89"/>
      <c r="G50" s="89"/>
      <c r="H50" s="89"/>
      <c r="I50" s="89"/>
      <c r="J50" s="89"/>
      <c r="K50" s="89"/>
      <c r="L50" s="89"/>
      <c r="M50" s="89"/>
      <c r="N50" s="89"/>
      <c r="O50" s="89"/>
      <c r="P50" s="89"/>
      <c r="Q50" s="89"/>
      <c r="R50" s="89"/>
      <c r="S50" s="89"/>
      <c r="T50" s="89"/>
      <c r="U50" s="90"/>
    </row>
    <row r="51" spans="2:21" ht="31.65" customHeight="1">
      <c r="B51" s="88" t="s">
        <v>951</v>
      </c>
      <c r="C51" s="89"/>
      <c r="D51" s="89"/>
      <c r="E51" s="89"/>
      <c r="F51" s="89"/>
      <c r="G51" s="89"/>
      <c r="H51" s="89"/>
      <c r="I51" s="89"/>
      <c r="J51" s="89"/>
      <c r="K51" s="89"/>
      <c r="L51" s="89"/>
      <c r="M51" s="89"/>
      <c r="N51" s="89"/>
      <c r="O51" s="89"/>
      <c r="P51" s="89"/>
      <c r="Q51" s="89"/>
      <c r="R51" s="89"/>
      <c r="S51" s="89"/>
      <c r="T51" s="89"/>
      <c r="U51" s="90"/>
    </row>
    <row r="52" spans="2:21" ht="34.5" customHeight="1">
      <c r="B52" s="88" t="s">
        <v>952</v>
      </c>
      <c r="C52" s="89"/>
      <c r="D52" s="89"/>
      <c r="E52" s="89"/>
      <c r="F52" s="89"/>
      <c r="G52" s="89"/>
      <c r="H52" s="89"/>
      <c r="I52" s="89"/>
      <c r="J52" s="89"/>
      <c r="K52" s="89"/>
      <c r="L52" s="89"/>
      <c r="M52" s="89"/>
      <c r="N52" s="89"/>
      <c r="O52" s="89"/>
      <c r="P52" s="89"/>
      <c r="Q52" s="89"/>
      <c r="R52" s="89"/>
      <c r="S52" s="89"/>
      <c r="T52" s="89"/>
      <c r="U52" s="90"/>
    </row>
    <row r="53" spans="2:21" ht="34.5" customHeight="1">
      <c r="B53" s="88" t="s">
        <v>953</v>
      </c>
      <c r="C53" s="89"/>
      <c r="D53" s="89"/>
      <c r="E53" s="89"/>
      <c r="F53" s="89"/>
      <c r="G53" s="89"/>
      <c r="H53" s="89"/>
      <c r="I53" s="89"/>
      <c r="J53" s="89"/>
      <c r="K53" s="89"/>
      <c r="L53" s="89"/>
      <c r="M53" s="89"/>
      <c r="N53" s="89"/>
      <c r="O53" s="89"/>
      <c r="P53" s="89"/>
      <c r="Q53" s="89"/>
      <c r="R53" s="89"/>
      <c r="S53" s="89"/>
      <c r="T53" s="89"/>
      <c r="U53" s="90"/>
    </row>
    <row r="54" spans="2:21" ht="34.5" customHeight="1">
      <c r="B54" s="88" t="s">
        <v>954</v>
      </c>
      <c r="C54" s="89"/>
      <c r="D54" s="89"/>
      <c r="E54" s="89"/>
      <c r="F54" s="89"/>
      <c r="G54" s="89"/>
      <c r="H54" s="89"/>
      <c r="I54" s="89"/>
      <c r="J54" s="89"/>
      <c r="K54" s="89"/>
      <c r="L54" s="89"/>
      <c r="M54" s="89"/>
      <c r="N54" s="89"/>
      <c r="O54" s="89"/>
      <c r="P54" s="89"/>
      <c r="Q54" s="89"/>
      <c r="R54" s="89"/>
      <c r="S54" s="89"/>
      <c r="T54" s="89"/>
      <c r="U54" s="90"/>
    </row>
    <row r="55" spans="2:21" ht="34.5" customHeight="1" thickBot="1">
      <c r="B55" s="91" t="s">
        <v>955</v>
      </c>
      <c r="C55" s="92"/>
      <c r="D55" s="92"/>
      <c r="E55" s="92"/>
      <c r="F55" s="92"/>
      <c r="G55" s="92"/>
      <c r="H55" s="92"/>
      <c r="I55" s="92"/>
      <c r="J55" s="92"/>
      <c r="K55" s="92"/>
      <c r="L55" s="92"/>
      <c r="M55" s="92"/>
      <c r="N55" s="92"/>
      <c r="O55" s="92"/>
      <c r="P55" s="92"/>
      <c r="Q55" s="92"/>
      <c r="R55" s="92"/>
      <c r="S55" s="92"/>
      <c r="T55" s="92"/>
      <c r="U55" s="93"/>
    </row>
  </sheetData>
  <mergeCells count="100">
    <mergeCell ref="B52:U52"/>
    <mergeCell ref="B53:U53"/>
    <mergeCell ref="B54:U54"/>
    <mergeCell ref="B55:U55"/>
    <mergeCell ref="B46:U46"/>
    <mergeCell ref="B47:U47"/>
    <mergeCell ref="B48:U48"/>
    <mergeCell ref="B49:U49"/>
    <mergeCell ref="B50:U50"/>
    <mergeCell ref="B51:U51"/>
    <mergeCell ref="B45:U45"/>
    <mergeCell ref="B33:D33"/>
    <mergeCell ref="B34:D34"/>
    <mergeCell ref="B36:U36"/>
    <mergeCell ref="B37:U37"/>
    <mergeCell ref="B38:U38"/>
    <mergeCell ref="B39:U39"/>
    <mergeCell ref="B40:U40"/>
    <mergeCell ref="B41:U41"/>
    <mergeCell ref="B42:U42"/>
    <mergeCell ref="B43:U43"/>
    <mergeCell ref="B44:U44"/>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P13" sqref="P13"/>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109375" style="1" customWidth="1"/>
    <col min="9" max="9" width="7.5546875" style="1" customWidth="1"/>
    <col min="10" max="10" width="9" style="1" customWidth="1"/>
    <col min="11" max="11" width="24.33203125" style="1" customWidth="1"/>
    <col min="12" max="12" width="8.88671875" style="1" customWidth="1"/>
    <col min="13" max="13" width="7" style="1" customWidth="1"/>
    <col min="14" max="14" width="9.44140625" style="1" customWidth="1"/>
    <col min="15" max="15" width="27.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956</v>
      </c>
      <c r="D4" s="59" t="s">
        <v>957</v>
      </c>
      <c r="E4" s="59"/>
      <c r="F4" s="59"/>
      <c r="G4" s="59"/>
      <c r="H4" s="59"/>
      <c r="I4" s="14"/>
      <c r="J4" s="15" t="s">
        <v>6</v>
      </c>
      <c r="K4" s="16" t="s">
        <v>7</v>
      </c>
      <c r="L4" s="60" t="s">
        <v>8</v>
      </c>
      <c r="M4" s="60"/>
      <c r="N4" s="60"/>
      <c r="O4" s="60"/>
      <c r="P4" s="15" t="s">
        <v>9</v>
      </c>
      <c r="Q4" s="60" t="s">
        <v>805</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thickBot="1">
      <c r="A11" s="25"/>
      <c r="B11" s="26" t="s">
        <v>36</v>
      </c>
      <c r="C11" s="82" t="s">
        <v>958</v>
      </c>
      <c r="D11" s="82"/>
      <c r="E11" s="82"/>
      <c r="F11" s="82"/>
      <c r="G11" s="82"/>
      <c r="H11" s="82"/>
      <c r="I11" s="82" t="s">
        <v>1176</v>
      </c>
      <c r="J11" s="82"/>
      <c r="K11" s="82"/>
      <c r="L11" s="82" t="s">
        <v>807</v>
      </c>
      <c r="M11" s="82"/>
      <c r="N11" s="82"/>
      <c r="O11" s="82"/>
      <c r="P11" s="27" t="s">
        <v>12</v>
      </c>
      <c r="Q11" s="27" t="s">
        <v>39</v>
      </c>
      <c r="R11" s="28">
        <v>51.6</v>
      </c>
      <c r="S11" s="28" t="s">
        <v>40</v>
      </c>
      <c r="T11" s="28" t="s">
        <v>40</v>
      </c>
      <c r="U11" s="29" t="str">
        <f t="shared" ref="U11:U24" si="0">IF(ISERR(T11/S11*100),"N/A",T11/S11*100)</f>
        <v>N/A</v>
      </c>
    </row>
    <row r="12" spans="1:34" ht="75" customHeight="1" thickTop="1">
      <c r="A12" s="25"/>
      <c r="B12" s="26" t="s">
        <v>45</v>
      </c>
      <c r="C12" s="82" t="s">
        <v>959</v>
      </c>
      <c r="D12" s="82"/>
      <c r="E12" s="82"/>
      <c r="F12" s="82"/>
      <c r="G12" s="82"/>
      <c r="H12" s="82"/>
      <c r="I12" s="82" t="s">
        <v>960</v>
      </c>
      <c r="J12" s="82"/>
      <c r="K12" s="82"/>
      <c r="L12" s="82" t="s">
        <v>961</v>
      </c>
      <c r="M12" s="82"/>
      <c r="N12" s="82"/>
      <c r="O12" s="82"/>
      <c r="P12" s="27" t="s">
        <v>44</v>
      </c>
      <c r="Q12" s="27" t="s">
        <v>39</v>
      </c>
      <c r="R12" s="27">
        <v>60</v>
      </c>
      <c r="S12" s="27" t="s">
        <v>40</v>
      </c>
      <c r="T12" s="27" t="s">
        <v>40</v>
      </c>
      <c r="U12" s="29" t="str">
        <f t="shared" si="0"/>
        <v>N/A</v>
      </c>
    </row>
    <row r="13" spans="1:34" ht="75" customHeight="1" thickBot="1">
      <c r="A13" s="25"/>
      <c r="B13" s="30" t="s">
        <v>41</v>
      </c>
      <c r="C13" s="87" t="s">
        <v>41</v>
      </c>
      <c r="D13" s="87"/>
      <c r="E13" s="87"/>
      <c r="F13" s="87"/>
      <c r="G13" s="87"/>
      <c r="H13" s="87"/>
      <c r="I13" s="87" t="s">
        <v>962</v>
      </c>
      <c r="J13" s="87"/>
      <c r="K13" s="87"/>
      <c r="L13" s="87" t="s">
        <v>963</v>
      </c>
      <c r="M13" s="87"/>
      <c r="N13" s="87"/>
      <c r="O13" s="87"/>
      <c r="P13" s="31" t="s">
        <v>44</v>
      </c>
      <c r="Q13" s="31" t="s">
        <v>39</v>
      </c>
      <c r="R13" s="31">
        <v>5</v>
      </c>
      <c r="S13" s="31" t="s">
        <v>40</v>
      </c>
      <c r="T13" s="31" t="s">
        <v>40</v>
      </c>
      <c r="U13" s="32" t="str">
        <f t="shared" si="0"/>
        <v>N/A</v>
      </c>
    </row>
    <row r="14" spans="1:34" ht="75" customHeight="1" thickTop="1">
      <c r="A14" s="25"/>
      <c r="B14" s="26" t="s">
        <v>50</v>
      </c>
      <c r="C14" s="82" t="s">
        <v>964</v>
      </c>
      <c r="D14" s="82"/>
      <c r="E14" s="82"/>
      <c r="F14" s="82"/>
      <c r="G14" s="82"/>
      <c r="H14" s="82"/>
      <c r="I14" s="82" t="s">
        <v>965</v>
      </c>
      <c r="J14" s="82"/>
      <c r="K14" s="82"/>
      <c r="L14" s="82" t="s">
        <v>966</v>
      </c>
      <c r="M14" s="82"/>
      <c r="N14" s="82"/>
      <c r="O14" s="82"/>
      <c r="P14" s="27" t="s">
        <v>44</v>
      </c>
      <c r="Q14" s="27" t="s">
        <v>99</v>
      </c>
      <c r="R14" s="27">
        <v>100</v>
      </c>
      <c r="S14" s="27" t="s">
        <v>40</v>
      </c>
      <c r="T14" s="27" t="s">
        <v>40</v>
      </c>
      <c r="U14" s="29" t="str">
        <f t="shared" si="0"/>
        <v>N/A</v>
      </c>
    </row>
    <row r="15" spans="1:34" ht="75" customHeight="1">
      <c r="A15" s="25"/>
      <c r="B15" s="30" t="s">
        <v>41</v>
      </c>
      <c r="C15" s="87" t="s">
        <v>967</v>
      </c>
      <c r="D15" s="87"/>
      <c r="E15" s="87"/>
      <c r="F15" s="87"/>
      <c r="G15" s="87"/>
      <c r="H15" s="87"/>
      <c r="I15" s="87" t="s">
        <v>968</v>
      </c>
      <c r="J15" s="87"/>
      <c r="K15" s="87"/>
      <c r="L15" s="87" t="s">
        <v>969</v>
      </c>
      <c r="M15" s="87"/>
      <c r="N15" s="87"/>
      <c r="O15" s="87"/>
      <c r="P15" s="31" t="s">
        <v>44</v>
      </c>
      <c r="Q15" s="31" t="s">
        <v>99</v>
      </c>
      <c r="R15" s="31">
        <v>100</v>
      </c>
      <c r="S15" s="31" t="s">
        <v>40</v>
      </c>
      <c r="T15" s="31" t="s">
        <v>40</v>
      </c>
      <c r="U15" s="32" t="str">
        <f t="shared" si="0"/>
        <v>N/A</v>
      </c>
    </row>
    <row r="16" spans="1:34" ht="75" customHeight="1">
      <c r="A16" s="25"/>
      <c r="B16" s="30" t="s">
        <v>41</v>
      </c>
      <c r="C16" s="87" t="s">
        <v>970</v>
      </c>
      <c r="D16" s="87"/>
      <c r="E16" s="87"/>
      <c r="F16" s="87"/>
      <c r="G16" s="87"/>
      <c r="H16" s="87"/>
      <c r="I16" s="87" t="s">
        <v>971</v>
      </c>
      <c r="J16" s="87"/>
      <c r="K16" s="87"/>
      <c r="L16" s="87" t="s">
        <v>972</v>
      </c>
      <c r="M16" s="87"/>
      <c r="N16" s="87"/>
      <c r="O16" s="87"/>
      <c r="P16" s="31" t="s">
        <v>44</v>
      </c>
      <c r="Q16" s="31" t="s">
        <v>99</v>
      </c>
      <c r="R16" s="31">
        <v>100</v>
      </c>
      <c r="S16" s="31" t="s">
        <v>40</v>
      </c>
      <c r="T16" s="31" t="s">
        <v>40</v>
      </c>
      <c r="U16" s="32" t="str">
        <f t="shared" si="0"/>
        <v>N/A</v>
      </c>
    </row>
    <row r="17" spans="1:22" ht="75" customHeight="1">
      <c r="A17" s="25"/>
      <c r="B17" s="30" t="s">
        <v>41</v>
      </c>
      <c r="C17" s="87" t="s">
        <v>973</v>
      </c>
      <c r="D17" s="87"/>
      <c r="E17" s="87"/>
      <c r="F17" s="87"/>
      <c r="G17" s="87"/>
      <c r="H17" s="87"/>
      <c r="I17" s="87" t="s">
        <v>974</v>
      </c>
      <c r="J17" s="87"/>
      <c r="K17" s="87"/>
      <c r="L17" s="87" t="s">
        <v>975</v>
      </c>
      <c r="M17" s="87"/>
      <c r="N17" s="87"/>
      <c r="O17" s="87"/>
      <c r="P17" s="31" t="s">
        <v>44</v>
      </c>
      <c r="Q17" s="31" t="s">
        <v>154</v>
      </c>
      <c r="R17" s="31">
        <v>81.08</v>
      </c>
      <c r="S17" s="31" t="s">
        <v>40</v>
      </c>
      <c r="T17" s="31" t="s">
        <v>40</v>
      </c>
      <c r="U17" s="32" t="str">
        <f t="shared" si="0"/>
        <v>N/A</v>
      </c>
    </row>
    <row r="18" spans="1:22" ht="75" customHeight="1" thickBot="1">
      <c r="A18" s="25"/>
      <c r="B18" s="30" t="s">
        <v>41</v>
      </c>
      <c r="C18" s="87" t="s">
        <v>976</v>
      </c>
      <c r="D18" s="87"/>
      <c r="E18" s="87"/>
      <c r="F18" s="87"/>
      <c r="G18" s="87"/>
      <c r="H18" s="87"/>
      <c r="I18" s="87" t="s">
        <v>977</v>
      </c>
      <c r="J18" s="87"/>
      <c r="K18" s="87"/>
      <c r="L18" s="87" t="s">
        <v>978</v>
      </c>
      <c r="M18" s="87"/>
      <c r="N18" s="87"/>
      <c r="O18" s="87"/>
      <c r="P18" s="31" t="s">
        <v>44</v>
      </c>
      <c r="Q18" s="31" t="s">
        <v>154</v>
      </c>
      <c r="R18" s="31">
        <v>90</v>
      </c>
      <c r="S18" s="31" t="s">
        <v>40</v>
      </c>
      <c r="T18" s="31" t="s">
        <v>40</v>
      </c>
      <c r="U18" s="32" t="str">
        <f t="shared" si="0"/>
        <v>N/A</v>
      </c>
    </row>
    <row r="19" spans="1:22" ht="75" customHeight="1" thickTop="1">
      <c r="A19" s="25"/>
      <c r="B19" s="26" t="s">
        <v>55</v>
      </c>
      <c r="C19" s="82" t="s">
        <v>979</v>
      </c>
      <c r="D19" s="82"/>
      <c r="E19" s="82"/>
      <c r="F19" s="82"/>
      <c r="G19" s="82"/>
      <c r="H19" s="82"/>
      <c r="I19" s="82" t="s">
        <v>822</v>
      </c>
      <c r="J19" s="82"/>
      <c r="K19" s="82"/>
      <c r="L19" s="82" t="s">
        <v>980</v>
      </c>
      <c r="M19" s="82"/>
      <c r="N19" s="82"/>
      <c r="O19" s="82"/>
      <c r="P19" s="27" t="s">
        <v>44</v>
      </c>
      <c r="Q19" s="27" t="s">
        <v>59</v>
      </c>
      <c r="R19" s="27">
        <v>100</v>
      </c>
      <c r="S19" s="27">
        <v>100</v>
      </c>
      <c r="T19" s="27">
        <v>100</v>
      </c>
      <c r="U19" s="29">
        <f t="shared" si="0"/>
        <v>100</v>
      </c>
    </row>
    <row r="20" spans="1:22" ht="75" customHeight="1">
      <c r="A20" s="25"/>
      <c r="B20" s="30" t="s">
        <v>41</v>
      </c>
      <c r="C20" s="87" t="s">
        <v>41</v>
      </c>
      <c r="D20" s="87"/>
      <c r="E20" s="87"/>
      <c r="F20" s="87"/>
      <c r="G20" s="87"/>
      <c r="H20" s="87"/>
      <c r="I20" s="87" t="s">
        <v>824</v>
      </c>
      <c r="J20" s="87"/>
      <c r="K20" s="87"/>
      <c r="L20" s="87" t="s">
        <v>825</v>
      </c>
      <c r="M20" s="87"/>
      <c r="N20" s="87"/>
      <c r="O20" s="87"/>
      <c r="P20" s="31" t="s">
        <v>44</v>
      </c>
      <c r="Q20" s="31" t="s">
        <v>59</v>
      </c>
      <c r="R20" s="31">
        <v>100</v>
      </c>
      <c r="S20" s="31">
        <v>100</v>
      </c>
      <c r="T20" s="31">
        <v>100</v>
      </c>
      <c r="U20" s="32">
        <f t="shared" si="0"/>
        <v>100</v>
      </c>
    </row>
    <row r="21" spans="1:22" ht="75" customHeight="1">
      <c r="A21" s="25"/>
      <c r="B21" s="30" t="s">
        <v>41</v>
      </c>
      <c r="C21" s="87" t="s">
        <v>981</v>
      </c>
      <c r="D21" s="87"/>
      <c r="E21" s="87"/>
      <c r="F21" s="87"/>
      <c r="G21" s="87"/>
      <c r="H21" s="87"/>
      <c r="I21" s="87" t="s">
        <v>982</v>
      </c>
      <c r="J21" s="87"/>
      <c r="K21" s="87"/>
      <c r="L21" s="87" t="s">
        <v>983</v>
      </c>
      <c r="M21" s="87"/>
      <c r="N21" s="87"/>
      <c r="O21" s="87"/>
      <c r="P21" s="31" t="s">
        <v>44</v>
      </c>
      <c r="Q21" s="31" t="s">
        <v>59</v>
      </c>
      <c r="R21" s="31">
        <v>100</v>
      </c>
      <c r="S21" s="31">
        <v>25</v>
      </c>
      <c r="T21" s="31">
        <v>25.51</v>
      </c>
      <c r="U21" s="32">
        <f t="shared" si="0"/>
        <v>102.03999999999999</v>
      </c>
    </row>
    <row r="22" spans="1:22" ht="75" customHeight="1">
      <c r="A22" s="25"/>
      <c r="B22" s="30" t="s">
        <v>41</v>
      </c>
      <c r="C22" s="87" t="s">
        <v>984</v>
      </c>
      <c r="D22" s="87"/>
      <c r="E22" s="87"/>
      <c r="F22" s="87"/>
      <c r="G22" s="87"/>
      <c r="H22" s="87"/>
      <c r="I22" s="87" t="s">
        <v>985</v>
      </c>
      <c r="J22" s="87"/>
      <c r="K22" s="87"/>
      <c r="L22" s="87" t="s">
        <v>986</v>
      </c>
      <c r="M22" s="87"/>
      <c r="N22" s="87"/>
      <c r="O22" s="87"/>
      <c r="P22" s="31" t="s">
        <v>44</v>
      </c>
      <c r="Q22" s="31" t="s">
        <v>59</v>
      </c>
      <c r="R22" s="31">
        <v>100</v>
      </c>
      <c r="S22" s="31">
        <v>100</v>
      </c>
      <c r="T22" s="31">
        <v>100</v>
      </c>
      <c r="U22" s="32">
        <f t="shared" si="0"/>
        <v>100</v>
      </c>
    </row>
    <row r="23" spans="1:22" ht="75" customHeight="1">
      <c r="A23" s="25"/>
      <c r="B23" s="30" t="s">
        <v>41</v>
      </c>
      <c r="C23" s="87" t="s">
        <v>987</v>
      </c>
      <c r="D23" s="87"/>
      <c r="E23" s="87"/>
      <c r="F23" s="87"/>
      <c r="G23" s="87"/>
      <c r="H23" s="87"/>
      <c r="I23" s="87" t="s">
        <v>988</v>
      </c>
      <c r="J23" s="87"/>
      <c r="K23" s="87"/>
      <c r="L23" s="87" t="s">
        <v>989</v>
      </c>
      <c r="M23" s="87"/>
      <c r="N23" s="87"/>
      <c r="O23" s="87"/>
      <c r="P23" s="31" t="s">
        <v>44</v>
      </c>
      <c r="Q23" s="31" t="s">
        <v>154</v>
      </c>
      <c r="R23" s="31">
        <v>32.61</v>
      </c>
      <c r="S23" s="31" t="s">
        <v>40</v>
      </c>
      <c r="T23" s="31" t="s">
        <v>40</v>
      </c>
      <c r="U23" s="32" t="str">
        <f t="shared" si="0"/>
        <v>N/A</v>
      </c>
    </row>
    <row r="24" spans="1:22" ht="75" customHeight="1" thickBot="1">
      <c r="A24" s="25"/>
      <c r="B24" s="30" t="s">
        <v>41</v>
      </c>
      <c r="C24" s="87" t="s">
        <v>990</v>
      </c>
      <c r="D24" s="87"/>
      <c r="E24" s="87"/>
      <c r="F24" s="87"/>
      <c r="G24" s="87"/>
      <c r="H24" s="87"/>
      <c r="I24" s="87" t="s">
        <v>991</v>
      </c>
      <c r="J24" s="87"/>
      <c r="K24" s="87"/>
      <c r="L24" s="87" t="s">
        <v>992</v>
      </c>
      <c r="M24" s="87"/>
      <c r="N24" s="87"/>
      <c r="O24" s="87"/>
      <c r="P24" s="31" t="s">
        <v>44</v>
      </c>
      <c r="Q24" s="31" t="s">
        <v>154</v>
      </c>
      <c r="R24" s="31">
        <v>90</v>
      </c>
      <c r="S24" s="31" t="s">
        <v>40</v>
      </c>
      <c r="T24" s="31" t="s">
        <v>40</v>
      </c>
      <c r="U24" s="32" t="str">
        <f t="shared" si="0"/>
        <v>N/A</v>
      </c>
    </row>
    <row r="25" spans="1:22" ht="22.5" customHeight="1" thickTop="1" thickBot="1">
      <c r="B25" s="8" t="s">
        <v>60</v>
      </c>
      <c r="C25" s="9"/>
      <c r="D25" s="9"/>
      <c r="E25" s="9"/>
      <c r="F25" s="9"/>
      <c r="G25" s="9"/>
      <c r="H25" s="10"/>
      <c r="I25" s="10"/>
      <c r="J25" s="10"/>
      <c r="K25" s="10"/>
      <c r="L25" s="10"/>
      <c r="M25" s="10"/>
      <c r="N25" s="10"/>
      <c r="O25" s="10"/>
      <c r="P25" s="10"/>
      <c r="Q25" s="10"/>
      <c r="R25" s="10"/>
      <c r="S25" s="10"/>
      <c r="T25" s="10"/>
      <c r="U25" s="11"/>
      <c r="V25" s="33"/>
    </row>
    <row r="26" spans="1:22" ht="26.25" customHeight="1" thickTop="1">
      <c r="B26" s="34"/>
      <c r="C26" s="35"/>
      <c r="D26" s="35"/>
      <c r="E26" s="35"/>
      <c r="F26" s="35"/>
      <c r="G26" s="35"/>
      <c r="H26" s="36"/>
      <c r="I26" s="36"/>
      <c r="J26" s="36"/>
      <c r="K26" s="36"/>
      <c r="L26" s="36"/>
      <c r="M26" s="36"/>
      <c r="N26" s="36"/>
      <c r="O26" s="36"/>
      <c r="P26" s="37"/>
      <c r="Q26" s="38"/>
      <c r="R26" s="39" t="s">
        <v>61</v>
      </c>
      <c r="S26" s="22" t="s">
        <v>62</v>
      </c>
      <c r="T26" s="39" t="s">
        <v>63</v>
      </c>
      <c r="U26" s="22" t="s">
        <v>64</v>
      </c>
    </row>
    <row r="27" spans="1:22" ht="26.25" customHeight="1" thickBot="1">
      <c r="B27" s="40"/>
      <c r="C27" s="41"/>
      <c r="D27" s="41"/>
      <c r="E27" s="41"/>
      <c r="F27" s="41"/>
      <c r="G27" s="41"/>
      <c r="H27" s="42"/>
      <c r="I27" s="42"/>
      <c r="J27" s="42"/>
      <c r="K27" s="42"/>
      <c r="L27" s="42"/>
      <c r="M27" s="42"/>
      <c r="N27" s="42"/>
      <c r="O27" s="42"/>
      <c r="P27" s="43"/>
      <c r="Q27" s="44"/>
      <c r="R27" s="45" t="s">
        <v>65</v>
      </c>
      <c r="S27" s="44" t="s">
        <v>65</v>
      </c>
      <c r="T27" s="44" t="s">
        <v>65</v>
      </c>
      <c r="U27" s="44" t="s">
        <v>66</v>
      </c>
    </row>
    <row r="28" spans="1:22" ht="13.5" customHeight="1" thickBot="1">
      <c r="B28" s="94" t="s">
        <v>67</v>
      </c>
      <c r="C28" s="95"/>
      <c r="D28" s="95"/>
      <c r="E28" s="46"/>
      <c r="F28" s="46"/>
      <c r="G28" s="46"/>
      <c r="H28" s="47"/>
      <c r="I28" s="47"/>
      <c r="J28" s="47"/>
      <c r="K28" s="47"/>
      <c r="L28" s="47"/>
      <c r="M28" s="47"/>
      <c r="N28" s="47"/>
      <c r="O28" s="47"/>
      <c r="P28" s="48"/>
      <c r="Q28" s="48"/>
      <c r="R28" s="49">
        <f>1989.397243</f>
        <v>1989.3972429999999</v>
      </c>
      <c r="S28" s="49">
        <f>1989.397243</f>
        <v>1989.3972429999999</v>
      </c>
      <c r="T28" s="49">
        <f>1665.63018516</f>
        <v>1665.6301851600001</v>
      </c>
      <c r="U28" s="50">
        <f>+IF(ISERR(T28/S28*100),"N/A",T28/S28*100)</f>
        <v>83.725369129809351</v>
      </c>
    </row>
    <row r="29" spans="1:22" ht="13.5" customHeight="1" thickBot="1">
      <c r="B29" s="96" t="s">
        <v>68</v>
      </c>
      <c r="C29" s="97"/>
      <c r="D29" s="97"/>
      <c r="E29" s="51"/>
      <c r="F29" s="51"/>
      <c r="G29" s="51"/>
      <c r="H29" s="52"/>
      <c r="I29" s="52"/>
      <c r="J29" s="52"/>
      <c r="K29" s="52"/>
      <c r="L29" s="52"/>
      <c r="M29" s="52"/>
      <c r="N29" s="52"/>
      <c r="O29" s="52"/>
      <c r="P29" s="53"/>
      <c r="Q29" s="53"/>
      <c r="R29" s="49">
        <f>1673.01914036</f>
        <v>1673.0191403599999</v>
      </c>
      <c r="S29" s="49">
        <f>1673.01914036</f>
        <v>1673.0191403599999</v>
      </c>
      <c r="T29" s="49">
        <f>1665.63018516</f>
        <v>1665.6301851600001</v>
      </c>
      <c r="U29" s="50">
        <f>+IF(ISERR(T29/S29*100),"N/A",T29/S29*100)</f>
        <v>99.558346045078125</v>
      </c>
    </row>
    <row r="30" spans="1:22" ht="14.85" customHeight="1" thickTop="1" thickBot="1">
      <c r="B30" s="8" t="s">
        <v>69</v>
      </c>
      <c r="C30" s="9"/>
      <c r="D30" s="9"/>
      <c r="E30" s="9"/>
      <c r="F30" s="9"/>
      <c r="G30" s="9"/>
      <c r="H30" s="10"/>
      <c r="I30" s="10"/>
      <c r="J30" s="10"/>
      <c r="K30" s="10"/>
      <c r="L30" s="10"/>
      <c r="M30" s="10"/>
      <c r="N30" s="10"/>
      <c r="O30" s="10"/>
      <c r="P30" s="10"/>
      <c r="Q30" s="10"/>
      <c r="R30" s="10"/>
      <c r="S30" s="10"/>
      <c r="T30" s="10"/>
      <c r="U30" s="11"/>
    </row>
    <row r="31" spans="1:22" ht="44.25" customHeight="1" thickTop="1">
      <c r="B31" s="98" t="s">
        <v>70</v>
      </c>
      <c r="C31" s="99"/>
      <c r="D31" s="99"/>
      <c r="E31" s="99"/>
      <c r="F31" s="99"/>
      <c r="G31" s="99"/>
      <c r="H31" s="99"/>
      <c r="I31" s="99"/>
      <c r="J31" s="99"/>
      <c r="K31" s="99"/>
      <c r="L31" s="99"/>
      <c r="M31" s="99"/>
      <c r="N31" s="99"/>
      <c r="O31" s="99"/>
      <c r="P31" s="99"/>
      <c r="Q31" s="99"/>
      <c r="R31" s="99"/>
      <c r="S31" s="99"/>
      <c r="T31" s="99"/>
      <c r="U31" s="100"/>
    </row>
    <row r="32" spans="1:22" ht="34.5" customHeight="1">
      <c r="B32" s="88" t="s">
        <v>861</v>
      </c>
      <c r="C32" s="89"/>
      <c r="D32" s="89"/>
      <c r="E32" s="89"/>
      <c r="F32" s="89"/>
      <c r="G32" s="89"/>
      <c r="H32" s="89"/>
      <c r="I32" s="89"/>
      <c r="J32" s="89"/>
      <c r="K32" s="89"/>
      <c r="L32" s="89"/>
      <c r="M32" s="89"/>
      <c r="N32" s="89"/>
      <c r="O32" s="89"/>
      <c r="P32" s="89"/>
      <c r="Q32" s="89"/>
      <c r="R32" s="89"/>
      <c r="S32" s="89"/>
      <c r="T32" s="89"/>
      <c r="U32" s="90"/>
    </row>
    <row r="33" spans="2:21" ht="34.5" customHeight="1">
      <c r="B33" s="88" t="s">
        <v>993</v>
      </c>
      <c r="C33" s="89"/>
      <c r="D33" s="89"/>
      <c r="E33" s="89"/>
      <c r="F33" s="89"/>
      <c r="G33" s="89"/>
      <c r="H33" s="89"/>
      <c r="I33" s="89"/>
      <c r="J33" s="89"/>
      <c r="K33" s="89"/>
      <c r="L33" s="89"/>
      <c r="M33" s="89"/>
      <c r="N33" s="89"/>
      <c r="O33" s="89"/>
      <c r="P33" s="89"/>
      <c r="Q33" s="89"/>
      <c r="R33" s="89"/>
      <c r="S33" s="89"/>
      <c r="T33" s="89"/>
      <c r="U33" s="90"/>
    </row>
    <row r="34" spans="2:21" ht="34.5" customHeight="1">
      <c r="B34" s="88" t="s">
        <v>994</v>
      </c>
      <c r="C34" s="89"/>
      <c r="D34" s="89"/>
      <c r="E34" s="89"/>
      <c r="F34" s="89"/>
      <c r="G34" s="89"/>
      <c r="H34" s="89"/>
      <c r="I34" s="89"/>
      <c r="J34" s="89"/>
      <c r="K34" s="89"/>
      <c r="L34" s="89"/>
      <c r="M34" s="89"/>
      <c r="N34" s="89"/>
      <c r="O34" s="89"/>
      <c r="P34" s="89"/>
      <c r="Q34" s="89"/>
      <c r="R34" s="89"/>
      <c r="S34" s="89"/>
      <c r="T34" s="89"/>
      <c r="U34" s="90"/>
    </row>
    <row r="35" spans="2:21" ht="34.5" customHeight="1">
      <c r="B35" s="88" t="s">
        <v>995</v>
      </c>
      <c r="C35" s="89"/>
      <c r="D35" s="89"/>
      <c r="E35" s="89"/>
      <c r="F35" s="89"/>
      <c r="G35" s="89"/>
      <c r="H35" s="89"/>
      <c r="I35" s="89"/>
      <c r="J35" s="89"/>
      <c r="K35" s="89"/>
      <c r="L35" s="89"/>
      <c r="M35" s="89"/>
      <c r="N35" s="89"/>
      <c r="O35" s="89"/>
      <c r="P35" s="89"/>
      <c r="Q35" s="89"/>
      <c r="R35" s="89"/>
      <c r="S35" s="89"/>
      <c r="T35" s="89"/>
      <c r="U35" s="90"/>
    </row>
    <row r="36" spans="2:21" ht="34.5" customHeight="1">
      <c r="B36" s="88" t="s">
        <v>996</v>
      </c>
      <c r="C36" s="89"/>
      <c r="D36" s="89"/>
      <c r="E36" s="89"/>
      <c r="F36" s="89"/>
      <c r="G36" s="89"/>
      <c r="H36" s="89"/>
      <c r="I36" s="89"/>
      <c r="J36" s="89"/>
      <c r="K36" s="89"/>
      <c r="L36" s="89"/>
      <c r="M36" s="89"/>
      <c r="N36" s="89"/>
      <c r="O36" s="89"/>
      <c r="P36" s="89"/>
      <c r="Q36" s="89"/>
      <c r="R36" s="89"/>
      <c r="S36" s="89"/>
      <c r="T36" s="89"/>
      <c r="U36" s="90"/>
    </row>
    <row r="37" spans="2:21" ht="34.5" customHeight="1">
      <c r="B37" s="88" t="s">
        <v>997</v>
      </c>
      <c r="C37" s="89"/>
      <c r="D37" s="89"/>
      <c r="E37" s="89"/>
      <c r="F37" s="89"/>
      <c r="G37" s="89"/>
      <c r="H37" s="89"/>
      <c r="I37" s="89"/>
      <c r="J37" s="89"/>
      <c r="K37" s="89"/>
      <c r="L37" s="89"/>
      <c r="M37" s="89"/>
      <c r="N37" s="89"/>
      <c r="O37" s="89"/>
      <c r="P37" s="89"/>
      <c r="Q37" s="89"/>
      <c r="R37" s="89"/>
      <c r="S37" s="89"/>
      <c r="T37" s="89"/>
      <c r="U37" s="90"/>
    </row>
    <row r="38" spans="2:21" ht="34.5" customHeight="1">
      <c r="B38" s="88" t="s">
        <v>998</v>
      </c>
      <c r="C38" s="89"/>
      <c r="D38" s="89"/>
      <c r="E38" s="89"/>
      <c r="F38" s="89"/>
      <c r="G38" s="89"/>
      <c r="H38" s="89"/>
      <c r="I38" s="89"/>
      <c r="J38" s="89"/>
      <c r="K38" s="89"/>
      <c r="L38" s="89"/>
      <c r="M38" s="89"/>
      <c r="N38" s="89"/>
      <c r="O38" s="89"/>
      <c r="P38" s="89"/>
      <c r="Q38" s="89"/>
      <c r="R38" s="89"/>
      <c r="S38" s="89"/>
      <c r="T38" s="89"/>
      <c r="U38" s="90"/>
    </row>
    <row r="39" spans="2:21" ht="34.5" customHeight="1">
      <c r="B39" s="88" t="s">
        <v>999</v>
      </c>
      <c r="C39" s="89"/>
      <c r="D39" s="89"/>
      <c r="E39" s="89"/>
      <c r="F39" s="89"/>
      <c r="G39" s="89"/>
      <c r="H39" s="89"/>
      <c r="I39" s="89"/>
      <c r="J39" s="89"/>
      <c r="K39" s="89"/>
      <c r="L39" s="89"/>
      <c r="M39" s="89"/>
      <c r="N39" s="89"/>
      <c r="O39" s="89"/>
      <c r="P39" s="89"/>
      <c r="Q39" s="89"/>
      <c r="R39" s="89"/>
      <c r="S39" s="89"/>
      <c r="T39" s="89"/>
      <c r="U39" s="90"/>
    </row>
    <row r="40" spans="2:21" ht="74.099999999999994" customHeight="1">
      <c r="B40" s="88" t="s">
        <v>1000</v>
      </c>
      <c r="C40" s="89"/>
      <c r="D40" s="89"/>
      <c r="E40" s="89"/>
      <c r="F40" s="89"/>
      <c r="G40" s="89"/>
      <c r="H40" s="89"/>
      <c r="I40" s="89"/>
      <c r="J40" s="89"/>
      <c r="K40" s="89"/>
      <c r="L40" s="89"/>
      <c r="M40" s="89"/>
      <c r="N40" s="89"/>
      <c r="O40" s="89"/>
      <c r="P40" s="89"/>
      <c r="Q40" s="89"/>
      <c r="R40" s="89"/>
      <c r="S40" s="89"/>
      <c r="T40" s="89"/>
      <c r="U40" s="90"/>
    </row>
    <row r="41" spans="2:21" ht="74.849999999999994" customHeight="1">
      <c r="B41" s="88" t="s">
        <v>1001</v>
      </c>
      <c r="C41" s="89"/>
      <c r="D41" s="89"/>
      <c r="E41" s="89"/>
      <c r="F41" s="89"/>
      <c r="G41" s="89"/>
      <c r="H41" s="89"/>
      <c r="I41" s="89"/>
      <c r="J41" s="89"/>
      <c r="K41" s="89"/>
      <c r="L41" s="89"/>
      <c r="M41" s="89"/>
      <c r="N41" s="89"/>
      <c r="O41" s="89"/>
      <c r="P41" s="89"/>
      <c r="Q41" s="89"/>
      <c r="R41" s="89"/>
      <c r="S41" s="89"/>
      <c r="T41" s="89"/>
      <c r="U41" s="90"/>
    </row>
    <row r="42" spans="2:21" ht="54.15" customHeight="1">
      <c r="B42" s="88" t="s">
        <v>1002</v>
      </c>
      <c r="C42" s="89"/>
      <c r="D42" s="89"/>
      <c r="E42" s="89"/>
      <c r="F42" s="89"/>
      <c r="G42" s="89"/>
      <c r="H42" s="89"/>
      <c r="I42" s="89"/>
      <c r="J42" s="89"/>
      <c r="K42" s="89"/>
      <c r="L42" s="89"/>
      <c r="M42" s="89"/>
      <c r="N42" s="89"/>
      <c r="O42" s="89"/>
      <c r="P42" s="89"/>
      <c r="Q42" s="89"/>
      <c r="R42" s="89"/>
      <c r="S42" s="89"/>
      <c r="T42" s="89"/>
      <c r="U42" s="90"/>
    </row>
    <row r="43" spans="2:21" ht="65.099999999999994" customHeight="1">
      <c r="B43" s="88" t="s">
        <v>1003</v>
      </c>
      <c r="C43" s="89"/>
      <c r="D43" s="89"/>
      <c r="E43" s="89"/>
      <c r="F43" s="89"/>
      <c r="G43" s="89"/>
      <c r="H43" s="89"/>
      <c r="I43" s="89"/>
      <c r="J43" s="89"/>
      <c r="K43" s="89"/>
      <c r="L43" s="89"/>
      <c r="M43" s="89"/>
      <c r="N43" s="89"/>
      <c r="O43" s="89"/>
      <c r="P43" s="89"/>
      <c r="Q43" s="89"/>
      <c r="R43" s="89"/>
      <c r="S43" s="89"/>
      <c r="T43" s="89"/>
      <c r="U43" s="90"/>
    </row>
    <row r="44" spans="2:21" ht="34.5" customHeight="1">
      <c r="B44" s="88" t="s">
        <v>1004</v>
      </c>
      <c r="C44" s="89"/>
      <c r="D44" s="89"/>
      <c r="E44" s="89"/>
      <c r="F44" s="89"/>
      <c r="G44" s="89"/>
      <c r="H44" s="89"/>
      <c r="I44" s="89"/>
      <c r="J44" s="89"/>
      <c r="K44" s="89"/>
      <c r="L44" s="89"/>
      <c r="M44" s="89"/>
      <c r="N44" s="89"/>
      <c r="O44" s="89"/>
      <c r="P44" s="89"/>
      <c r="Q44" s="89"/>
      <c r="R44" s="89"/>
      <c r="S44" s="89"/>
      <c r="T44" s="89"/>
      <c r="U44" s="90"/>
    </row>
    <row r="45" spans="2:21" ht="34.5" customHeight="1" thickBot="1">
      <c r="B45" s="91" t="s">
        <v>1005</v>
      </c>
      <c r="C45" s="92"/>
      <c r="D45" s="92"/>
      <c r="E45" s="92"/>
      <c r="F45" s="92"/>
      <c r="G45" s="92"/>
      <c r="H45" s="92"/>
      <c r="I45" s="92"/>
      <c r="J45" s="92"/>
      <c r="K45" s="92"/>
      <c r="L45" s="92"/>
      <c r="M45" s="92"/>
      <c r="N45" s="92"/>
      <c r="O45" s="92"/>
      <c r="P45" s="92"/>
      <c r="Q45" s="92"/>
      <c r="R45" s="92"/>
      <c r="S45" s="92"/>
      <c r="T45" s="92"/>
      <c r="U45" s="93"/>
    </row>
  </sheetData>
  <mergeCells count="80">
    <mergeCell ref="B44:U44"/>
    <mergeCell ref="B45:U45"/>
    <mergeCell ref="B38:U38"/>
    <mergeCell ref="B39:U39"/>
    <mergeCell ref="B40:U40"/>
    <mergeCell ref="B41:U41"/>
    <mergeCell ref="B42:U42"/>
    <mergeCell ref="B43:U43"/>
    <mergeCell ref="B37:U37"/>
    <mergeCell ref="C24:H24"/>
    <mergeCell ref="I24:K24"/>
    <mergeCell ref="L24:O24"/>
    <mergeCell ref="B28:D28"/>
    <mergeCell ref="B29:D29"/>
    <mergeCell ref="B31:U31"/>
    <mergeCell ref="B32:U32"/>
    <mergeCell ref="B33:U33"/>
    <mergeCell ref="B34:U34"/>
    <mergeCell ref="B35:U35"/>
    <mergeCell ref="B36:U36"/>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W4" sqref="W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2.109375" style="1" customWidth="1"/>
    <col min="9" max="9" width="7.5546875" style="1" customWidth="1"/>
    <col min="10" max="10" width="9" style="1" customWidth="1"/>
    <col min="11" max="11" width="23.109375" style="1" customWidth="1"/>
    <col min="12" max="12" width="8.88671875" style="1" customWidth="1"/>
    <col min="13" max="13" width="7" style="1" customWidth="1"/>
    <col min="14" max="14" width="9.44140625" style="1" customWidth="1"/>
    <col min="15" max="15" width="31.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1006</v>
      </c>
      <c r="D4" s="59" t="s">
        <v>1007</v>
      </c>
      <c r="E4" s="59"/>
      <c r="F4" s="59"/>
      <c r="G4" s="59"/>
      <c r="H4" s="59"/>
      <c r="I4" s="14"/>
      <c r="J4" s="15" t="s">
        <v>6</v>
      </c>
      <c r="K4" s="16" t="s">
        <v>7</v>
      </c>
      <c r="L4" s="60" t="s">
        <v>8</v>
      </c>
      <c r="M4" s="60"/>
      <c r="N4" s="60"/>
      <c r="O4" s="60"/>
      <c r="P4" s="15" t="s">
        <v>9</v>
      </c>
      <c r="Q4" s="60" t="s">
        <v>1008</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92.25" customHeight="1" thickTop="1">
      <c r="A11" s="25"/>
      <c r="B11" s="26" t="s">
        <v>36</v>
      </c>
      <c r="C11" s="82" t="s">
        <v>1009</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18" si="0">IF(ISERR(T11/S11*100),"N/A",T11/S11*100)</f>
        <v>N/A</v>
      </c>
    </row>
    <row r="12" spans="1:34" ht="109.5" customHeight="1" thickBot="1">
      <c r="A12" s="25"/>
      <c r="B12" s="30" t="s">
        <v>41</v>
      </c>
      <c r="C12" s="87" t="s">
        <v>41</v>
      </c>
      <c r="D12" s="87"/>
      <c r="E12" s="87"/>
      <c r="F12" s="87"/>
      <c r="G12" s="87"/>
      <c r="H12" s="87"/>
      <c r="I12" s="87" t="s">
        <v>1010</v>
      </c>
      <c r="J12" s="87"/>
      <c r="K12" s="87"/>
      <c r="L12" s="87" t="s">
        <v>1011</v>
      </c>
      <c r="M12" s="87"/>
      <c r="N12" s="87"/>
      <c r="O12" s="87"/>
      <c r="P12" s="31" t="s">
        <v>44</v>
      </c>
      <c r="Q12" s="31" t="s">
        <v>39</v>
      </c>
      <c r="R12" s="31">
        <v>674.25</v>
      </c>
      <c r="S12" s="31" t="s">
        <v>40</v>
      </c>
      <c r="T12" s="31" t="s">
        <v>40</v>
      </c>
      <c r="U12" s="32" t="str">
        <f t="shared" si="0"/>
        <v>N/A</v>
      </c>
    </row>
    <row r="13" spans="1:34" ht="75" customHeight="1" thickTop="1" thickBot="1">
      <c r="A13" s="25"/>
      <c r="B13" s="26" t="s">
        <v>45</v>
      </c>
      <c r="C13" s="82" t="s">
        <v>1012</v>
      </c>
      <c r="D13" s="82"/>
      <c r="E13" s="82"/>
      <c r="F13" s="82"/>
      <c r="G13" s="82"/>
      <c r="H13" s="82"/>
      <c r="I13" s="82" t="s">
        <v>1013</v>
      </c>
      <c r="J13" s="82"/>
      <c r="K13" s="82"/>
      <c r="L13" s="82" t="s">
        <v>1014</v>
      </c>
      <c r="M13" s="82"/>
      <c r="N13" s="82"/>
      <c r="O13" s="82"/>
      <c r="P13" s="27" t="s">
        <v>44</v>
      </c>
      <c r="Q13" s="27" t="s">
        <v>39</v>
      </c>
      <c r="R13" s="27">
        <v>86.05</v>
      </c>
      <c r="S13" s="27" t="s">
        <v>40</v>
      </c>
      <c r="T13" s="27" t="s">
        <v>40</v>
      </c>
      <c r="U13" s="29" t="str">
        <f t="shared" si="0"/>
        <v>N/A</v>
      </c>
    </row>
    <row r="14" spans="1:34" ht="75" customHeight="1" thickTop="1">
      <c r="A14" s="25"/>
      <c r="B14" s="26" t="s">
        <v>50</v>
      </c>
      <c r="C14" s="82" t="s">
        <v>1015</v>
      </c>
      <c r="D14" s="82"/>
      <c r="E14" s="82"/>
      <c r="F14" s="82"/>
      <c r="G14" s="82"/>
      <c r="H14" s="82"/>
      <c r="I14" s="82" t="s">
        <v>1016</v>
      </c>
      <c r="J14" s="82"/>
      <c r="K14" s="82"/>
      <c r="L14" s="82" t="s">
        <v>1017</v>
      </c>
      <c r="M14" s="82"/>
      <c r="N14" s="82"/>
      <c r="O14" s="82"/>
      <c r="P14" s="27" t="s">
        <v>44</v>
      </c>
      <c r="Q14" s="27" t="s">
        <v>39</v>
      </c>
      <c r="R14" s="27">
        <v>100</v>
      </c>
      <c r="S14" s="27" t="s">
        <v>40</v>
      </c>
      <c r="T14" s="27" t="s">
        <v>40</v>
      </c>
      <c r="U14" s="29" t="str">
        <f t="shared" si="0"/>
        <v>N/A</v>
      </c>
    </row>
    <row r="15" spans="1:34" ht="75" customHeight="1" thickBot="1">
      <c r="A15" s="25"/>
      <c r="B15" s="30" t="s">
        <v>41</v>
      </c>
      <c r="C15" s="87" t="s">
        <v>1018</v>
      </c>
      <c r="D15" s="87"/>
      <c r="E15" s="87"/>
      <c r="F15" s="87"/>
      <c r="G15" s="87"/>
      <c r="H15" s="87"/>
      <c r="I15" s="87" t="s">
        <v>1019</v>
      </c>
      <c r="J15" s="87"/>
      <c r="K15" s="87"/>
      <c r="L15" s="87" t="s">
        <v>1020</v>
      </c>
      <c r="M15" s="87"/>
      <c r="N15" s="87"/>
      <c r="O15" s="87"/>
      <c r="P15" s="31" t="s">
        <v>44</v>
      </c>
      <c r="Q15" s="31" t="s">
        <v>99</v>
      </c>
      <c r="R15" s="31">
        <v>100</v>
      </c>
      <c r="S15" s="31" t="s">
        <v>40</v>
      </c>
      <c r="T15" s="31" t="s">
        <v>40</v>
      </c>
      <c r="U15" s="32" t="str">
        <f t="shared" si="0"/>
        <v>N/A</v>
      </c>
    </row>
    <row r="16" spans="1:34" ht="75" customHeight="1" thickTop="1">
      <c r="A16" s="25"/>
      <c r="B16" s="26" t="s">
        <v>55</v>
      </c>
      <c r="C16" s="82" t="s">
        <v>1021</v>
      </c>
      <c r="D16" s="82"/>
      <c r="E16" s="82"/>
      <c r="F16" s="82"/>
      <c r="G16" s="82"/>
      <c r="H16" s="82"/>
      <c r="I16" s="82" t="s">
        <v>1022</v>
      </c>
      <c r="J16" s="82"/>
      <c r="K16" s="82"/>
      <c r="L16" s="82" t="s">
        <v>1023</v>
      </c>
      <c r="M16" s="82"/>
      <c r="N16" s="82"/>
      <c r="O16" s="82"/>
      <c r="P16" s="27" t="s">
        <v>44</v>
      </c>
      <c r="Q16" s="27" t="s">
        <v>59</v>
      </c>
      <c r="R16" s="27">
        <v>100</v>
      </c>
      <c r="S16" s="27">
        <v>30</v>
      </c>
      <c r="T16" s="27">
        <v>30</v>
      </c>
      <c r="U16" s="29">
        <f t="shared" si="0"/>
        <v>100</v>
      </c>
    </row>
    <row r="17" spans="1:22" ht="75" customHeight="1">
      <c r="A17" s="25"/>
      <c r="B17" s="30" t="s">
        <v>41</v>
      </c>
      <c r="C17" s="87" t="s">
        <v>1024</v>
      </c>
      <c r="D17" s="87"/>
      <c r="E17" s="87"/>
      <c r="F17" s="87"/>
      <c r="G17" s="87"/>
      <c r="H17" s="87"/>
      <c r="I17" s="87" t="s">
        <v>1025</v>
      </c>
      <c r="J17" s="87"/>
      <c r="K17" s="87"/>
      <c r="L17" s="87" t="s">
        <v>1026</v>
      </c>
      <c r="M17" s="87"/>
      <c r="N17" s="87"/>
      <c r="O17" s="87"/>
      <c r="P17" s="31" t="s">
        <v>44</v>
      </c>
      <c r="Q17" s="31" t="s">
        <v>154</v>
      </c>
      <c r="R17" s="31">
        <v>100</v>
      </c>
      <c r="S17" s="31" t="s">
        <v>40</v>
      </c>
      <c r="T17" s="31" t="s">
        <v>40</v>
      </c>
      <c r="U17" s="32" t="str">
        <f t="shared" si="0"/>
        <v>N/A</v>
      </c>
    </row>
    <row r="18" spans="1:22" ht="75" customHeight="1" thickBot="1">
      <c r="A18" s="25"/>
      <c r="B18" s="30" t="s">
        <v>41</v>
      </c>
      <c r="C18" s="87" t="s">
        <v>1027</v>
      </c>
      <c r="D18" s="87"/>
      <c r="E18" s="87"/>
      <c r="F18" s="87"/>
      <c r="G18" s="87"/>
      <c r="H18" s="87"/>
      <c r="I18" s="87" t="s">
        <v>1028</v>
      </c>
      <c r="J18" s="87"/>
      <c r="K18" s="87"/>
      <c r="L18" s="87" t="s">
        <v>1029</v>
      </c>
      <c r="M18" s="87"/>
      <c r="N18" s="87"/>
      <c r="O18" s="87"/>
      <c r="P18" s="31" t="s">
        <v>44</v>
      </c>
      <c r="Q18" s="31" t="s">
        <v>154</v>
      </c>
      <c r="R18" s="31">
        <v>100</v>
      </c>
      <c r="S18" s="31" t="s">
        <v>40</v>
      </c>
      <c r="T18" s="31" t="s">
        <v>40</v>
      </c>
      <c r="U18" s="32" t="str">
        <f t="shared" si="0"/>
        <v>N/A</v>
      </c>
    </row>
    <row r="19" spans="1:22" ht="22.5" customHeight="1" thickTop="1" thickBot="1">
      <c r="B19" s="8" t="s">
        <v>60</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61</v>
      </c>
      <c r="S20" s="22" t="s">
        <v>62</v>
      </c>
      <c r="T20" s="39" t="s">
        <v>63</v>
      </c>
      <c r="U20" s="22" t="s">
        <v>64</v>
      </c>
    </row>
    <row r="21" spans="1:22" ht="26.25" customHeight="1" thickBot="1">
      <c r="B21" s="40"/>
      <c r="C21" s="41"/>
      <c r="D21" s="41"/>
      <c r="E21" s="41"/>
      <c r="F21" s="41"/>
      <c r="G21" s="41"/>
      <c r="H21" s="42"/>
      <c r="I21" s="42"/>
      <c r="J21" s="42"/>
      <c r="K21" s="42"/>
      <c r="L21" s="42"/>
      <c r="M21" s="42"/>
      <c r="N21" s="42"/>
      <c r="O21" s="42"/>
      <c r="P21" s="43"/>
      <c r="Q21" s="44"/>
      <c r="R21" s="45" t="s">
        <v>65</v>
      </c>
      <c r="S21" s="44" t="s">
        <v>65</v>
      </c>
      <c r="T21" s="44" t="s">
        <v>65</v>
      </c>
      <c r="U21" s="44" t="s">
        <v>66</v>
      </c>
    </row>
    <row r="22" spans="1:22" ht="13.5" customHeight="1" thickBot="1">
      <c r="B22" s="94" t="s">
        <v>67</v>
      </c>
      <c r="C22" s="95"/>
      <c r="D22" s="95"/>
      <c r="E22" s="46"/>
      <c r="F22" s="46"/>
      <c r="G22" s="46"/>
      <c r="H22" s="47"/>
      <c r="I22" s="47"/>
      <c r="J22" s="47"/>
      <c r="K22" s="47"/>
      <c r="L22" s="47"/>
      <c r="M22" s="47"/>
      <c r="N22" s="47"/>
      <c r="O22" s="47"/>
      <c r="P22" s="48"/>
      <c r="Q22" s="48"/>
      <c r="R22" s="49">
        <f>48.47364</f>
        <v>48.473640000000003</v>
      </c>
      <c r="S22" s="49">
        <f>48.47364</f>
        <v>48.473640000000003</v>
      </c>
      <c r="T22" s="49">
        <f>365.549351</f>
        <v>365.549351</v>
      </c>
      <c r="U22" s="50">
        <f>+IF(ISERR(T22/S22*100),"N/A",T22/S22*100)</f>
        <v>754.11987009846996</v>
      </c>
    </row>
    <row r="23" spans="1:22" ht="13.5" customHeight="1" thickBot="1">
      <c r="B23" s="96" t="s">
        <v>68</v>
      </c>
      <c r="C23" s="97"/>
      <c r="D23" s="97"/>
      <c r="E23" s="51"/>
      <c r="F23" s="51"/>
      <c r="G23" s="51"/>
      <c r="H23" s="52"/>
      <c r="I23" s="52"/>
      <c r="J23" s="52"/>
      <c r="K23" s="52"/>
      <c r="L23" s="52"/>
      <c r="M23" s="52"/>
      <c r="N23" s="52"/>
      <c r="O23" s="52"/>
      <c r="P23" s="53"/>
      <c r="Q23" s="53"/>
      <c r="R23" s="49">
        <f>371.985387</f>
        <v>371.985387</v>
      </c>
      <c r="S23" s="49">
        <f>371.985387</f>
        <v>371.985387</v>
      </c>
      <c r="T23" s="49">
        <f>365.549351</f>
        <v>365.549351</v>
      </c>
      <c r="U23" s="50">
        <f>+IF(ISERR(T23/S23*100),"N/A",T23/S23*100)</f>
        <v>98.269814830118591</v>
      </c>
    </row>
    <row r="24" spans="1:22" ht="14.85" customHeight="1" thickTop="1" thickBot="1">
      <c r="B24" s="8" t="s">
        <v>69</v>
      </c>
      <c r="C24" s="9"/>
      <c r="D24" s="9"/>
      <c r="E24" s="9"/>
      <c r="F24" s="9"/>
      <c r="G24" s="9"/>
      <c r="H24" s="10"/>
      <c r="I24" s="10"/>
      <c r="J24" s="10"/>
      <c r="K24" s="10"/>
      <c r="L24" s="10"/>
      <c r="M24" s="10"/>
      <c r="N24" s="10"/>
      <c r="O24" s="10"/>
      <c r="P24" s="10"/>
      <c r="Q24" s="10"/>
      <c r="R24" s="10"/>
      <c r="S24" s="10"/>
      <c r="T24" s="10"/>
      <c r="U24" s="11"/>
    </row>
    <row r="25" spans="1:22" ht="44.25" customHeight="1" thickTop="1">
      <c r="B25" s="98" t="s">
        <v>70</v>
      </c>
      <c r="C25" s="99"/>
      <c r="D25" s="99"/>
      <c r="E25" s="99"/>
      <c r="F25" s="99"/>
      <c r="G25" s="99"/>
      <c r="H25" s="99"/>
      <c r="I25" s="99"/>
      <c r="J25" s="99"/>
      <c r="K25" s="99"/>
      <c r="L25" s="99"/>
      <c r="M25" s="99"/>
      <c r="N25" s="99"/>
      <c r="O25" s="99"/>
      <c r="P25" s="99"/>
      <c r="Q25" s="99"/>
      <c r="R25" s="99"/>
      <c r="S25" s="99"/>
      <c r="T25" s="99"/>
      <c r="U25" s="100"/>
    </row>
    <row r="26" spans="1:22" ht="34.5" customHeight="1">
      <c r="B26" s="88" t="s">
        <v>71</v>
      </c>
      <c r="C26" s="89"/>
      <c r="D26" s="89"/>
      <c r="E26" s="89"/>
      <c r="F26" s="89"/>
      <c r="G26" s="89"/>
      <c r="H26" s="89"/>
      <c r="I26" s="89"/>
      <c r="J26" s="89"/>
      <c r="K26" s="89"/>
      <c r="L26" s="89"/>
      <c r="M26" s="89"/>
      <c r="N26" s="89"/>
      <c r="O26" s="89"/>
      <c r="P26" s="89"/>
      <c r="Q26" s="89"/>
      <c r="R26" s="89"/>
      <c r="S26" s="89"/>
      <c r="T26" s="89"/>
      <c r="U26" s="90"/>
    </row>
    <row r="27" spans="1:22" ht="24.6" customHeight="1">
      <c r="B27" s="88" t="s">
        <v>1030</v>
      </c>
      <c r="C27" s="89"/>
      <c r="D27" s="89"/>
      <c r="E27" s="89"/>
      <c r="F27" s="89"/>
      <c r="G27" s="89"/>
      <c r="H27" s="89"/>
      <c r="I27" s="89"/>
      <c r="J27" s="89"/>
      <c r="K27" s="89"/>
      <c r="L27" s="89"/>
      <c r="M27" s="89"/>
      <c r="N27" s="89"/>
      <c r="O27" s="89"/>
      <c r="P27" s="89"/>
      <c r="Q27" s="89"/>
      <c r="R27" s="89"/>
      <c r="S27" s="89"/>
      <c r="T27" s="89"/>
      <c r="U27" s="90"/>
    </row>
    <row r="28" spans="1:22" ht="34.5" customHeight="1">
      <c r="B28" s="88" t="s">
        <v>1031</v>
      </c>
      <c r="C28" s="89"/>
      <c r="D28" s="89"/>
      <c r="E28" s="89"/>
      <c r="F28" s="89"/>
      <c r="G28" s="89"/>
      <c r="H28" s="89"/>
      <c r="I28" s="89"/>
      <c r="J28" s="89"/>
      <c r="K28" s="89"/>
      <c r="L28" s="89"/>
      <c r="M28" s="89"/>
      <c r="N28" s="89"/>
      <c r="O28" s="89"/>
      <c r="P28" s="89"/>
      <c r="Q28" s="89"/>
      <c r="R28" s="89"/>
      <c r="S28" s="89"/>
      <c r="T28" s="89"/>
      <c r="U28" s="90"/>
    </row>
    <row r="29" spans="1:22" ht="34.5" customHeight="1">
      <c r="B29" s="88" t="s">
        <v>1032</v>
      </c>
      <c r="C29" s="89"/>
      <c r="D29" s="89"/>
      <c r="E29" s="89"/>
      <c r="F29" s="89"/>
      <c r="G29" s="89"/>
      <c r="H29" s="89"/>
      <c r="I29" s="89"/>
      <c r="J29" s="89"/>
      <c r="K29" s="89"/>
      <c r="L29" s="89"/>
      <c r="M29" s="89"/>
      <c r="N29" s="89"/>
      <c r="O29" s="89"/>
      <c r="P29" s="89"/>
      <c r="Q29" s="89"/>
      <c r="R29" s="89"/>
      <c r="S29" s="89"/>
      <c r="T29" s="89"/>
      <c r="U29" s="90"/>
    </row>
    <row r="30" spans="1:22" ht="34.5" customHeight="1">
      <c r="B30" s="88" t="s">
        <v>1033</v>
      </c>
      <c r="C30" s="89"/>
      <c r="D30" s="89"/>
      <c r="E30" s="89"/>
      <c r="F30" s="89"/>
      <c r="G30" s="89"/>
      <c r="H30" s="89"/>
      <c r="I30" s="89"/>
      <c r="J30" s="89"/>
      <c r="K30" s="89"/>
      <c r="L30" s="89"/>
      <c r="M30" s="89"/>
      <c r="N30" s="89"/>
      <c r="O30" s="89"/>
      <c r="P30" s="89"/>
      <c r="Q30" s="89"/>
      <c r="R30" s="89"/>
      <c r="S30" s="89"/>
      <c r="T30" s="89"/>
      <c r="U30" s="90"/>
    </row>
    <row r="31" spans="1:22" ht="34.5" customHeight="1">
      <c r="B31" s="88" t="s">
        <v>1034</v>
      </c>
      <c r="C31" s="89"/>
      <c r="D31" s="89"/>
      <c r="E31" s="89"/>
      <c r="F31" s="89"/>
      <c r="G31" s="89"/>
      <c r="H31" s="89"/>
      <c r="I31" s="89"/>
      <c r="J31" s="89"/>
      <c r="K31" s="89"/>
      <c r="L31" s="89"/>
      <c r="M31" s="89"/>
      <c r="N31" s="89"/>
      <c r="O31" s="89"/>
      <c r="P31" s="89"/>
      <c r="Q31" s="89"/>
      <c r="R31" s="89"/>
      <c r="S31" s="89"/>
      <c r="T31" s="89"/>
      <c r="U31" s="90"/>
    </row>
    <row r="32" spans="1:22" ht="34.5" customHeight="1">
      <c r="B32" s="88" t="s">
        <v>1035</v>
      </c>
      <c r="C32" s="89"/>
      <c r="D32" s="89"/>
      <c r="E32" s="89"/>
      <c r="F32" s="89"/>
      <c r="G32" s="89"/>
      <c r="H32" s="89"/>
      <c r="I32" s="89"/>
      <c r="J32" s="89"/>
      <c r="K32" s="89"/>
      <c r="L32" s="89"/>
      <c r="M32" s="89"/>
      <c r="N32" s="89"/>
      <c r="O32" s="89"/>
      <c r="P32" s="89"/>
      <c r="Q32" s="89"/>
      <c r="R32" s="89"/>
      <c r="S32" s="89"/>
      <c r="T32" s="89"/>
      <c r="U32" s="90"/>
    </row>
    <row r="33" spans="2:21" ht="34.5" customHeight="1" thickBot="1">
      <c r="B33" s="91" t="s">
        <v>1036</v>
      </c>
      <c r="C33" s="92"/>
      <c r="D33" s="92"/>
      <c r="E33" s="92"/>
      <c r="F33" s="92"/>
      <c r="G33" s="92"/>
      <c r="H33" s="92"/>
      <c r="I33" s="92"/>
      <c r="J33" s="92"/>
      <c r="K33" s="92"/>
      <c r="L33" s="92"/>
      <c r="M33" s="92"/>
      <c r="N33" s="92"/>
      <c r="O33" s="92"/>
      <c r="P33" s="92"/>
      <c r="Q33" s="92"/>
      <c r="R33" s="92"/>
      <c r="S33" s="92"/>
      <c r="T33" s="92"/>
      <c r="U33" s="93"/>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L13" sqref="L13:O13"/>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2.44140625" style="1" customWidth="1"/>
    <col min="9" max="9" width="7.5546875" style="1" customWidth="1"/>
    <col min="10" max="10" width="9" style="1" customWidth="1"/>
    <col min="11" max="11" width="27" style="1" customWidth="1"/>
    <col min="12" max="12" width="8.88671875" style="1" customWidth="1"/>
    <col min="13" max="13" width="7" style="1" customWidth="1"/>
    <col min="14" max="14" width="9.44140625" style="1" customWidth="1"/>
    <col min="15" max="15" width="36.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1037</v>
      </c>
      <c r="D4" s="59" t="s">
        <v>1038</v>
      </c>
      <c r="E4" s="59"/>
      <c r="F4" s="59"/>
      <c r="G4" s="59"/>
      <c r="H4" s="59"/>
      <c r="I4" s="14"/>
      <c r="J4" s="15" t="s">
        <v>6</v>
      </c>
      <c r="K4" s="16" t="s">
        <v>7</v>
      </c>
      <c r="L4" s="60" t="s">
        <v>8</v>
      </c>
      <c r="M4" s="60"/>
      <c r="N4" s="60"/>
      <c r="O4" s="60"/>
      <c r="P4" s="15" t="s">
        <v>9</v>
      </c>
      <c r="Q4" s="60" t="s">
        <v>547</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c r="A11" s="25"/>
      <c r="B11" s="26" t="s">
        <v>36</v>
      </c>
      <c r="C11" s="82" t="s">
        <v>1039</v>
      </c>
      <c r="D11" s="82"/>
      <c r="E11" s="82"/>
      <c r="F11" s="82"/>
      <c r="G11" s="82"/>
      <c r="H11" s="82"/>
      <c r="I11" s="82" t="s">
        <v>392</v>
      </c>
      <c r="J11" s="82"/>
      <c r="K11" s="82"/>
      <c r="L11" s="82" t="s">
        <v>38</v>
      </c>
      <c r="M11" s="82"/>
      <c r="N11" s="82"/>
      <c r="O11" s="82"/>
      <c r="P11" s="27" t="s">
        <v>12</v>
      </c>
      <c r="Q11" s="27" t="s">
        <v>39</v>
      </c>
      <c r="R11" s="28">
        <v>62070</v>
      </c>
      <c r="S11" s="28" t="s">
        <v>40</v>
      </c>
      <c r="T11" s="28" t="s">
        <v>40</v>
      </c>
      <c r="U11" s="29" t="str">
        <f>IF(ISERR(T11/S11*100),"N/A",T11/S11*100)</f>
        <v>N/A</v>
      </c>
    </row>
    <row r="12" spans="1:34" ht="75" customHeight="1" thickBot="1">
      <c r="A12" s="25"/>
      <c r="B12" s="30" t="s">
        <v>41</v>
      </c>
      <c r="C12" s="87" t="s">
        <v>41</v>
      </c>
      <c r="D12" s="87"/>
      <c r="E12" s="87"/>
      <c r="F12" s="87"/>
      <c r="G12" s="87"/>
      <c r="H12" s="87"/>
      <c r="I12" s="87" t="s">
        <v>1040</v>
      </c>
      <c r="J12" s="87"/>
      <c r="K12" s="87"/>
      <c r="L12" s="87" t="s">
        <v>1041</v>
      </c>
      <c r="M12" s="87"/>
      <c r="N12" s="87"/>
      <c r="O12" s="87"/>
      <c r="P12" s="31" t="s">
        <v>44</v>
      </c>
      <c r="Q12" s="31" t="s">
        <v>39</v>
      </c>
      <c r="R12" s="31">
        <v>104.67</v>
      </c>
      <c r="S12" s="31" t="s">
        <v>40</v>
      </c>
      <c r="T12" s="31" t="s">
        <v>40</v>
      </c>
      <c r="U12" s="32" t="str">
        <f>IF(ISERR(T12/S12*100),"N/A",T12/S12*100)</f>
        <v>N/A</v>
      </c>
    </row>
    <row r="13" spans="1:34" ht="75" customHeight="1" thickTop="1" thickBot="1">
      <c r="A13" s="25"/>
      <c r="B13" s="26" t="s">
        <v>45</v>
      </c>
      <c r="C13" s="82" t="s">
        <v>1042</v>
      </c>
      <c r="D13" s="82"/>
      <c r="E13" s="82"/>
      <c r="F13" s="82"/>
      <c r="G13" s="82"/>
      <c r="H13" s="82"/>
      <c r="I13" s="82" t="s">
        <v>1043</v>
      </c>
      <c r="J13" s="82"/>
      <c r="K13" s="82"/>
      <c r="L13" s="82" t="s">
        <v>1044</v>
      </c>
      <c r="M13" s="82"/>
      <c r="N13" s="82"/>
      <c r="O13" s="82"/>
      <c r="P13" s="27" t="s">
        <v>44</v>
      </c>
      <c r="Q13" s="27" t="s">
        <v>39</v>
      </c>
      <c r="R13" s="27">
        <v>2.25</v>
      </c>
      <c r="S13" s="27" t="s">
        <v>40</v>
      </c>
      <c r="T13" s="27" t="s">
        <v>40</v>
      </c>
      <c r="U13" s="29" t="str">
        <f>IF(ISERR(T13/S13*100),"N/A",T13/S13*100)</f>
        <v>N/A</v>
      </c>
    </row>
    <row r="14" spans="1:34" ht="75" customHeight="1" thickTop="1" thickBot="1">
      <c r="A14" s="25"/>
      <c r="B14" s="26" t="s">
        <v>50</v>
      </c>
      <c r="C14" s="82" t="s">
        <v>1045</v>
      </c>
      <c r="D14" s="82"/>
      <c r="E14" s="82"/>
      <c r="F14" s="82"/>
      <c r="G14" s="82"/>
      <c r="H14" s="82"/>
      <c r="I14" s="82" t="s">
        <v>1046</v>
      </c>
      <c r="J14" s="82"/>
      <c r="K14" s="82"/>
      <c r="L14" s="82" t="s">
        <v>1047</v>
      </c>
      <c r="M14" s="82"/>
      <c r="N14" s="82"/>
      <c r="O14" s="82"/>
      <c r="P14" s="27" t="s">
        <v>44</v>
      </c>
      <c r="Q14" s="27" t="s">
        <v>49</v>
      </c>
      <c r="R14" s="27">
        <v>65</v>
      </c>
      <c r="S14" s="27" t="s">
        <v>40</v>
      </c>
      <c r="T14" s="27" t="s">
        <v>40</v>
      </c>
      <c r="U14" s="29" t="str">
        <f>IF(ISERR(T14/S14*100),"N/A",T14/S14*100)</f>
        <v>N/A</v>
      </c>
    </row>
    <row r="15" spans="1:34" ht="75" customHeight="1" thickTop="1" thickBot="1">
      <c r="A15" s="25"/>
      <c r="B15" s="26" t="s">
        <v>55</v>
      </c>
      <c r="C15" s="82" t="s">
        <v>1048</v>
      </c>
      <c r="D15" s="82"/>
      <c r="E15" s="82"/>
      <c r="F15" s="82"/>
      <c r="G15" s="82"/>
      <c r="H15" s="82"/>
      <c r="I15" s="82" t="s">
        <v>1049</v>
      </c>
      <c r="J15" s="82"/>
      <c r="K15" s="82"/>
      <c r="L15" s="82" t="s">
        <v>1050</v>
      </c>
      <c r="M15" s="82"/>
      <c r="N15" s="82"/>
      <c r="O15" s="82"/>
      <c r="P15" s="27" t="s">
        <v>44</v>
      </c>
      <c r="Q15" s="27" t="s">
        <v>106</v>
      </c>
      <c r="R15" s="27">
        <v>65</v>
      </c>
      <c r="S15" s="27" t="s">
        <v>40</v>
      </c>
      <c r="T15" s="27" t="s">
        <v>40</v>
      </c>
      <c r="U15" s="29" t="str">
        <f>IF(ISERR(T15/S15*100),"N/A",T15/S15*100)</f>
        <v>N/A</v>
      </c>
    </row>
    <row r="16" spans="1:34" ht="22.5" customHeight="1" thickTop="1" thickBot="1">
      <c r="B16" s="8" t="s">
        <v>60</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61</v>
      </c>
      <c r="S17" s="22" t="s">
        <v>62</v>
      </c>
      <c r="T17" s="39" t="s">
        <v>63</v>
      </c>
      <c r="U17" s="22" t="s">
        <v>64</v>
      </c>
    </row>
    <row r="18" spans="2:21" ht="26.25" customHeight="1" thickBot="1">
      <c r="B18" s="40"/>
      <c r="C18" s="41"/>
      <c r="D18" s="41"/>
      <c r="E18" s="41"/>
      <c r="F18" s="41"/>
      <c r="G18" s="41"/>
      <c r="H18" s="42"/>
      <c r="I18" s="42"/>
      <c r="J18" s="42"/>
      <c r="K18" s="42"/>
      <c r="L18" s="42"/>
      <c r="M18" s="42"/>
      <c r="N18" s="42"/>
      <c r="O18" s="42"/>
      <c r="P18" s="43"/>
      <c r="Q18" s="44"/>
      <c r="R18" s="45" t="s">
        <v>65</v>
      </c>
      <c r="S18" s="44" t="s">
        <v>65</v>
      </c>
      <c r="T18" s="44" t="s">
        <v>65</v>
      </c>
      <c r="U18" s="44" t="s">
        <v>66</v>
      </c>
    </row>
    <row r="19" spans="2:21" ht="13.5" customHeight="1" thickBot="1">
      <c r="B19" s="94" t="s">
        <v>67</v>
      </c>
      <c r="C19" s="95"/>
      <c r="D19" s="95"/>
      <c r="E19" s="46"/>
      <c r="F19" s="46"/>
      <c r="G19" s="46"/>
      <c r="H19" s="47"/>
      <c r="I19" s="47"/>
      <c r="J19" s="47"/>
      <c r="K19" s="47"/>
      <c r="L19" s="47"/>
      <c r="M19" s="47"/>
      <c r="N19" s="47"/>
      <c r="O19" s="47"/>
      <c r="P19" s="48"/>
      <c r="Q19" s="48"/>
      <c r="R19" s="49">
        <f>6.9608</f>
        <v>6.9607999999999999</v>
      </c>
      <c r="S19" s="49">
        <f>6.9608</f>
        <v>6.9607999999999999</v>
      </c>
      <c r="T19" s="49">
        <f>48.6466083699999</f>
        <v>48.646608369999903</v>
      </c>
      <c r="U19" s="50">
        <f>+IF(ISERR(T19/S19*100),"N/A",T19/S19*100)</f>
        <v>698.86519322491529</v>
      </c>
    </row>
    <row r="20" spans="2:21" ht="13.5" customHeight="1" thickBot="1">
      <c r="B20" s="96" t="s">
        <v>68</v>
      </c>
      <c r="C20" s="97"/>
      <c r="D20" s="97"/>
      <c r="E20" s="51"/>
      <c r="F20" s="51"/>
      <c r="G20" s="51"/>
      <c r="H20" s="52"/>
      <c r="I20" s="52"/>
      <c r="J20" s="52"/>
      <c r="K20" s="52"/>
      <c r="L20" s="52"/>
      <c r="M20" s="52"/>
      <c r="N20" s="52"/>
      <c r="O20" s="52"/>
      <c r="P20" s="53"/>
      <c r="Q20" s="53"/>
      <c r="R20" s="49">
        <f>57.0378205</f>
        <v>57.037820500000002</v>
      </c>
      <c r="S20" s="49">
        <f>57.0378205</f>
        <v>57.037820500000002</v>
      </c>
      <c r="T20" s="49">
        <f>48.6466083699999</f>
        <v>48.646608369999903</v>
      </c>
      <c r="U20" s="50">
        <f>+IF(ISERR(T20/S20*100),"N/A",T20/S20*100)</f>
        <v>85.28833665725341</v>
      </c>
    </row>
    <row r="21" spans="2:21" ht="14.85" customHeight="1" thickTop="1" thickBot="1">
      <c r="B21" s="8" t="s">
        <v>69</v>
      </c>
      <c r="C21" s="9"/>
      <c r="D21" s="9"/>
      <c r="E21" s="9"/>
      <c r="F21" s="9"/>
      <c r="G21" s="9"/>
      <c r="H21" s="10"/>
      <c r="I21" s="10"/>
      <c r="J21" s="10"/>
      <c r="K21" s="10"/>
      <c r="L21" s="10"/>
      <c r="M21" s="10"/>
      <c r="N21" s="10"/>
      <c r="O21" s="10"/>
      <c r="P21" s="10"/>
      <c r="Q21" s="10"/>
      <c r="R21" s="10"/>
      <c r="S21" s="10"/>
      <c r="T21" s="10"/>
      <c r="U21" s="11"/>
    </row>
    <row r="22" spans="2:21" ht="44.25" customHeight="1" thickTop="1">
      <c r="B22" s="98" t="s">
        <v>70</v>
      </c>
      <c r="C22" s="99"/>
      <c r="D22" s="99"/>
      <c r="E22" s="99"/>
      <c r="F22" s="99"/>
      <c r="G22" s="99"/>
      <c r="H22" s="99"/>
      <c r="I22" s="99"/>
      <c r="J22" s="99"/>
      <c r="K22" s="99"/>
      <c r="L22" s="99"/>
      <c r="M22" s="99"/>
      <c r="N22" s="99"/>
      <c r="O22" s="99"/>
      <c r="P22" s="99"/>
      <c r="Q22" s="99"/>
      <c r="R22" s="99"/>
      <c r="S22" s="99"/>
      <c r="T22" s="99"/>
      <c r="U22" s="100"/>
    </row>
    <row r="23" spans="2:21" ht="34.5" customHeight="1">
      <c r="B23" s="88" t="s">
        <v>71</v>
      </c>
      <c r="C23" s="89"/>
      <c r="D23" s="89"/>
      <c r="E23" s="89"/>
      <c r="F23" s="89"/>
      <c r="G23" s="89"/>
      <c r="H23" s="89"/>
      <c r="I23" s="89"/>
      <c r="J23" s="89"/>
      <c r="K23" s="89"/>
      <c r="L23" s="89"/>
      <c r="M23" s="89"/>
      <c r="N23" s="89"/>
      <c r="O23" s="89"/>
      <c r="P23" s="89"/>
      <c r="Q23" s="89"/>
      <c r="R23" s="89"/>
      <c r="S23" s="89"/>
      <c r="T23" s="89"/>
      <c r="U23" s="90"/>
    </row>
    <row r="24" spans="2:21" ht="34.5" customHeight="1">
      <c r="B24" s="88" t="s">
        <v>1051</v>
      </c>
      <c r="C24" s="89"/>
      <c r="D24" s="89"/>
      <c r="E24" s="89"/>
      <c r="F24" s="89"/>
      <c r="G24" s="89"/>
      <c r="H24" s="89"/>
      <c r="I24" s="89"/>
      <c r="J24" s="89"/>
      <c r="K24" s="89"/>
      <c r="L24" s="89"/>
      <c r="M24" s="89"/>
      <c r="N24" s="89"/>
      <c r="O24" s="89"/>
      <c r="P24" s="89"/>
      <c r="Q24" s="89"/>
      <c r="R24" s="89"/>
      <c r="S24" s="89"/>
      <c r="T24" s="89"/>
      <c r="U24" s="90"/>
    </row>
    <row r="25" spans="2:21" ht="34.5" customHeight="1">
      <c r="B25" s="88" t="s">
        <v>1052</v>
      </c>
      <c r="C25" s="89"/>
      <c r="D25" s="89"/>
      <c r="E25" s="89"/>
      <c r="F25" s="89"/>
      <c r="G25" s="89"/>
      <c r="H25" s="89"/>
      <c r="I25" s="89"/>
      <c r="J25" s="89"/>
      <c r="K25" s="89"/>
      <c r="L25" s="89"/>
      <c r="M25" s="89"/>
      <c r="N25" s="89"/>
      <c r="O25" s="89"/>
      <c r="P25" s="89"/>
      <c r="Q25" s="89"/>
      <c r="R25" s="89"/>
      <c r="S25" s="89"/>
      <c r="T25" s="89"/>
      <c r="U25" s="90"/>
    </row>
    <row r="26" spans="2:21" ht="34.5" customHeight="1">
      <c r="B26" s="88" t="s">
        <v>1053</v>
      </c>
      <c r="C26" s="89"/>
      <c r="D26" s="89"/>
      <c r="E26" s="89"/>
      <c r="F26" s="89"/>
      <c r="G26" s="89"/>
      <c r="H26" s="89"/>
      <c r="I26" s="89"/>
      <c r="J26" s="89"/>
      <c r="K26" s="89"/>
      <c r="L26" s="89"/>
      <c r="M26" s="89"/>
      <c r="N26" s="89"/>
      <c r="O26" s="89"/>
      <c r="P26" s="89"/>
      <c r="Q26" s="89"/>
      <c r="R26" s="89"/>
      <c r="S26" s="89"/>
      <c r="T26" s="89"/>
      <c r="U26" s="90"/>
    </row>
    <row r="27" spans="2:21" ht="34.5" customHeight="1" thickBot="1">
      <c r="B27" s="91" t="s">
        <v>1054</v>
      </c>
      <c r="C27" s="92"/>
      <c r="D27" s="92"/>
      <c r="E27" s="92"/>
      <c r="F27" s="92"/>
      <c r="G27" s="92"/>
      <c r="H27" s="92"/>
      <c r="I27" s="92"/>
      <c r="J27" s="92"/>
      <c r="K27" s="92"/>
      <c r="L27" s="92"/>
      <c r="M27" s="92"/>
      <c r="N27" s="92"/>
      <c r="O27" s="92"/>
      <c r="P27" s="92"/>
      <c r="Q27" s="92"/>
      <c r="R27" s="92"/>
      <c r="S27" s="92"/>
      <c r="T27" s="92"/>
      <c r="U27" s="93"/>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48"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R11" sqref="R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3.33203125" style="1" customWidth="1"/>
    <col min="9" max="9" width="7.5546875" style="1" customWidth="1"/>
    <col min="10" max="10" width="9" style="1" customWidth="1"/>
    <col min="11" max="11" width="21.5546875" style="1" customWidth="1"/>
    <col min="12" max="12" width="8.88671875" style="1" customWidth="1"/>
    <col min="13" max="13" width="7" style="1" customWidth="1"/>
    <col min="14" max="14" width="9.44140625" style="1" customWidth="1"/>
    <col min="15" max="15" width="34.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1055</v>
      </c>
      <c r="D4" s="59" t="s">
        <v>1056</v>
      </c>
      <c r="E4" s="59"/>
      <c r="F4" s="59"/>
      <c r="G4" s="59"/>
      <c r="H4" s="59"/>
      <c r="I4" s="14"/>
      <c r="J4" s="15" t="s">
        <v>6</v>
      </c>
      <c r="K4" s="16" t="s">
        <v>7</v>
      </c>
      <c r="L4" s="60" t="s">
        <v>8</v>
      </c>
      <c r="M4" s="60"/>
      <c r="N4" s="60"/>
      <c r="O4" s="60"/>
      <c r="P4" s="15" t="s">
        <v>9</v>
      </c>
      <c r="Q4" s="60" t="s">
        <v>613</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614</v>
      </c>
      <c r="Q6" s="62"/>
      <c r="R6" s="21"/>
      <c r="S6" s="20" t="s">
        <v>20</v>
      </c>
      <c r="T6" s="62" t="s">
        <v>615</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c r="A11" s="25"/>
      <c r="B11" s="26" t="s">
        <v>36</v>
      </c>
      <c r="C11" s="82" t="s">
        <v>1057</v>
      </c>
      <c r="D11" s="82"/>
      <c r="E11" s="82"/>
      <c r="F11" s="82"/>
      <c r="G11" s="82"/>
      <c r="H11" s="82"/>
      <c r="I11" s="82" t="s">
        <v>1058</v>
      </c>
      <c r="J11" s="82"/>
      <c r="K11" s="82"/>
      <c r="L11" s="82" t="s">
        <v>1059</v>
      </c>
      <c r="M11" s="82"/>
      <c r="N11" s="82"/>
      <c r="O11" s="82"/>
      <c r="P11" s="27" t="s">
        <v>191</v>
      </c>
      <c r="Q11" s="27" t="s">
        <v>397</v>
      </c>
      <c r="R11" s="27">
        <v>1.72</v>
      </c>
      <c r="S11" s="27" t="s">
        <v>40</v>
      </c>
      <c r="T11" s="27">
        <v>1.72</v>
      </c>
      <c r="U11" s="29" t="str">
        <f t="shared" ref="U11:U21" si="0">IF(ISERR(T11/S11*100),"N/A",T11/S11*100)</f>
        <v>N/A</v>
      </c>
    </row>
    <row r="12" spans="1:34" ht="75" customHeight="1" thickBot="1">
      <c r="A12" s="25"/>
      <c r="B12" s="30" t="s">
        <v>41</v>
      </c>
      <c r="C12" s="87" t="s">
        <v>41</v>
      </c>
      <c r="D12" s="87"/>
      <c r="E12" s="87"/>
      <c r="F12" s="87"/>
      <c r="G12" s="87"/>
      <c r="H12" s="87"/>
      <c r="I12" s="87" t="s">
        <v>392</v>
      </c>
      <c r="J12" s="87"/>
      <c r="K12" s="87"/>
      <c r="L12" s="87" t="s">
        <v>38</v>
      </c>
      <c r="M12" s="87"/>
      <c r="N12" s="87"/>
      <c r="O12" s="87"/>
      <c r="P12" s="31" t="s">
        <v>12</v>
      </c>
      <c r="Q12" s="31" t="s">
        <v>39</v>
      </c>
      <c r="R12" s="54">
        <v>62070</v>
      </c>
      <c r="S12" s="54" t="s">
        <v>40</v>
      </c>
      <c r="T12" s="54" t="s">
        <v>40</v>
      </c>
      <c r="U12" s="32" t="str">
        <f t="shared" si="0"/>
        <v>N/A</v>
      </c>
    </row>
    <row r="13" spans="1:34" ht="75" customHeight="1" thickTop="1">
      <c r="A13" s="25"/>
      <c r="B13" s="26" t="s">
        <v>45</v>
      </c>
      <c r="C13" s="82" t="s">
        <v>1060</v>
      </c>
      <c r="D13" s="82"/>
      <c r="E13" s="82"/>
      <c r="F13" s="82"/>
      <c r="G13" s="82"/>
      <c r="H13" s="82"/>
      <c r="I13" s="82" t="s">
        <v>1061</v>
      </c>
      <c r="J13" s="82"/>
      <c r="K13" s="82"/>
      <c r="L13" s="82" t="s">
        <v>1062</v>
      </c>
      <c r="M13" s="82"/>
      <c r="N13" s="82"/>
      <c r="O13" s="82"/>
      <c r="P13" s="27" t="s">
        <v>44</v>
      </c>
      <c r="Q13" s="27" t="s">
        <v>39</v>
      </c>
      <c r="R13" s="27">
        <v>60.71</v>
      </c>
      <c r="S13" s="27" t="s">
        <v>40</v>
      </c>
      <c r="T13" s="27" t="s">
        <v>40</v>
      </c>
      <c r="U13" s="29" t="str">
        <f t="shared" si="0"/>
        <v>N/A</v>
      </c>
    </row>
    <row r="14" spans="1:34" ht="75" customHeight="1" thickBot="1">
      <c r="A14" s="25"/>
      <c r="B14" s="30" t="s">
        <v>41</v>
      </c>
      <c r="C14" s="87" t="s">
        <v>41</v>
      </c>
      <c r="D14" s="87"/>
      <c r="E14" s="87"/>
      <c r="F14" s="87"/>
      <c r="G14" s="87"/>
      <c r="H14" s="87"/>
      <c r="I14" s="87" t="s">
        <v>1063</v>
      </c>
      <c r="J14" s="87"/>
      <c r="K14" s="87"/>
      <c r="L14" s="87" t="s">
        <v>1064</v>
      </c>
      <c r="M14" s="87"/>
      <c r="N14" s="87"/>
      <c r="O14" s="87"/>
      <c r="P14" s="31" t="s">
        <v>191</v>
      </c>
      <c r="Q14" s="31" t="s">
        <v>39</v>
      </c>
      <c r="R14" s="31">
        <v>8.3000000000000007</v>
      </c>
      <c r="S14" s="31" t="s">
        <v>40</v>
      </c>
      <c r="T14" s="31" t="s">
        <v>40</v>
      </c>
      <c r="U14" s="32" t="str">
        <f t="shared" si="0"/>
        <v>N/A</v>
      </c>
    </row>
    <row r="15" spans="1:34" ht="75" customHeight="1" thickTop="1">
      <c r="A15" s="25"/>
      <c r="B15" s="26" t="s">
        <v>50</v>
      </c>
      <c r="C15" s="82" t="s">
        <v>1065</v>
      </c>
      <c r="D15" s="82"/>
      <c r="E15" s="82"/>
      <c r="F15" s="82"/>
      <c r="G15" s="82"/>
      <c r="H15" s="82"/>
      <c r="I15" s="82" t="s">
        <v>1066</v>
      </c>
      <c r="J15" s="82"/>
      <c r="K15" s="82"/>
      <c r="L15" s="82" t="s">
        <v>1067</v>
      </c>
      <c r="M15" s="82"/>
      <c r="N15" s="82"/>
      <c r="O15" s="82"/>
      <c r="P15" s="27" t="s">
        <v>44</v>
      </c>
      <c r="Q15" s="27" t="s">
        <v>39</v>
      </c>
      <c r="R15" s="27">
        <v>77.78</v>
      </c>
      <c r="S15" s="27" t="s">
        <v>40</v>
      </c>
      <c r="T15" s="27" t="s">
        <v>40</v>
      </c>
      <c r="U15" s="29" t="str">
        <f t="shared" si="0"/>
        <v>N/A</v>
      </c>
    </row>
    <row r="16" spans="1:34" ht="75" customHeight="1" thickBot="1">
      <c r="A16" s="25"/>
      <c r="B16" s="30" t="s">
        <v>41</v>
      </c>
      <c r="C16" s="87" t="s">
        <v>1068</v>
      </c>
      <c r="D16" s="87"/>
      <c r="E16" s="87"/>
      <c r="F16" s="87"/>
      <c r="G16" s="87"/>
      <c r="H16" s="87"/>
      <c r="I16" s="87" t="s">
        <v>1069</v>
      </c>
      <c r="J16" s="87"/>
      <c r="K16" s="87"/>
      <c r="L16" s="87" t="s">
        <v>1070</v>
      </c>
      <c r="M16" s="87"/>
      <c r="N16" s="87"/>
      <c r="O16" s="87"/>
      <c r="P16" s="31" t="s">
        <v>44</v>
      </c>
      <c r="Q16" s="31" t="s">
        <v>99</v>
      </c>
      <c r="R16" s="31">
        <v>64.64</v>
      </c>
      <c r="S16" s="31" t="s">
        <v>40</v>
      </c>
      <c r="T16" s="31" t="s">
        <v>40</v>
      </c>
      <c r="U16" s="32" t="str">
        <f t="shared" si="0"/>
        <v>N/A</v>
      </c>
    </row>
    <row r="17" spans="1:22" ht="75" customHeight="1" thickTop="1">
      <c r="A17" s="25"/>
      <c r="B17" s="26" t="s">
        <v>55</v>
      </c>
      <c r="C17" s="82" t="s">
        <v>1071</v>
      </c>
      <c r="D17" s="82"/>
      <c r="E17" s="82"/>
      <c r="F17" s="82"/>
      <c r="G17" s="82"/>
      <c r="H17" s="82"/>
      <c r="I17" s="82" t="s">
        <v>1072</v>
      </c>
      <c r="J17" s="82"/>
      <c r="K17" s="82"/>
      <c r="L17" s="82" t="s">
        <v>1073</v>
      </c>
      <c r="M17" s="82"/>
      <c r="N17" s="82"/>
      <c r="O17" s="82"/>
      <c r="P17" s="27" t="s">
        <v>44</v>
      </c>
      <c r="Q17" s="27" t="s">
        <v>59</v>
      </c>
      <c r="R17" s="27">
        <v>100</v>
      </c>
      <c r="S17" s="27">
        <v>0</v>
      </c>
      <c r="T17" s="27">
        <v>0</v>
      </c>
      <c r="U17" s="29" t="str">
        <f t="shared" si="0"/>
        <v>N/A</v>
      </c>
    </row>
    <row r="18" spans="1:22" ht="75" customHeight="1">
      <c r="A18" s="25"/>
      <c r="B18" s="30" t="s">
        <v>41</v>
      </c>
      <c r="C18" s="87" t="s">
        <v>1074</v>
      </c>
      <c r="D18" s="87"/>
      <c r="E18" s="87"/>
      <c r="F18" s="87"/>
      <c r="G18" s="87"/>
      <c r="H18" s="87"/>
      <c r="I18" s="87" t="s">
        <v>1075</v>
      </c>
      <c r="J18" s="87"/>
      <c r="K18" s="87"/>
      <c r="L18" s="87" t="s">
        <v>1076</v>
      </c>
      <c r="M18" s="87"/>
      <c r="N18" s="87"/>
      <c r="O18" s="87"/>
      <c r="P18" s="31" t="s">
        <v>44</v>
      </c>
      <c r="Q18" s="31" t="s">
        <v>59</v>
      </c>
      <c r="R18" s="31">
        <v>100</v>
      </c>
      <c r="S18" s="31">
        <v>0</v>
      </c>
      <c r="T18" s="31">
        <v>0</v>
      </c>
      <c r="U18" s="32" t="str">
        <f t="shared" si="0"/>
        <v>N/A</v>
      </c>
    </row>
    <row r="19" spans="1:22" ht="75" customHeight="1">
      <c r="A19" s="25"/>
      <c r="B19" s="30" t="s">
        <v>41</v>
      </c>
      <c r="C19" s="87" t="s">
        <v>1077</v>
      </c>
      <c r="D19" s="87"/>
      <c r="E19" s="87"/>
      <c r="F19" s="87"/>
      <c r="G19" s="87"/>
      <c r="H19" s="87"/>
      <c r="I19" s="87" t="s">
        <v>1078</v>
      </c>
      <c r="J19" s="87"/>
      <c r="K19" s="87"/>
      <c r="L19" s="87" t="s">
        <v>1079</v>
      </c>
      <c r="M19" s="87"/>
      <c r="N19" s="87"/>
      <c r="O19" s="87"/>
      <c r="P19" s="31" t="s">
        <v>44</v>
      </c>
      <c r="Q19" s="31" t="s">
        <v>154</v>
      </c>
      <c r="R19" s="31">
        <v>75.36</v>
      </c>
      <c r="S19" s="31" t="s">
        <v>40</v>
      </c>
      <c r="T19" s="31" t="s">
        <v>40</v>
      </c>
      <c r="U19" s="32" t="str">
        <f t="shared" si="0"/>
        <v>N/A</v>
      </c>
    </row>
    <row r="20" spans="1:22" ht="75" customHeight="1">
      <c r="A20" s="25"/>
      <c r="B20" s="30" t="s">
        <v>41</v>
      </c>
      <c r="C20" s="87" t="s">
        <v>1080</v>
      </c>
      <c r="D20" s="87"/>
      <c r="E20" s="87"/>
      <c r="F20" s="87"/>
      <c r="G20" s="87"/>
      <c r="H20" s="87"/>
      <c r="I20" s="87" t="s">
        <v>1081</v>
      </c>
      <c r="J20" s="87"/>
      <c r="K20" s="87"/>
      <c r="L20" s="87" t="s">
        <v>1082</v>
      </c>
      <c r="M20" s="87"/>
      <c r="N20" s="87"/>
      <c r="O20" s="87"/>
      <c r="P20" s="31" t="s">
        <v>44</v>
      </c>
      <c r="Q20" s="31" t="s">
        <v>154</v>
      </c>
      <c r="R20" s="31">
        <v>97.92</v>
      </c>
      <c r="S20" s="31" t="s">
        <v>40</v>
      </c>
      <c r="T20" s="31" t="s">
        <v>40</v>
      </c>
      <c r="U20" s="32" t="str">
        <f t="shared" si="0"/>
        <v>N/A</v>
      </c>
    </row>
    <row r="21" spans="1:22" ht="75" customHeight="1" thickBot="1">
      <c r="A21" s="25"/>
      <c r="B21" s="30" t="s">
        <v>41</v>
      </c>
      <c r="C21" s="87" t="s">
        <v>1083</v>
      </c>
      <c r="D21" s="87"/>
      <c r="E21" s="87"/>
      <c r="F21" s="87"/>
      <c r="G21" s="87"/>
      <c r="H21" s="87"/>
      <c r="I21" s="87" t="s">
        <v>1084</v>
      </c>
      <c r="J21" s="87"/>
      <c r="K21" s="87"/>
      <c r="L21" s="87" t="s">
        <v>1085</v>
      </c>
      <c r="M21" s="87"/>
      <c r="N21" s="87"/>
      <c r="O21" s="87"/>
      <c r="P21" s="31" t="s">
        <v>191</v>
      </c>
      <c r="Q21" s="31" t="s">
        <v>59</v>
      </c>
      <c r="R21" s="31">
        <v>6.66</v>
      </c>
      <c r="S21" s="31">
        <v>0</v>
      </c>
      <c r="T21" s="31">
        <v>0</v>
      </c>
      <c r="U21" s="32" t="str">
        <f t="shared" si="0"/>
        <v>N/A</v>
      </c>
    </row>
    <row r="22" spans="1:22" ht="22.5" customHeight="1" thickTop="1" thickBot="1">
      <c r="B22" s="8" t="s">
        <v>60</v>
      </c>
      <c r="C22" s="9"/>
      <c r="D22" s="9"/>
      <c r="E22" s="9"/>
      <c r="F22" s="9"/>
      <c r="G22" s="9"/>
      <c r="H22" s="10"/>
      <c r="I22" s="10"/>
      <c r="J22" s="10"/>
      <c r="K22" s="10"/>
      <c r="L22" s="10"/>
      <c r="M22" s="10"/>
      <c r="N22" s="10"/>
      <c r="O22" s="10"/>
      <c r="P22" s="10"/>
      <c r="Q22" s="10"/>
      <c r="R22" s="10"/>
      <c r="S22" s="10"/>
      <c r="T22" s="10"/>
      <c r="U22" s="11"/>
      <c r="V22" s="33"/>
    </row>
    <row r="23" spans="1:22" ht="26.25" customHeight="1" thickTop="1">
      <c r="B23" s="34"/>
      <c r="C23" s="35"/>
      <c r="D23" s="35"/>
      <c r="E23" s="35"/>
      <c r="F23" s="35"/>
      <c r="G23" s="35"/>
      <c r="H23" s="36"/>
      <c r="I23" s="36"/>
      <c r="J23" s="36"/>
      <c r="K23" s="36"/>
      <c r="L23" s="36"/>
      <c r="M23" s="36"/>
      <c r="N23" s="36"/>
      <c r="O23" s="36"/>
      <c r="P23" s="37"/>
      <c r="Q23" s="38"/>
      <c r="R23" s="39" t="s">
        <v>61</v>
      </c>
      <c r="S23" s="22" t="s">
        <v>62</v>
      </c>
      <c r="T23" s="39" t="s">
        <v>63</v>
      </c>
      <c r="U23" s="22" t="s">
        <v>64</v>
      </c>
    </row>
    <row r="24" spans="1:22" ht="26.25" customHeight="1" thickBot="1">
      <c r="B24" s="40"/>
      <c r="C24" s="41"/>
      <c r="D24" s="41"/>
      <c r="E24" s="41"/>
      <c r="F24" s="41"/>
      <c r="G24" s="41"/>
      <c r="H24" s="42"/>
      <c r="I24" s="42"/>
      <c r="J24" s="42"/>
      <c r="K24" s="42"/>
      <c r="L24" s="42"/>
      <c r="M24" s="42"/>
      <c r="N24" s="42"/>
      <c r="O24" s="42"/>
      <c r="P24" s="43"/>
      <c r="Q24" s="44"/>
      <c r="R24" s="45" t="s">
        <v>65</v>
      </c>
      <c r="S24" s="44" t="s">
        <v>65</v>
      </c>
      <c r="T24" s="44" t="s">
        <v>65</v>
      </c>
      <c r="U24" s="44" t="s">
        <v>66</v>
      </c>
    </row>
    <row r="25" spans="1:22" ht="13.5" customHeight="1" thickBot="1">
      <c r="B25" s="94" t="s">
        <v>67</v>
      </c>
      <c r="C25" s="95"/>
      <c r="D25" s="95"/>
      <c r="E25" s="46"/>
      <c r="F25" s="46"/>
      <c r="G25" s="46"/>
      <c r="H25" s="47"/>
      <c r="I25" s="47"/>
      <c r="J25" s="47"/>
      <c r="K25" s="47"/>
      <c r="L25" s="47"/>
      <c r="M25" s="47"/>
      <c r="N25" s="47"/>
      <c r="O25" s="47"/>
      <c r="P25" s="48"/>
      <c r="Q25" s="48"/>
      <c r="R25" s="49">
        <f>69.933302</f>
        <v>69.933301999999998</v>
      </c>
      <c r="S25" s="49">
        <f>69.933302</f>
        <v>69.933301999999998</v>
      </c>
      <c r="T25" s="49">
        <f>66.93084165</f>
        <v>66.930841650000005</v>
      </c>
      <c r="U25" s="50">
        <f>+IF(ISERR(T25/S25*100),"N/A",T25/S25*100)</f>
        <v>95.70668013073373</v>
      </c>
    </row>
    <row r="26" spans="1:22" ht="13.5" customHeight="1" thickBot="1">
      <c r="B26" s="96" t="s">
        <v>68</v>
      </c>
      <c r="C26" s="97"/>
      <c r="D26" s="97"/>
      <c r="E26" s="51"/>
      <c r="F26" s="51"/>
      <c r="G26" s="51"/>
      <c r="H26" s="52"/>
      <c r="I26" s="52"/>
      <c r="J26" s="52"/>
      <c r="K26" s="52"/>
      <c r="L26" s="52"/>
      <c r="M26" s="52"/>
      <c r="N26" s="52"/>
      <c r="O26" s="52"/>
      <c r="P26" s="53"/>
      <c r="Q26" s="53"/>
      <c r="R26" s="49">
        <f>66.93084165</f>
        <v>66.930841650000005</v>
      </c>
      <c r="S26" s="49">
        <f>66.93084165</f>
        <v>66.930841650000005</v>
      </c>
      <c r="T26" s="49">
        <f>66.93084165</f>
        <v>66.930841650000005</v>
      </c>
      <c r="U26" s="50">
        <f>+IF(ISERR(T26/S26*100),"N/A",T26/S26*100)</f>
        <v>100</v>
      </c>
    </row>
    <row r="27" spans="1:22" ht="14.85" customHeight="1" thickTop="1" thickBot="1">
      <c r="B27" s="8" t="s">
        <v>69</v>
      </c>
      <c r="C27" s="9"/>
      <c r="D27" s="9"/>
      <c r="E27" s="9"/>
      <c r="F27" s="9"/>
      <c r="G27" s="9"/>
      <c r="H27" s="10"/>
      <c r="I27" s="10"/>
      <c r="J27" s="10"/>
      <c r="K27" s="10"/>
      <c r="L27" s="10"/>
      <c r="M27" s="10"/>
      <c r="N27" s="10"/>
      <c r="O27" s="10"/>
      <c r="P27" s="10"/>
      <c r="Q27" s="10"/>
      <c r="R27" s="10"/>
      <c r="S27" s="10"/>
      <c r="T27" s="10"/>
      <c r="U27" s="11"/>
    </row>
    <row r="28" spans="1:22" ht="44.25" customHeight="1" thickTop="1">
      <c r="B28" s="98" t="s">
        <v>70</v>
      </c>
      <c r="C28" s="99"/>
      <c r="D28" s="99"/>
      <c r="E28" s="99"/>
      <c r="F28" s="99"/>
      <c r="G28" s="99"/>
      <c r="H28" s="99"/>
      <c r="I28" s="99"/>
      <c r="J28" s="99"/>
      <c r="K28" s="99"/>
      <c r="L28" s="99"/>
      <c r="M28" s="99"/>
      <c r="N28" s="99"/>
      <c r="O28" s="99"/>
      <c r="P28" s="99"/>
      <c r="Q28" s="99"/>
      <c r="R28" s="99"/>
      <c r="S28" s="99"/>
      <c r="T28" s="99"/>
      <c r="U28" s="100"/>
    </row>
    <row r="29" spans="1:22" ht="34.5" customHeight="1">
      <c r="B29" s="88" t="s">
        <v>1086</v>
      </c>
      <c r="C29" s="89"/>
      <c r="D29" s="89"/>
      <c r="E29" s="89"/>
      <c r="F29" s="89"/>
      <c r="G29" s="89"/>
      <c r="H29" s="89"/>
      <c r="I29" s="89"/>
      <c r="J29" s="89"/>
      <c r="K29" s="89"/>
      <c r="L29" s="89"/>
      <c r="M29" s="89"/>
      <c r="N29" s="89"/>
      <c r="O29" s="89"/>
      <c r="P29" s="89"/>
      <c r="Q29" s="89"/>
      <c r="R29" s="89"/>
      <c r="S29" s="89"/>
      <c r="T29" s="89"/>
      <c r="U29" s="90"/>
    </row>
    <row r="30" spans="1:22" ht="34.5" customHeight="1">
      <c r="B30" s="88" t="s">
        <v>71</v>
      </c>
      <c r="C30" s="89"/>
      <c r="D30" s="89"/>
      <c r="E30" s="89"/>
      <c r="F30" s="89"/>
      <c r="G30" s="89"/>
      <c r="H30" s="89"/>
      <c r="I30" s="89"/>
      <c r="J30" s="89"/>
      <c r="K30" s="89"/>
      <c r="L30" s="89"/>
      <c r="M30" s="89"/>
      <c r="N30" s="89"/>
      <c r="O30" s="89"/>
      <c r="P30" s="89"/>
      <c r="Q30" s="89"/>
      <c r="R30" s="89"/>
      <c r="S30" s="89"/>
      <c r="T30" s="89"/>
      <c r="U30" s="90"/>
    </row>
    <row r="31" spans="1:22" ht="34.5" customHeight="1">
      <c r="B31" s="88" t="s">
        <v>1087</v>
      </c>
      <c r="C31" s="89"/>
      <c r="D31" s="89"/>
      <c r="E31" s="89"/>
      <c r="F31" s="89"/>
      <c r="G31" s="89"/>
      <c r="H31" s="89"/>
      <c r="I31" s="89"/>
      <c r="J31" s="89"/>
      <c r="K31" s="89"/>
      <c r="L31" s="89"/>
      <c r="M31" s="89"/>
      <c r="N31" s="89"/>
      <c r="O31" s="89"/>
      <c r="P31" s="89"/>
      <c r="Q31" s="89"/>
      <c r="R31" s="89"/>
      <c r="S31" s="89"/>
      <c r="T31" s="89"/>
      <c r="U31" s="90"/>
    </row>
    <row r="32" spans="1:22" ht="34.5" customHeight="1">
      <c r="B32" s="88" t="s">
        <v>1088</v>
      </c>
      <c r="C32" s="89"/>
      <c r="D32" s="89"/>
      <c r="E32" s="89"/>
      <c r="F32" s="89"/>
      <c r="G32" s="89"/>
      <c r="H32" s="89"/>
      <c r="I32" s="89"/>
      <c r="J32" s="89"/>
      <c r="K32" s="89"/>
      <c r="L32" s="89"/>
      <c r="M32" s="89"/>
      <c r="N32" s="89"/>
      <c r="O32" s="89"/>
      <c r="P32" s="89"/>
      <c r="Q32" s="89"/>
      <c r="R32" s="89"/>
      <c r="S32" s="89"/>
      <c r="T32" s="89"/>
      <c r="U32" s="90"/>
    </row>
    <row r="33" spans="2:21" ht="34.5" customHeight="1">
      <c r="B33" s="88" t="s">
        <v>1089</v>
      </c>
      <c r="C33" s="89"/>
      <c r="D33" s="89"/>
      <c r="E33" s="89"/>
      <c r="F33" s="89"/>
      <c r="G33" s="89"/>
      <c r="H33" s="89"/>
      <c r="I33" s="89"/>
      <c r="J33" s="89"/>
      <c r="K33" s="89"/>
      <c r="L33" s="89"/>
      <c r="M33" s="89"/>
      <c r="N33" s="89"/>
      <c r="O33" s="89"/>
      <c r="P33" s="89"/>
      <c r="Q33" s="89"/>
      <c r="R33" s="89"/>
      <c r="S33" s="89"/>
      <c r="T33" s="89"/>
      <c r="U33" s="90"/>
    </row>
    <row r="34" spans="2:21" ht="34.5" customHeight="1">
      <c r="B34" s="88" t="s">
        <v>1090</v>
      </c>
      <c r="C34" s="89"/>
      <c r="D34" s="89"/>
      <c r="E34" s="89"/>
      <c r="F34" s="89"/>
      <c r="G34" s="89"/>
      <c r="H34" s="89"/>
      <c r="I34" s="89"/>
      <c r="J34" s="89"/>
      <c r="K34" s="89"/>
      <c r="L34" s="89"/>
      <c r="M34" s="89"/>
      <c r="N34" s="89"/>
      <c r="O34" s="89"/>
      <c r="P34" s="89"/>
      <c r="Q34" s="89"/>
      <c r="R34" s="89"/>
      <c r="S34" s="89"/>
      <c r="T34" s="89"/>
      <c r="U34" s="90"/>
    </row>
    <row r="35" spans="2:21" ht="34.5" customHeight="1">
      <c r="B35" s="88" t="s">
        <v>1091</v>
      </c>
      <c r="C35" s="89"/>
      <c r="D35" s="89"/>
      <c r="E35" s="89"/>
      <c r="F35" s="89"/>
      <c r="G35" s="89"/>
      <c r="H35" s="89"/>
      <c r="I35" s="89"/>
      <c r="J35" s="89"/>
      <c r="K35" s="89"/>
      <c r="L35" s="89"/>
      <c r="M35" s="89"/>
      <c r="N35" s="89"/>
      <c r="O35" s="89"/>
      <c r="P35" s="89"/>
      <c r="Q35" s="89"/>
      <c r="R35" s="89"/>
      <c r="S35" s="89"/>
      <c r="T35" s="89"/>
      <c r="U35" s="90"/>
    </row>
    <row r="36" spans="2:21" ht="34.5" customHeight="1">
      <c r="B36" s="88" t="s">
        <v>1092</v>
      </c>
      <c r="C36" s="89"/>
      <c r="D36" s="89"/>
      <c r="E36" s="89"/>
      <c r="F36" s="89"/>
      <c r="G36" s="89"/>
      <c r="H36" s="89"/>
      <c r="I36" s="89"/>
      <c r="J36" s="89"/>
      <c r="K36" s="89"/>
      <c r="L36" s="89"/>
      <c r="M36" s="89"/>
      <c r="N36" s="89"/>
      <c r="O36" s="89"/>
      <c r="P36" s="89"/>
      <c r="Q36" s="89"/>
      <c r="R36" s="89"/>
      <c r="S36" s="89"/>
      <c r="T36" s="89"/>
      <c r="U36" s="90"/>
    </row>
    <row r="37" spans="2:21" ht="34.5" customHeight="1">
      <c r="B37" s="88" t="s">
        <v>1093</v>
      </c>
      <c r="C37" s="89"/>
      <c r="D37" s="89"/>
      <c r="E37" s="89"/>
      <c r="F37" s="89"/>
      <c r="G37" s="89"/>
      <c r="H37" s="89"/>
      <c r="I37" s="89"/>
      <c r="J37" s="89"/>
      <c r="K37" s="89"/>
      <c r="L37" s="89"/>
      <c r="M37" s="89"/>
      <c r="N37" s="89"/>
      <c r="O37" s="89"/>
      <c r="P37" s="89"/>
      <c r="Q37" s="89"/>
      <c r="R37" s="89"/>
      <c r="S37" s="89"/>
      <c r="T37" s="89"/>
      <c r="U37" s="90"/>
    </row>
    <row r="38" spans="2:21" ht="34.5" customHeight="1">
      <c r="B38" s="88" t="s">
        <v>1094</v>
      </c>
      <c r="C38" s="89"/>
      <c r="D38" s="89"/>
      <c r="E38" s="89"/>
      <c r="F38" s="89"/>
      <c r="G38" s="89"/>
      <c r="H38" s="89"/>
      <c r="I38" s="89"/>
      <c r="J38" s="89"/>
      <c r="K38" s="89"/>
      <c r="L38" s="89"/>
      <c r="M38" s="89"/>
      <c r="N38" s="89"/>
      <c r="O38" s="89"/>
      <c r="P38" s="89"/>
      <c r="Q38" s="89"/>
      <c r="R38" s="89"/>
      <c r="S38" s="89"/>
      <c r="T38" s="89"/>
      <c r="U38" s="90"/>
    </row>
    <row r="39" spans="2:21" ht="34.5" customHeight="1" thickBot="1">
      <c r="B39" s="91" t="s">
        <v>1095</v>
      </c>
      <c r="C39" s="92"/>
      <c r="D39" s="92"/>
      <c r="E39" s="92"/>
      <c r="F39" s="92"/>
      <c r="G39" s="92"/>
      <c r="H39" s="92"/>
      <c r="I39" s="92"/>
      <c r="J39" s="92"/>
      <c r="K39" s="92"/>
      <c r="L39" s="92"/>
      <c r="M39" s="92"/>
      <c r="N39" s="92"/>
      <c r="O39" s="92"/>
      <c r="P39" s="92"/>
      <c r="Q39" s="92"/>
      <c r="R39" s="92"/>
      <c r="S39" s="92"/>
      <c r="T39" s="92"/>
      <c r="U39" s="93"/>
    </row>
  </sheetData>
  <mergeCells count="68">
    <mergeCell ref="B38:U38"/>
    <mergeCell ref="B39:U39"/>
    <mergeCell ref="B32:U32"/>
    <mergeCell ref="B33:U33"/>
    <mergeCell ref="B34:U34"/>
    <mergeCell ref="B35:U35"/>
    <mergeCell ref="B36:U36"/>
    <mergeCell ref="B37:U37"/>
    <mergeCell ref="B31:U31"/>
    <mergeCell ref="C20:H20"/>
    <mergeCell ref="I20:K20"/>
    <mergeCell ref="L20:O20"/>
    <mergeCell ref="C21:H21"/>
    <mergeCell ref="I21:K21"/>
    <mergeCell ref="L21:O21"/>
    <mergeCell ref="B25:D25"/>
    <mergeCell ref="B26:D26"/>
    <mergeCell ref="B28:U28"/>
    <mergeCell ref="B29:U29"/>
    <mergeCell ref="B30:U30"/>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Y4" sqref="Y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6640625" style="1" customWidth="1"/>
    <col min="9" max="9" width="7.5546875" style="1" customWidth="1"/>
    <col min="10" max="10" width="9" style="1" customWidth="1"/>
    <col min="11" max="11" width="25.5546875" style="1" customWidth="1"/>
    <col min="12" max="12" width="8.88671875" style="1" customWidth="1"/>
    <col min="13" max="13" width="7" style="1" customWidth="1"/>
    <col min="14" max="14" width="9.44140625" style="1" customWidth="1"/>
    <col min="15" max="15" width="29.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1096</v>
      </c>
      <c r="D4" s="59" t="s">
        <v>1097</v>
      </c>
      <c r="E4" s="59"/>
      <c r="F4" s="59"/>
      <c r="G4" s="59"/>
      <c r="H4" s="59"/>
      <c r="I4" s="14"/>
      <c r="J4" s="15" t="s">
        <v>6</v>
      </c>
      <c r="K4" s="16" t="s">
        <v>7</v>
      </c>
      <c r="L4" s="60" t="s">
        <v>8</v>
      </c>
      <c r="M4" s="60"/>
      <c r="N4" s="60"/>
      <c r="O4" s="60"/>
      <c r="P4" s="15" t="s">
        <v>9</v>
      </c>
      <c r="Q4" s="60" t="s">
        <v>1098</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55.25" customHeight="1" thickTop="1">
      <c r="A11" s="25"/>
      <c r="B11" s="26" t="s">
        <v>36</v>
      </c>
      <c r="C11" s="82" t="s">
        <v>1099</v>
      </c>
      <c r="D11" s="82"/>
      <c r="E11" s="82"/>
      <c r="F11" s="82"/>
      <c r="G11" s="82"/>
      <c r="H11" s="82"/>
      <c r="I11" s="82" t="s">
        <v>1177</v>
      </c>
      <c r="J11" s="82"/>
      <c r="K11" s="82"/>
      <c r="L11" s="82" t="s">
        <v>1100</v>
      </c>
      <c r="M11" s="82"/>
      <c r="N11" s="82"/>
      <c r="O11" s="82"/>
      <c r="P11" s="27" t="s">
        <v>12</v>
      </c>
      <c r="Q11" s="27" t="s">
        <v>39</v>
      </c>
      <c r="R11" s="28">
        <v>70.400000000000006</v>
      </c>
      <c r="S11" s="28" t="s">
        <v>40</v>
      </c>
      <c r="T11" s="28" t="s">
        <v>40</v>
      </c>
      <c r="U11" s="29" t="str">
        <f>IF(ISERR(T11/S11*100),"N/A",T11/S11*100)</f>
        <v>N/A</v>
      </c>
    </row>
    <row r="12" spans="1:34" ht="75" customHeight="1" thickBot="1">
      <c r="A12" s="25"/>
      <c r="B12" s="30" t="s">
        <v>41</v>
      </c>
      <c r="C12" s="87" t="s">
        <v>41</v>
      </c>
      <c r="D12" s="87"/>
      <c r="E12" s="87"/>
      <c r="F12" s="87"/>
      <c r="G12" s="87"/>
      <c r="H12" s="87"/>
      <c r="I12" s="87" t="s">
        <v>1101</v>
      </c>
      <c r="J12" s="87"/>
      <c r="K12" s="87"/>
      <c r="L12" s="87" t="s">
        <v>1102</v>
      </c>
      <c r="M12" s="87"/>
      <c r="N12" s="87"/>
      <c r="O12" s="87"/>
      <c r="P12" s="31" t="s">
        <v>44</v>
      </c>
      <c r="Q12" s="31" t="s">
        <v>39</v>
      </c>
      <c r="R12" s="31">
        <v>100</v>
      </c>
      <c r="S12" s="31" t="s">
        <v>40</v>
      </c>
      <c r="T12" s="31" t="s">
        <v>40</v>
      </c>
      <c r="U12" s="32" t="str">
        <f>IF(ISERR((S12-T12)*100/S12+100),"N/A",(S12-T12)*100/S12+100)</f>
        <v>N/A</v>
      </c>
    </row>
    <row r="13" spans="1:34" ht="75" customHeight="1" thickTop="1">
      <c r="A13" s="25"/>
      <c r="B13" s="26" t="s">
        <v>45</v>
      </c>
      <c r="C13" s="82" t="s">
        <v>1103</v>
      </c>
      <c r="D13" s="82"/>
      <c r="E13" s="82"/>
      <c r="F13" s="82"/>
      <c r="G13" s="82"/>
      <c r="H13" s="82"/>
      <c r="I13" s="82" t="s">
        <v>1104</v>
      </c>
      <c r="J13" s="82"/>
      <c r="K13" s="82"/>
      <c r="L13" s="82" t="s">
        <v>1105</v>
      </c>
      <c r="M13" s="82"/>
      <c r="N13" s="82"/>
      <c r="O13" s="82"/>
      <c r="P13" s="27" t="s">
        <v>1106</v>
      </c>
      <c r="Q13" s="27" t="s">
        <v>39</v>
      </c>
      <c r="R13" s="27">
        <v>0.99</v>
      </c>
      <c r="S13" s="27" t="s">
        <v>40</v>
      </c>
      <c r="T13" s="27" t="s">
        <v>40</v>
      </c>
      <c r="U13" s="29" t="str">
        <f t="shared" ref="U13:U29" si="0">IF(ISERR(T13/S13*100),"N/A",T13/S13*100)</f>
        <v>N/A</v>
      </c>
    </row>
    <row r="14" spans="1:34" ht="75" customHeight="1" thickBot="1">
      <c r="A14" s="25"/>
      <c r="B14" s="30" t="s">
        <v>41</v>
      </c>
      <c r="C14" s="87" t="s">
        <v>41</v>
      </c>
      <c r="D14" s="87"/>
      <c r="E14" s="87"/>
      <c r="F14" s="87"/>
      <c r="G14" s="87"/>
      <c r="H14" s="87"/>
      <c r="I14" s="87" t="s">
        <v>1107</v>
      </c>
      <c r="J14" s="87"/>
      <c r="K14" s="87"/>
      <c r="L14" s="87" t="s">
        <v>1108</v>
      </c>
      <c r="M14" s="87"/>
      <c r="N14" s="87"/>
      <c r="O14" s="87"/>
      <c r="P14" s="31" t="s">
        <v>44</v>
      </c>
      <c r="Q14" s="31" t="s">
        <v>1109</v>
      </c>
      <c r="R14" s="31">
        <v>85</v>
      </c>
      <c r="S14" s="31" t="s">
        <v>40</v>
      </c>
      <c r="T14" s="31" t="s">
        <v>40</v>
      </c>
      <c r="U14" s="32" t="str">
        <f t="shared" si="0"/>
        <v>N/A</v>
      </c>
    </row>
    <row r="15" spans="1:34" ht="75" customHeight="1" thickTop="1">
      <c r="A15" s="25"/>
      <c r="B15" s="26" t="s">
        <v>50</v>
      </c>
      <c r="C15" s="82" t="s">
        <v>1110</v>
      </c>
      <c r="D15" s="82"/>
      <c r="E15" s="82"/>
      <c r="F15" s="82"/>
      <c r="G15" s="82"/>
      <c r="H15" s="82"/>
      <c r="I15" s="82" t="s">
        <v>1111</v>
      </c>
      <c r="J15" s="82"/>
      <c r="K15" s="82"/>
      <c r="L15" s="82" t="s">
        <v>1112</v>
      </c>
      <c r="M15" s="82"/>
      <c r="N15" s="82"/>
      <c r="O15" s="82"/>
      <c r="P15" s="27" t="s">
        <v>44</v>
      </c>
      <c r="Q15" s="27" t="s">
        <v>106</v>
      </c>
      <c r="R15" s="27">
        <v>76.92</v>
      </c>
      <c r="S15" s="27" t="s">
        <v>40</v>
      </c>
      <c r="T15" s="27" t="s">
        <v>40</v>
      </c>
      <c r="U15" s="29" t="str">
        <f t="shared" si="0"/>
        <v>N/A</v>
      </c>
    </row>
    <row r="16" spans="1:34" ht="75" customHeight="1">
      <c r="A16" s="25"/>
      <c r="B16" s="30" t="s">
        <v>41</v>
      </c>
      <c r="C16" s="87" t="s">
        <v>1113</v>
      </c>
      <c r="D16" s="87"/>
      <c r="E16" s="87"/>
      <c r="F16" s="87"/>
      <c r="G16" s="87"/>
      <c r="H16" s="87"/>
      <c r="I16" s="87" t="s">
        <v>1114</v>
      </c>
      <c r="J16" s="87"/>
      <c r="K16" s="87"/>
      <c r="L16" s="87" t="s">
        <v>1115</v>
      </c>
      <c r="M16" s="87"/>
      <c r="N16" s="87"/>
      <c r="O16" s="87"/>
      <c r="P16" s="31" t="s">
        <v>44</v>
      </c>
      <c r="Q16" s="31" t="s">
        <v>1116</v>
      </c>
      <c r="R16" s="31">
        <v>100</v>
      </c>
      <c r="S16" s="31" t="s">
        <v>40</v>
      </c>
      <c r="T16" s="31" t="s">
        <v>40</v>
      </c>
      <c r="U16" s="32" t="str">
        <f t="shared" si="0"/>
        <v>N/A</v>
      </c>
    </row>
    <row r="17" spans="1:22" ht="75" customHeight="1">
      <c r="A17" s="25"/>
      <c r="B17" s="30" t="s">
        <v>41</v>
      </c>
      <c r="C17" s="87" t="s">
        <v>1117</v>
      </c>
      <c r="D17" s="87"/>
      <c r="E17" s="87"/>
      <c r="F17" s="87"/>
      <c r="G17" s="87"/>
      <c r="H17" s="87"/>
      <c r="I17" s="87" t="s">
        <v>1118</v>
      </c>
      <c r="J17" s="87"/>
      <c r="K17" s="87"/>
      <c r="L17" s="87" t="s">
        <v>1119</v>
      </c>
      <c r="M17" s="87"/>
      <c r="N17" s="87"/>
      <c r="O17" s="87"/>
      <c r="P17" s="31" t="s">
        <v>44</v>
      </c>
      <c r="Q17" s="31" t="s">
        <v>106</v>
      </c>
      <c r="R17" s="31">
        <v>100</v>
      </c>
      <c r="S17" s="31" t="s">
        <v>40</v>
      </c>
      <c r="T17" s="31" t="s">
        <v>40</v>
      </c>
      <c r="U17" s="32" t="str">
        <f t="shared" si="0"/>
        <v>N/A</v>
      </c>
    </row>
    <row r="18" spans="1:22" ht="75" customHeight="1">
      <c r="A18" s="25"/>
      <c r="B18" s="30" t="s">
        <v>41</v>
      </c>
      <c r="C18" s="87" t="s">
        <v>1120</v>
      </c>
      <c r="D18" s="87"/>
      <c r="E18" s="87"/>
      <c r="F18" s="87"/>
      <c r="G18" s="87"/>
      <c r="H18" s="87"/>
      <c r="I18" s="87" t="s">
        <v>1121</v>
      </c>
      <c r="J18" s="87"/>
      <c r="K18" s="87"/>
      <c r="L18" s="87" t="s">
        <v>1122</v>
      </c>
      <c r="M18" s="87"/>
      <c r="N18" s="87"/>
      <c r="O18" s="87"/>
      <c r="P18" s="31" t="s">
        <v>44</v>
      </c>
      <c r="Q18" s="31" t="s">
        <v>106</v>
      </c>
      <c r="R18" s="31">
        <v>100</v>
      </c>
      <c r="S18" s="31" t="s">
        <v>40</v>
      </c>
      <c r="T18" s="31" t="s">
        <v>40</v>
      </c>
      <c r="U18" s="32" t="str">
        <f t="shared" si="0"/>
        <v>N/A</v>
      </c>
    </row>
    <row r="19" spans="1:22" ht="75" customHeight="1">
      <c r="A19" s="25"/>
      <c r="B19" s="30" t="s">
        <v>41</v>
      </c>
      <c r="C19" s="87" t="s">
        <v>41</v>
      </c>
      <c r="D19" s="87"/>
      <c r="E19" s="87"/>
      <c r="F19" s="87"/>
      <c r="G19" s="87"/>
      <c r="H19" s="87"/>
      <c r="I19" s="87" t="s">
        <v>1123</v>
      </c>
      <c r="J19" s="87"/>
      <c r="K19" s="87"/>
      <c r="L19" s="87" t="s">
        <v>1124</v>
      </c>
      <c r="M19" s="87"/>
      <c r="N19" s="87"/>
      <c r="O19" s="87"/>
      <c r="P19" s="31" t="s">
        <v>44</v>
      </c>
      <c r="Q19" s="31" t="s">
        <v>154</v>
      </c>
      <c r="R19" s="31">
        <v>115.32</v>
      </c>
      <c r="S19" s="31" t="s">
        <v>40</v>
      </c>
      <c r="T19" s="31" t="s">
        <v>40</v>
      </c>
      <c r="U19" s="32" t="str">
        <f t="shared" si="0"/>
        <v>N/A</v>
      </c>
    </row>
    <row r="20" spans="1:22" ht="120.75" customHeight="1" thickBot="1">
      <c r="A20" s="25"/>
      <c r="B20" s="30" t="s">
        <v>41</v>
      </c>
      <c r="C20" s="87" t="s">
        <v>1125</v>
      </c>
      <c r="D20" s="87"/>
      <c r="E20" s="87"/>
      <c r="F20" s="87"/>
      <c r="G20" s="87"/>
      <c r="H20" s="87"/>
      <c r="I20" s="87" t="s">
        <v>1126</v>
      </c>
      <c r="J20" s="87"/>
      <c r="K20" s="87"/>
      <c r="L20" s="87" t="s">
        <v>1127</v>
      </c>
      <c r="M20" s="87"/>
      <c r="N20" s="87"/>
      <c r="O20" s="87"/>
      <c r="P20" s="31" t="s">
        <v>44</v>
      </c>
      <c r="Q20" s="31" t="s">
        <v>154</v>
      </c>
      <c r="R20" s="31">
        <v>100</v>
      </c>
      <c r="S20" s="31" t="s">
        <v>40</v>
      </c>
      <c r="T20" s="31" t="s">
        <v>40</v>
      </c>
      <c r="U20" s="32" t="str">
        <f t="shared" si="0"/>
        <v>N/A</v>
      </c>
    </row>
    <row r="21" spans="1:22" ht="75" customHeight="1" thickTop="1">
      <c r="A21" s="25"/>
      <c r="B21" s="26" t="s">
        <v>55</v>
      </c>
      <c r="C21" s="82" t="s">
        <v>1128</v>
      </c>
      <c r="D21" s="82"/>
      <c r="E21" s="82"/>
      <c r="F21" s="82"/>
      <c r="G21" s="82"/>
      <c r="H21" s="82"/>
      <c r="I21" s="82" t="s">
        <v>1129</v>
      </c>
      <c r="J21" s="82"/>
      <c r="K21" s="82"/>
      <c r="L21" s="82" t="s">
        <v>1130</v>
      </c>
      <c r="M21" s="82"/>
      <c r="N21" s="82"/>
      <c r="O21" s="82"/>
      <c r="P21" s="27" t="s">
        <v>44</v>
      </c>
      <c r="Q21" s="27" t="s">
        <v>59</v>
      </c>
      <c r="R21" s="27">
        <v>100</v>
      </c>
      <c r="S21" s="27">
        <v>26.5</v>
      </c>
      <c r="T21" s="27">
        <v>28.69</v>
      </c>
      <c r="U21" s="29">
        <f t="shared" si="0"/>
        <v>108.26415094339623</v>
      </c>
    </row>
    <row r="22" spans="1:22" ht="75" customHeight="1">
      <c r="A22" s="25"/>
      <c r="B22" s="30" t="s">
        <v>41</v>
      </c>
      <c r="C22" s="87" t="s">
        <v>1131</v>
      </c>
      <c r="D22" s="87"/>
      <c r="E22" s="87"/>
      <c r="F22" s="87"/>
      <c r="G22" s="87"/>
      <c r="H22" s="87"/>
      <c r="I22" s="87" t="s">
        <v>1132</v>
      </c>
      <c r="J22" s="87"/>
      <c r="K22" s="87"/>
      <c r="L22" s="87" t="s">
        <v>1133</v>
      </c>
      <c r="M22" s="87"/>
      <c r="N22" s="87"/>
      <c r="O22" s="87"/>
      <c r="P22" s="31" t="s">
        <v>44</v>
      </c>
      <c r="Q22" s="31" t="s">
        <v>106</v>
      </c>
      <c r="R22" s="31">
        <v>100</v>
      </c>
      <c r="S22" s="31" t="s">
        <v>40</v>
      </c>
      <c r="T22" s="31" t="s">
        <v>40</v>
      </c>
      <c r="U22" s="32" t="str">
        <f t="shared" si="0"/>
        <v>N/A</v>
      </c>
    </row>
    <row r="23" spans="1:22" ht="75" customHeight="1">
      <c r="A23" s="25"/>
      <c r="B23" s="30" t="s">
        <v>41</v>
      </c>
      <c r="C23" s="87" t="s">
        <v>1134</v>
      </c>
      <c r="D23" s="87"/>
      <c r="E23" s="87"/>
      <c r="F23" s="87"/>
      <c r="G23" s="87"/>
      <c r="H23" s="87"/>
      <c r="I23" s="87" t="s">
        <v>1135</v>
      </c>
      <c r="J23" s="87"/>
      <c r="K23" s="87"/>
      <c r="L23" s="87" t="s">
        <v>1136</v>
      </c>
      <c r="M23" s="87"/>
      <c r="N23" s="87"/>
      <c r="O23" s="87"/>
      <c r="P23" s="31" t="s">
        <v>44</v>
      </c>
      <c r="Q23" s="31" t="s">
        <v>106</v>
      </c>
      <c r="R23" s="31">
        <v>100</v>
      </c>
      <c r="S23" s="31" t="s">
        <v>40</v>
      </c>
      <c r="T23" s="31" t="s">
        <v>40</v>
      </c>
      <c r="U23" s="32" t="str">
        <f t="shared" si="0"/>
        <v>N/A</v>
      </c>
    </row>
    <row r="24" spans="1:22" ht="75" customHeight="1">
      <c r="A24" s="25"/>
      <c r="B24" s="30" t="s">
        <v>41</v>
      </c>
      <c r="C24" s="87" t="s">
        <v>1137</v>
      </c>
      <c r="D24" s="87"/>
      <c r="E24" s="87"/>
      <c r="F24" s="87"/>
      <c r="G24" s="87"/>
      <c r="H24" s="87"/>
      <c r="I24" s="87" t="s">
        <v>1138</v>
      </c>
      <c r="J24" s="87"/>
      <c r="K24" s="87"/>
      <c r="L24" s="87" t="s">
        <v>1139</v>
      </c>
      <c r="M24" s="87"/>
      <c r="N24" s="87"/>
      <c r="O24" s="87"/>
      <c r="P24" s="31" t="s">
        <v>44</v>
      </c>
      <c r="Q24" s="31" t="s">
        <v>106</v>
      </c>
      <c r="R24" s="31">
        <v>100</v>
      </c>
      <c r="S24" s="31" t="s">
        <v>40</v>
      </c>
      <c r="T24" s="31" t="s">
        <v>40</v>
      </c>
      <c r="U24" s="32" t="str">
        <f t="shared" si="0"/>
        <v>N/A</v>
      </c>
    </row>
    <row r="25" spans="1:22" ht="75" customHeight="1">
      <c r="A25" s="25"/>
      <c r="B25" s="30" t="s">
        <v>41</v>
      </c>
      <c r="C25" s="87" t="s">
        <v>1140</v>
      </c>
      <c r="D25" s="87"/>
      <c r="E25" s="87"/>
      <c r="F25" s="87"/>
      <c r="G25" s="87"/>
      <c r="H25" s="87"/>
      <c r="I25" s="87" t="s">
        <v>1141</v>
      </c>
      <c r="J25" s="87"/>
      <c r="K25" s="87"/>
      <c r="L25" s="87" t="s">
        <v>1142</v>
      </c>
      <c r="M25" s="87"/>
      <c r="N25" s="87"/>
      <c r="O25" s="87"/>
      <c r="P25" s="31" t="s">
        <v>44</v>
      </c>
      <c r="Q25" s="31" t="s">
        <v>59</v>
      </c>
      <c r="R25" s="31">
        <v>100</v>
      </c>
      <c r="S25" s="31">
        <v>25</v>
      </c>
      <c r="T25" s="31">
        <v>25</v>
      </c>
      <c r="U25" s="32">
        <f t="shared" si="0"/>
        <v>100</v>
      </c>
    </row>
    <row r="26" spans="1:22" ht="75" customHeight="1">
      <c r="A26" s="25"/>
      <c r="B26" s="30" t="s">
        <v>41</v>
      </c>
      <c r="C26" s="87" t="s">
        <v>1143</v>
      </c>
      <c r="D26" s="87"/>
      <c r="E26" s="87"/>
      <c r="F26" s="87"/>
      <c r="G26" s="87"/>
      <c r="H26" s="87"/>
      <c r="I26" s="87" t="s">
        <v>1144</v>
      </c>
      <c r="J26" s="87"/>
      <c r="K26" s="87"/>
      <c r="L26" s="87" t="s">
        <v>1145</v>
      </c>
      <c r="M26" s="87"/>
      <c r="N26" s="87"/>
      <c r="O26" s="87"/>
      <c r="P26" s="31" t="s">
        <v>44</v>
      </c>
      <c r="Q26" s="31" t="s">
        <v>106</v>
      </c>
      <c r="R26" s="31">
        <v>100</v>
      </c>
      <c r="S26" s="31" t="s">
        <v>40</v>
      </c>
      <c r="T26" s="31" t="s">
        <v>40</v>
      </c>
      <c r="U26" s="32" t="str">
        <f t="shared" si="0"/>
        <v>N/A</v>
      </c>
    </row>
    <row r="27" spans="1:22" ht="75" customHeight="1">
      <c r="A27" s="25"/>
      <c r="B27" s="30" t="s">
        <v>41</v>
      </c>
      <c r="C27" s="87" t="s">
        <v>1146</v>
      </c>
      <c r="D27" s="87"/>
      <c r="E27" s="87"/>
      <c r="F27" s="87"/>
      <c r="G27" s="87"/>
      <c r="H27" s="87"/>
      <c r="I27" s="87" t="s">
        <v>1147</v>
      </c>
      <c r="J27" s="87"/>
      <c r="K27" s="87"/>
      <c r="L27" s="87" t="s">
        <v>1148</v>
      </c>
      <c r="M27" s="87"/>
      <c r="N27" s="87"/>
      <c r="O27" s="87"/>
      <c r="P27" s="31" t="s">
        <v>44</v>
      </c>
      <c r="Q27" s="31" t="s">
        <v>106</v>
      </c>
      <c r="R27" s="31">
        <v>100</v>
      </c>
      <c r="S27" s="31" t="s">
        <v>40</v>
      </c>
      <c r="T27" s="31" t="s">
        <v>40</v>
      </c>
      <c r="U27" s="32" t="str">
        <f t="shared" si="0"/>
        <v>N/A</v>
      </c>
    </row>
    <row r="28" spans="1:22" ht="75" customHeight="1">
      <c r="A28" s="25"/>
      <c r="B28" s="30" t="s">
        <v>41</v>
      </c>
      <c r="C28" s="87" t="s">
        <v>1149</v>
      </c>
      <c r="D28" s="87"/>
      <c r="E28" s="87"/>
      <c r="F28" s="87"/>
      <c r="G28" s="87"/>
      <c r="H28" s="87"/>
      <c r="I28" s="87" t="s">
        <v>1150</v>
      </c>
      <c r="J28" s="87"/>
      <c r="K28" s="87"/>
      <c r="L28" s="87" t="s">
        <v>1151</v>
      </c>
      <c r="M28" s="87"/>
      <c r="N28" s="87"/>
      <c r="O28" s="87"/>
      <c r="P28" s="31" t="s">
        <v>44</v>
      </c>
      <c r="Q28" s="31" t="s">
        <v>59</v>
      </c>
      <c r="R28" s="31">
        <v>112</v>
      </c>
      <c r="S28" s="31">
        <v>38</v>
      </c>
      <c r="T28" s="31">
        <v>35.76</v>
      </c>
      <c r="U28" s="32">
        <f t="shared" si="0"/>
        <v>94.10526315789474</v>
      </c>
    </row>
    <row r="29" spans="1:22" ht="75" customHeight="1" thickBot="1">
      <c r="A29" s="25"/>
      <c r="B29" s="30" t="s">
        <v>41</v>
      </c>
      <c r="C29" s="87" t="s">
        <v>1152</v>
      </c>
      <c r="D29" s="87"/>
      <c r="E29" s="87"/>
      <c r="F29" s="87"/>
      <c r="G29" s="87"/>
      <c r="H29" s="87"/>
      <c r="I29" s="87" t="s">
        <v>1153</v>
      </c>
      <c r="J29" s="87"/>
      <c r="K29" s="87"/>
      <c r="L29" s="87" t="s">
        <v>1154</v>
      </c>
      <c r="M29" s="87"/>
      <c r="N29" s="87"/>
      <c r="O29" s="87"/>
      <c r="P29" s="31" t="s">
        <v>44</v>
      </c>
      <c r="Q29" s="31" t="s">
        <v>59</v>
      </c>
      <c r="R29" s="31">
        <v>125</v>
      </c>
      <c r="S29" s="31">
        <v>99</v>
      </c>
      <c r="T29" s="31">
        <v>98.25</v>
      </c>
      <c r="U29" s="32">
        <f t="shared" si="0"/>
        <v>99.242424242424249</v>
      </c>
    </row>
    <row r="30" spans="1:22" ht="22.5" customHeight="1" thickTop="1" thickBot="1">
      <c r="B30" s="8" t="s">
        <v>60</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61</v>
      </c>
      <c r="S31" s="22" t="s">
        <v>62</v>
      </c>
      <c r="T31" s="39" t="s">
        <v>63</v>
      </c>
      <c r="U31" s="22" t="s">
        <v>64</v>
      </c>
    </row>
    <row r="32" spans="1:22" ht="26.25" customHeight="1" thickBot="1">
      <c r="B32" s="40"/>
      <c r="C32" s="41"/>
      <c r="D32" s="41"/>
      <c r="E32" s="41"/>
      <c r="F32" s="41"/>
      <c r="G32" s="41"/>
      <c r="H32" s="42"/>
      <c r="I32" s="42"/>
      <c r="J32" s="42"/>
      <c r="K32" s="42"/>
      <c r="L32" s="42"/>
      <c r="M32" s="42"/>
      <c r="N32" s="42"/>
      <c r="O32" s="42"/>
      <c r="P32" s="43"/>
      <c r="Q32" s="44"/>
      <c r="R32" s="45" t="s">
        <v>65</v>
      </c>
      <c r="S32" s="44" t="s">
        <v>65</v>
      </c>
      <c r="T32" s="44" t="s">
        <v>65</v>
      </c>
      <c r="U32" s="44" t="s">
        <v>66</v>
      </c>
    </row>
    <row r="33" spans="2:21" ht="13.5" customHeight="1" thickBot="1">
      <c r="B33" s="94" t="s">
        <v>67</v>
      </c>
      <c r="C33" s="95"/>
      <c r="D33" s="95"/>
      <c r="E33" s="46"/>
      <c r="F33" s="46"/>
      <c r="G33" s="46"/>
      <c r="H33" s="47"/>
      <c r="I33" s="47"/>
      <c r="J33" s="47"/>
      <c r="K33" s="47"/>
      <c r="L33" s="47"/>
      <c r="M33" s="47"/>
      <c r="N33" s="47"/>
      <c r="O33" s="47"/>
      <c r="P33" s="48"/>
      <c r="Q33" s="48"/>
      <c r="R33" s="49">
        <f>185.22391</f>
        <v>185.22390999999999</v>
      </c>
      <c r="S33" s="49">
        <f>185.22391</f>
        <v>185.22390999999999</v>
      </c>
      <c r="T33" s="49">
        <f>208.157995659999</f>
        <v>208.15799565999899</v>
      </c>
      <c r="U33" s="50">
        <f>+IF(ISERR(T33/S33*100),"N/A",T33/S33*100)</f>
        <v>112.3818170451099</v>
      </c>
    </row>
    <row r="34" spans="2:21" ht="13.5" customHeight="1" thickBot="1">
      <c r="B34" s="96" t="s">
        <v>68</v>
      </c>
      <c r="C34" s="97"/>
      <c r="D34" s="97"/>
      <c r="E34" s="51"/>
      <c r="F34" s="51"/>
      <c r="G34" s="51"/>
      <c r="H34" s="52"/>
      <c r="I34" s="52"/>
      <c r="J34" s="52"/>
      <c r="K34" s="52"/>
      <c r="L34" s="52"/>
      <c r="M34" s="52"/>
      <c r="N34" s="52"/>
      <c r="O34" s="52"/>
      <c r="P34" s="53"/>
      <c r="Q34" s="53"/>
      <c r="R34" s="49">
        <f>208.16676046</f>
        <v>208.16676046000001</v>
      </c>
      <c r="S34" s="49">
        <f>208.16676046</f>
        <v>208.16676046000001</v>
      </c>
      <c r="T34" s="49">
        <f>208.157995659999</f>
        <v>208.15799565999899</v>
      </c>
      <c r="U34" s="50">
        <f>+IF(ISERR(T34/S34*100),"N/A",T34/S34*100)</f>
        <v>99.995789529518717</v>
      </c>
    </row>
    <row r="35" spans="2:21" ht="14.85" customHeight="1" thickTop="1" thickBot="1">
      <c r="B35" s="8" t="s">
        <v>69</v>
      </c>
      <c r="C35" s="9"/>
      <c r="D35" s="9"/>
      <c r="E35" s="9"/>
      <c r="F35" s="9"/>
      <c r="G35" s="9"/>
      <c r="H35" s="10"/>
      <c r="I35" s="10"/>
      <c r="J35" s="10"/>
      <c r="K35" s="10"/>
      <c r="L35" s="10"/>
      <c r="M35" s="10"/>
      <c r="N35" s="10"/>
      <c r="O35" s="10"/>
      <c r="P35" s="10"/>
      <c r="Q35" s="10"/>
      <c r="R35" s="10"/>
      <c r="S35" s="10"/>
      <c r="T35" s="10"/>
      <c r="U35" s="11"/>
    </row>
    <row r="36" spans="2:21" ht="44.25" customHeight="1" thickTop="1">
      <c r="B36" s="98" t="s">
        <v>70</v>
      </c>
      <c r="C36" s="99"/>
      <c r="D36" s="99"/>
      <c r="E36" s="99"/>
      <c r="F36" s="99"/>
      <c r="G36" s="99"/>
      <c r="H36" s="99"/>
      <c r="I36" s="99"/>
      <c r="J36" s="99"/>
      <c r="K36" s="99"/>
      <c r="L36" s="99"/>
      <c r="M36" s="99"/>
      <c r="N36" s="99"/>
      <c r="O36" s="99"/>
      <c r="P36" s="99"/>
      <c r="Q36" s="99"/>
      <c r="R36" s="99"/>
      <c r="S36" s="99"/>
      <c r="T36" s="99"/>
      <c r="U36" s="100"/>
    </row>
    <row r="37" spans="2:21" ht="34.5" customHeight="1">
      <c r="B37" s="88" t="s">
        <v>1155</v>
      </c>
      <c r="C37" s="89"/>
      <c r="D37" s="89"/>
      <c r="E37" s="89"/>
      <c r="F37" s="89"/>
      <c r="G37" s="89"/>
      <c r="H37" s="89"/>
      <c r="I37" s="89"/>
      <c r="J37" s="89"/>
      <c r="K37" s="89"/>
      <c r="L37" s="89"/>
      <c r="M37" s="89"/>
      <c r="N37" s="89"/>
      <c r="O37" s="89"/>
      <c r="P37" s="89"/>
      <c r="Q37" s="89"/>
      <c r="R37" s="89"/>
      <c r="S37" s="89"/>
      <c r="T37" s="89"/>
      <c r="U37" s="90"/>
    </row>
    <row r="38" spans="2:21" ht="34.5" customHeight="1">
      <c r="B38" s="88" t="s">
        <v>1156</v>
      </c>
      <c r="C38" s="89"/>
      <c r="D38" s="89"/>
      <c r="E38" s="89"/>
      <c r="F38" s="89"/>
      <c r="G38" s="89"/>
      <c r="H38" s="89"/>
      <c r="I38" s="89"/>
      <c r="J38" s="89"/>
      <c r="K38" s="89"/>
      <c r="L38" s="89"/>
      <c r="M38" s="89"/>
      <c r="N38" s="89"/>
      <c r="O38" s="89"/>
      <c r="P38" s="89"/>
      <c r="Q38" s="89"/>
      <c r="R38" s="89"/>
      <c r="S38" s="89"/>
      <c r="T38" s="89"/>
      <c r="U38" s="90"/>
    </row>
    <row r="39" spans="2:21" ht="34.5" customHeight="1">
      <c r="B39" s="88" t="s">
        <v>1157</v>
      </c>
      <c r="C39" s="89"/>
      <c r="D39" s="89"/>
      <c r="E39" s="89"/>
      <c r="F39" s="89"/>
      <c r="G39" s="89"/>
      <c r="H39" s="89"/>
      <c r="I39" s="89"/>
      <c r="J39" s="89"/>
      <c r="K39" s="89"/>
      <c r="L39" s="89"/>
      <c r="M39" s="89"/>
      <c r="N39" s="89"/>
      <c r="O39" s="89"/>
      <c r="P39" s="89"/>
      <c r="Q39" s="89"/>
      <c r="R39" s="89"/>
      <c r="S39" s="89"/>
      <c r="T39" s="89"/>
      <c r="U39" s="90"/>
    </row>
    <row r="40" spans="2:21" ht="34.5" customHeight="1">
      <c r="B40" s="88" t="s">
        <v>1158</v>
      </c>
      <c r="C40" s="89"/>
      <c r="D40" s="89"/>
      <c r="E40" s="89"/>
      <c r="F40" s="89"/>
      <c r="G40" s="89"/>
      <c r="H40" s="89"/>
      <c r="I40" s="89"/>
      <c r="J40" s="89"/>
      <c r="K40" s="89"/>
      <c r="L40" s="89"/>
      <c r="M40" s="89"/>
      <c r="N40" s="89"/>
      <c r="O40" s="89"/>
      <c r="P40" s="89"/>
      <c r="Q40" s="89"/>
      <c r="R40" s="89"/>
      <c r="S40" s="89"/>
      <c r="T40" s="89"/>
      <c r="U40" s="90"/>
    </row>
    <row r="41" spans="2:21" ht="18.899999999999999" customHeight="1">
      <c r="B41" s="88" t="s">
        <v>1159</v>
      </c>
      <c r="C41" s="89"/>
      <c r="D41" s="89"/>
      <c r="E41" s="89"/>
      <c r="F41" s="89"/>
      <c r="G41" s="89"/>
      <c r="H41" s="89"/>
      <c r="I41" s="89"/>
      <c r="J41" s="89"/>
      <c r="K41" s="89"/>
      <c r="L41" s="89"/>
      <c r="M41" s="89"/>
      <c r="N41" s="89"/>
      <c r="O41" s="89"/>
      <c r="P41" s="89"/>
      <c r="Q41" s="89"/>
      <c r="R41" s="89"/>
      <c r="S41" s="89"/>
      <c r="T41" s="89"/>
      <c r="U41" s="90"/>
    </row>
    <row r="42" spans="2:21" ht="34.5" customHeight="1">
      <c r="B42" s="88" t="s">
        <v>1160</v>
      </c>
      <c r="C42" s="89"/>
      <c r="D42" s="89"/>
      <c r="E42" s="89"/>
      <c r="F42" s="89"/>
      <c r="G42" s="89"/>
      <c r="H42" s="89"/>
      <c r="I42" s="89"/>
      <c r="J42" s="89"/>
      <c r="K42" s="89"/>
      <c r="L42" s="89"/>
      <c r="M42" s="89"/>
      <c r="N42" s="89"/>
      <c r="O42" s="89"/>
      <c r="P42" s="89"/>
      <c r="Q42" s="89"/>
      <c r="R42" s="89"/>
      <c r="S42" s="89"/>
      <c r="T42" s="89"/>
      <c r="U42" s="90"/>
    </row>
    <row r="43" spans="2:21" ht="34.5" customHeight="1">
      <c r="B43" s="88" t="s">
        <v>1161</v>
      </c>
      <c r="C43" s="89"/>
      <c r="D43" s="89"/>
      <c r="E43" s="89"/>
      <c r="F43" s="89"/>
      <c r="G43" s="89"/>
      <c r="H43" s="89"/>
      <c r="I43" s="89"/>
      <c r="J43" s="89"/>
      <c r="K43" s="89"/>
      <c r="L43" s="89"/>
      <c r="M43" s="89"/>
      <c r="N43" s="89"/>
      <c r="O43" s="89"/>
      <c r="P43" s="89"/>
      <c r="Q43" s="89"/>
      <c r="R43" s="89"/>
      <c r="S43" s="89"/>
      <c r="T43" s="89"/>
      <c r="U43" s="90"/>
    </row>
    <row r="44" spans="2:21" ht="34.5" customHeight="1">
      <c r="B44" s="88" t="s">
        <v>1162</v>
      </c>
      <c r="C44" s="89"/>
      <c r="D44" s="89"/>
      <c r="E44" s="89"/>
      <c r="F44" s="89"/>
      <c r="G44" s="89"/>
      <c r="H44" s="89"/>
      <c r="I44" s="89"/>
      <c r="J44" s="89"/>
      <c r="K44" s="89"/>
      <c r="L44" s="89"/>
      <c r="M44" s="89"/>
      <c r="N44" s="89"/>
      <c r="O44" s="89"/>
      <c r="P44" s="89"/>
      <c r="Q44" s="89"/>
      <c r="R44" s="89"/>
      <c r="S44" s="89"/>
      <c r="T44" s="89"/>
      <c r="U44" s="90"/>
    </row>
    <row r="45" spans="2:21" ht="34.5" customHeight="1">
      <c r="B45" s="88" t="s">
        <v>1163</v>
      </c>
      <c r="C45" s="89"/>
      <c r="D45" s="89"/>
      <c r="E45" s="89"/>
      <c r="F45" s="89"/>
      <c r="G45" s="89"/>
      <c r="H45" s="89"/>
      <c r="I45" s="89"/>
      <c r="J45" s="89"/>
      <c r="K45" s="89"/>
      <c r="L45" s="89"/>
      <c r="M45" s="89"/>
      <c r="N45" s="89"/>
      <c r="O45" s="89"/>
      <c r="P45" s="89"/>
      <c r="Q45" s="89"/>
      <c r="R45" s="89"/>
      <c r="S45" s="89"/>
      <c r="T45" s="89"/>
      <c r="U45" s="90"/>
    </row>
    <row r="46" spans="2:21" ht="17.850000000000001" customHeight="1">
      <c r="B46" s="88" t="s">
        <v>1164</v>
      </c>
      <c r="C46" s="89"/>
      <c r="D46" s="89"/>
      <c r="E46" s="89"/>
      <c r="F46" s="89"/>
      <c r="G46" s="89"/>
      <c r="H46" s="89"/>
      <c r="I46" s="89"/>
      <c r="J46" s="89"/>
      <c r="K46" s="89"/>
      <c r="L46" s="89"/>
      <c r="M46" s="89"/>
      <c r="N46" s="89"/>
      <c r="O46" s="89"/>
      <c r="P46" s="89"/>
      <c r="Q46" s="89"/>
      <c r="R46" s="89"/>
      <c r="S46" s="89"/>
      <c r="T46" s="89"/>
      <c r="U46" s="90"/>
    </row>
    <row r="47" spans="2:21" ht="34.5" customHeight="1">
      <c r="B47" s="88" t="s">
        <v>1165</v>
      </c>
      <c r="C47" s="89"/>
      <c r="D47" s="89"/>
      <c r="E47" s="89"/>
      <c r="F47" s="89"/>
      <c r="G47" s="89"/>
      <c r="H47" s="89"/>
      <c r="I47" s="89"/>
      <c r="J47" s="89"/>
      <c r="K47" s="89"/>
      <c r="L47" s="89"/>
      <c r="M47" s="89"/>
      <c r="N47" s="89"/>
      <c r="O47" s="89"/>
      <c r="P47" s="89"/>
      <c r="Q47" s="89"/>
      <c r="R47" s="89"/>
      <c r="S47" s="89"/>
      <c r="T47" s="89"/>
      <c r="U47" s="90"/>
    </row>
    <row r="48" spans="2:21" ht="34.5" customHeight="1">
      <c r="B48" s="88" t="s">
        <v>1166</v>
      </c>
      <c r="C48" s="89"/>
      <c r="D48" s="89"/>
      <c r="E48" s="89"/>
      <c r="F48" s="89"/>
      <c r="G48" s="89"/>
      <c r="H48" s="89"/>
      <c r="I48" s="89"/>
      <c r="J48" s="89"/>
      <c r="K48" s="89"/>
      <c r="L48" s="89"/>
      <c r="M48" s="89"/>
      <c r="N48" s="89"/>
      <c r="O48" s="89"/>
      <c r="P48" s="89"/>
      <c r="Q48" s="89"/>
      <c r="R48" s="89"/>
      <c r="S48" s="89"/>
      <c r="T48" s="89"/>
      <c r="U48" s="90"/>
    </row>
    <row r="49" spans="2:21" ht="34.5" customHeight="1">
      <c r="B49" s="88" t="s">
        <v>1167</v>
      </c>
      <c r="C49" s="89"/>
      <c r="D49" s="89"/>
      <c r="E49" s="89"/>
      <c r="F49" s="89"/>
      <c r="G49" s="89"/>
      <c r="H49" s="89"/>
      <c r="I49" s="89"/>
      <c r="J49" s="89"/>
      <c r="K49" s="89"/>
      <c r="L49" s="89"/>
      <c r="M49" s="89"/>
      <c r="N49" s="89"/>
      <c r="O49" s="89"/>
      <c r="P49" s="89"/>
      <c r="Q49" s="89"/>
      <c r="R49" s="89"/>
      <c r="S49" s="89"/>
      <c r="T49" s="89"/>
      <c r="U49" s="90"/>
    </row>
    <row r="50" spans="2:21" ht="34.5" customHeight="1">
      <c r="B50" s="88" t="s">
        <v>1168</v>
      </c>
      <c r="C50" s="89"/>
      <c r="D50" s="89"/>
      <c r="E50" s="89"/>
      <c r="F50" s="89"/>
      <c r="G50" s="89"/>
      <c r="H50" s="89"/>
      <c r="I50" s="89"/>
      <c r="J50" s="89"/>
      <c r="K50" s="89"/>
      <c r="L50" s="89"/>
      <c r="M50" s="89"/>
      <c r="N50" s="89"/>
      <c r="O50" s="89"/>
      <c r="P50" s="89"/>
      <c r="Q50" s="89"/>
      <c r="R50" s="89"/>
      <c r="S50" s="89"/>
      <c r="T50" s="89"/>
      <c r="U50" s="90"/>
    </row>
    <row r="51" spans="2:21" ht="34.5" customHeight="1">
      <c r="B51" s="88" t="s">
        <v>1169</v>
      </c>
      <c r="C51" s="89"/>
      <c r="D51" s="89"/>
      <c r="E51" s="89"/>
      <c r="F51" s="89"/>
      <c r="G51" s="89"/>
      <c r="H51" s="89"/>
      <c r="I51" s="89"/>
      <c r="J51" s="89"/>
      <c r="K51" s="89"/>
      <c r="L51" s="89"/>
      <c r="M51" s="89"/>
      <c r="N51" s="89"/>
      <c r="O51" s="89"/>
      <c r="P51" s="89"/>
      <c r="Q51" s="89"/>
      <c r="R51" s="89"/>
      <c r="S51" s="89"/>
      <c r="T51" s="89"/>
      <c r="U51" s="90"/>
    </row>
    <row r="52" spans="2:21" ht="34.5" customHeight="1">
      <c r="B52" s="88" t="s">
        <v>1170</v>
      </c>
      <c r="C52" s="89"/>
      <c r="D52" s="89"/>
      <c r="E52" s="89"/>
      <c r="F52" s="89"/>
      <c r="G52" s="89"/>
      <c r="H52" s="89"/>
      <c r="I52" s="89"/>
      <c r="J52" s="89"/>
      <c r="K52" s="89"/>
      <c r="L52" s="89"/>
      <c r="M52" s="89"/>
      <c r="N52" s="89"/>
      <c r="O52" s="89"/>
      <c r="P52" s="89"/>
      <c r="Q52" s="89"/>
      <c r="R52" s="89"/>
      <c r="S52" s="89"/>
      <c r="T52" s="89"/>
      <c r="U52" s="90"/>
    </row>
    <row r="53" spans="2:21" ht="34.5" customHeight="1">
      <c r="B53" s="88" t="s">
        <v>1171</v>
      </c>
      <c r="C53" s="89"/>
      <c r="D53" s="89"/>
      <c r="E53" s="89"/>
      <c r="F53" s="89"/>
      <c r="G53" s="89"/>
      <c r="H53" s="89"/>
      <c r="I53" s="89"/>
      <c r="J53" s="89"/>
      <c r="K53" s="89"/>
      <c r="L53" s="89"/>
      <c r="M53" s="89"/>
      <c r="N53" s="89"/>
      <c r="O53" s="89"/>
      <c r="P53" s="89"/>
      <c r="Q53" s="89"/>
      <c r="R53" s="89"/>
      <c r="S53" s="89"/>
      <c r="T53" s="89"/>
      <c r="U53" s="90"/>
    </row>
    <row r="54" spans="2:21" ht="75.150000000000006" customHeight="1">
      <c r="B54" s="88" t="s">
        <v>1172</v>
      </c>
      <c r="C54" s="89"/>
      <c r="D54" s="89"/>
      <c r="E54" s="89"/>
      <c r="F54" s="89"/>
      <c r="G54" s="89"/>
      <c r="H54" s="89"/>
      <c r="I54" s="89"/>
      <c r="J54" s="89"/>
      <c r="K54" s="89"/>
      <c r="L54" s="89"/>
      <c r="M54" s="89"/>
      <c r="N54" s="89"/>
      <c r="O54" s="89"/>
      <c r="P54" s="89"/>
      <c r="Q54" s="89"/>
      <c r="R54" s="89"/>
      <c r="S54" s="89"/>
      <c r="T54" s="89"/>
      <c r="U54" s="90"/>
    </row>
    <row r="55" spans="2:21" ht="112.35" customHeight="1" thickBot="1">
      <c r="B55" s="91" t="s">
        <v>1173</v>
      </c>
      <c r="C55" s="92"/>
      <c r="D55" s="92"/>
      <c r="E55" s="92"/>
      <c r="F55" s="92"/>
      <c r="G55" s="92"/>
      <c r="H55" s="92"/>
      <c r="I55" s="92"/>
      <c r="J55" s="92"/>
      <c r="K55" s="92"/>
      <c r="L55" s="92"/>
      <c r="M55" s="92"/>
      <c r="N55" s="92"/>
      <c r="O55" s="92"/>
      <c r="P55" s="92"/>
      <c r="Q55" s="92"/>
      <c r="R55" s="92"/>
      <c r="S55" s="92"/>
      <c r="T55" s="92"/>
      <c r="U55" s="93"/>
    </row>
  </sheetData>
  <mergeCells count="100">
    <mergeCell ref="B52:U52"/>
    <mergeCell ref="B53:U53"/>
    <mergeCell ref="B54:U54"/>
    <mergeCell ref="B55:U55"/>
    <mergeCell ref="B46:U46"/>
    <mergeCell ref="B47:U47"/>
    <mergeCell ref="B48:U48"/>
    <mergeCell ref="B49:U49"/>
    <mergeCell ref="B50:U50"/>
    <mergeCell ref="B51:U51"/>
    <mergeCell ref="B45:U45"/>
    <mergeCell ref="B33:D33"/>
    <mergeCell ref="B34:D34"/>
    <mergeCell ref="B36:U36"/>
    <mergeCell ref="B37:U37"/>
    <mergeCell ref="B38:U38"/>
    <mergeCell ref="B39:U39"/>
    <mergeCell ref="B40:U40"/>
    <mergeCell ref="B41:U41"/>
    <mergeCell ref="B42:U42"/>
    <mergeCell ref="B43:U43"/>
    <mergeCell ref="B44:U44"/>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Q12" sqref="Q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2.6640625" style="1" customWidth="1"/>
    <col min="9" max="9" width="7.5546875" style="1" customWidth="1"/>
    <col min="10" max="10" width="9" style="1" customWidth="1"/>
    <col min="11" max="11" width="18.5546875" style="1" customWidth="1"/>
    <col min="12" max="12" width="8.88671875" style="1" customWidth="1"/>
    <col min="13" max="13" width="7" style="1" customWidth="1"/>
    <col min="14" max="14" width="9.44140625" style="1" customWidth="1"/>
    <col min="15" max="15" width="24.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76</v>
      </c>
      <c r="D4" s="59" t="s">
        <v>77</v>
      </c>
      <c r="E4" s="59"/>
      <c r="F4" s="59"/>
      <c r="G4" s="59"/>
      <c r="H4" s="59"/>
      <c r="I4" s="14"/>
      <c r="J4" s="15" t="s">
        <v>6</v>
      </c>
      <c r="K4" s="16" t="s">
        <v>7</v>
      </c>
      <c r="L4" s="60" t="s">
        <v>8</v>
      </c>
      <c r="M4" s="60"/>
      <c r="N4" s="60"/>
      <c r="O4" s="60"/>
      <c r="P4" s="15" t="s">
        <v>9</v>
      </c>
      <c r="Q4" s="60" t="s">
        <v>78</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79</v>
      </c>
      <c r="D6" s="62"/>
      <c r="E6" s="62"/>
      <c r="F6" s="62"/>
      <c r="G6" s="62"/>
      <c r="H6" s="18"/>
      <c r="I6" s="18"/>
      <c r="J6" s="18" t="s">
        <v>16</v>
      </c>
      <c r="K6" s="62" t="s">
        <v>80</v>
      </c>
      <c r="L6" s="62"/>
      <c r="M6" s="62"/>
      <c r="N6" s="19"/>
      <c r="O6" s="20" t="s">
        <v>18</v>
      </c>
      <c r="P6" s="62" t="s">
        <v>81</v>
      </c>
      <c r="Q6" s="62"/>
      <c r="R6" s="21"/>
      <c r="S6" s="20" t="s">
        <v>20</v>
      </c>
      <c r="T6" s="62" t="s">
        <v>82</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thickBot="1">
      <c r="A11" s="25"/>
      <c r="B11" s="26" t="s">
        <v>36</v>
      </c>
      <c r="C11" s="82" t="s">
        <v>83</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21" si="0">IF(ISERR(T11/S11*100),"N/A",T11/S11*100)</f>
        <v>N/A</v>
      </c>
    </row>
    <row r="12" spans="1:34" ht="75" customHeight="1" thickTop="1">
      <c r="A12" s="25"/>
      <c r="B12" s="26" t="s">
        <v>45</v>
      </c>
      <c r="C12" s="82" t="s">
        <v>84</v>
      </c>
      <c r="D12" s="82"/>
      <c r="E12" s="82"/>
      <c r="F12" s="82"/>
      <c r="G12" s="82"/>
      <c r="H12" s="82"/>
      <c r="I12" s="82" t="s">
        <v>85</v>
      </c>
      <c r="J12" s="82"/>
      <c r="K12" s="82"/>
      <c r="L12" s="82" t="s">
        <v>86</v>
      </c>
      <c r="M12" s="82"/>
      <c r="N12" s="82"/>
      <c r="O12" s="82"/>
      <c r="P12" s="27" t="s">
        <v>44</v>
      </c>
      <c r="Q12" s="27" t="s">
        <v>39</v>
      </c>
      <c r="R12" s="27">
        <v>17.39</v>
      </c>
      <c r="S12" s="27" t="s">
        <v>40</v>
      </c>
      <c r="T12" s="27" t="s">
        <v>40</v>
      </c>
      <c r="U12" s="29" t="str">
        <f t="shared" si="0"/>
        <v>N/A</v>
      </c>
    </row>
    <row r="13" spans="1:34" ht="75" customHeight="1" thickBot="1">
      <c r="A13" s="25"/>
      <c r="B13" s="30" t="s">
        <v>41</v>
      </c>
      <c r="C13" s="87" t="s">
        <v>41</v>
      </c>
      <c r="D13" s="87"/>
      <c r="E13" s="87"/>
      <c r="F13" s="87"/>
      <c r="G13" s="87"/>
      <c r="H13" s="87"/>
      <c r="I13" s="87" t="s">
        <v>87</v>
      </c>
      <c r="J13" s="87"/>
      <c r="K13" s="87"/>
      <c r="L13" s="87" t="s">
        <v>88</v>
      </c>
      <c r="M13" s="87"/>
      <c r="N13" s="87"/>
      <c r="O13" s="87"/>
      <c r="P13" s="31" t="s">
        <v>44</v>
      </c>
      <c r="Q13" s="31" t="s">
        <v>39</v>
      </c>
      <c r="R13" s="31">
        <v>70.17</v>
      </c>
      <c r="S13" s="31" t="s">
        <v>40</v>
      </c>
      <c r="T13" s="31" t="s">
        <v>40</v>
      </c>
      <c r="U13" s="32" t="str">
        <f t="shared" si="0"/>
        <v>N/A</v>
      </c>
    </row>
    <row r="14" spans="1:34" ht="75" customHeight="1" thickTop="1">
      <c r="A14" s="25"/>
      <c r="B14" s="26" t="s">
        <v>50</v>
      </c>
      <c r="C14" s="82" t="s">
        <v>89</v>
      </c>
      <c r="D14" s="82"/>
      <c r="E14" s="82"/>
      <c r="F14" s="82"/>
      <c r="G14" s="82"/>
      <c r="H14" s="82"/>
      <c r="I14" s="82" t="s">
        <v>90</v>
      </c>
      <c r="J14" s="82"/>
      <c r="K14" s="82"/>
      <c r="L14" s="82" t="s">
        <v>91</v>
      </c>
      <c r="M14" s="82"/>
      <c r="N14" s="82"/>
      <c r="O14" s="82"/>
      <c r="P14" s="27" t="s">
        <v>44</v>
      </c>
      <c r="Q14" s="27" t="s">
        <v>39</v>
      </c>
      <c r="R14" s="27">
        <v>35.01</v>
      </c>
      <c r="S14" s="27" t="s">
        <v>40</v>
      </c>
      <c r="T14" s="27" t="s">
        <v>40</v>
      </c>
      <c r="U14" s="29" t="str">
        <f t="shared" si="0"/>
        <v>N/A</v>
      </c>
    </row>
    <row r="15" spans="1:34" ht="75" customHeight="1">
      <c r="A15" s="25"/>
      <c r="B15" s="30" t="s">
        <v>41</v>
      </c>
      <c r="C15" s="87" t="s">
        <v>92</v>
      </c>
      <c r="D15" s="87"/>
      <c r="E15" s="87"/>
      <c r="F15" s="87"/>
      <c r="G15" s="87"/>
      <c r="H15" s="87"/>
      <c r="I15" s="87" t="s">
        <v>93</v>
      </c>
      <c r="J15" s="87"/>
      <c r="K15" s="87"/>
      <c r="L15" s="87" t="s">
        <v>94</v>
      </c>
      <c r="M15" s="87"/>
      <c r="N15" s="87"/>
      <c r="O15" s="87"/>
      <c r="P15" s="31" t="s">
        <v>44</v>
      </c>
      <c r="Q15" s="31" t="s">
        <v>39</v>
      </c>
      <c r="R15" s="31">
        <v>37.93</v>
      </c>
      <c r="S15" s="31" t="s">
        <v>40</v>
      </c>
      <c r="T15" s="31" t="s">
        <v>40</v>
      </c>
      <c r="U15" s="32" t="str">
        <f t="shared" si="0"/>
        <v>N/A</v>
      </c>
    </row>
    <row r="16" spans="1:34" ht="75" customHeight="1">
      <c r="A16" s="25"/>
      <c r="B16" s="30" t="s">
        <v>41</v>
      </c>
      <c r="C16" s="87" t="s">
        <v>95</v>
      </c>
      <c r="D16" s="87"/>
      <c r="E16" s="87"/>
      <c r="F16" s="87"/>
      <c r="G16" s="87"/>
      <c r="H16" s="87"/>
      <c r="I16" s="87" t="s">
        <v>96</v>
      </c>
      <c r="J16" s="87"/>
      <c r="K16" s="87"/>
      <c r="L16" s="87" t="s">
        <v>97</v>
      </c>
      <c r="M16" s="87"/>
      <c r="N16" s="87"/>
      <c r="O16" s="87"/>
      <c r="P16" s="31" t="s">
        <v>98</v>
      </c>
      <c r="Q16" s="31" t="s">
        <v>99</v>
      </c>
      <c r="R16" s="31">
        <v>1</v>
      </c>
      <c r="S16" s="31" t="s">
        <v>40</v>
      </c>
      <c r="T16" s="31" t="s">
        <v>40</v>
      </c>
      <c r="U16" s="32" t="str">
        <f t="shared" si="0"/>
        <v>N/A</v>
      </c>
    </row>
    <row r="17" spans="1:22" ht="75" customHeight="1" thickBot="1">
      <c r="A17" s="25"/>
      <c r="B17" s="30" t="s">
        <v>41</v>
      </c>
      <c r="C17" s="87" t="s">
        <v>100</v>
      </c>
      <c r="D17" s="87"/>
      <c r="E17" s="87"/>
      <c r="F17" s="87"/>
      <c r="G17" s="87"/>
      <c r="H17" s="87"/>
      <c r="I17" s="87" t="s">
        <v>101</v>
      </c>
      <c r="J17" s="87"/>
      <c r="K17" s="87"/>
      <c r="L17" s="87" t="s">
        <v>102</v>
      </c>
      <c r="M17" s="87"/>
      <c r="N17" s="87"/>
      <c r="O17" s="87"/>
      <c r="P17" s="31" t="s">
        <v>44</v>
      </c>
      <c r="Q17" s="31" t="s">
        <v>39</v>
      </c>
      <c r="R17" s="31">
        <v>80</v>
      </c>
      <c r="S17" s="31" t="s">
        <v>40</v>
      </c>
      <c r="T17" s="31" t="s">
        <v>40</v>
      </c>
      <c r="U17" s="32" t="str">
        <f t="shared" si="0"/>
        <v>N/A</v>
      </c>
    </row>
    <row r="18" spans="1:22" ht="75" customHeight="1" thickTop="1">
      <c r="A18" s="25"/>
      <c r="B18" s="26" t="s">
        <v>55</v>
      </c>
      <c r="C18" s="82" t="s">
        <v>103</v>
      </c>
      <c r="D18" s="82"/>
      <c r="E18" s="82"/>
      <c r="F18" s="82"/>
      <c r="G18" s="82"/>
      <c r="H18" s="82"/>
      <c r="I18" s="82" t="s">
        <v>104</v>
      </c>
      <c r="J18" s="82"/>
      <c r="K18" s="82"/>
      <c r="L18" s="82" t="s">
        <v>105</v>
      </c>
      <c r="M18" s="82"/>
      <c r="N18" s="82"/>
      <c r="O18" s="82"/>
      <c r="P18" s="27" t="s">
        <v>44</v>
      </c>
      <c r="Q18" s="27" t="s">
        <v>106</v>
      </c>
      <c r="R18" s="27">
        <v>60.61</v>
      </c>
      <c r="S18" s="27" t="s">
        <v>40</v>
      </c>
      <c r="T18" s="27" t="s">
        <v>40</v>
      </c>
      <c r="U18" s="29" t="str">
        <f t="shared" si="0"/>
        <v>N/A</v>
      </c>
    </row>
    <row r="19" spans="1:22" ht="75" customHeight="1">
      <c r="A19" s="25"/>
      <c r="B19" s="30" t="s">
        <v>41</v>
      </c>
      <c r="C19" s="87" t="s">
        <v>107</v>
      </c>
      <c r="D19" s="87"/>
      <c r="E19" s="87"/>
      <c r="F19" s="87"/>
      <c r="G19" s="87"/>
      <c r="H19" s="87"/>
      <c r="I19" s="87" t="s">
        <v>108</v>
      </c>
      <c r="J19" s="87"/>
      <c r="K19" s="87"/>
      <c r="L19" s="87" t="s">
        <v>109</v>
      </c>
      <c r="M19" s="87"/>
      <c r="N19" s="87"/>
      <c r="O19" s="87"/>
      <c r="P19" s="31" t="s">
        <v>44</v>
      </c>
      <c r="Q19" s="31" t="s">
        <v>106</v>
      </c>
      <c r="R19" s="31">
        <v>100</v>
      </c>
      <c r="S19" s="31" t="s">
        <v>40</v>
      </c>
      <c r="T19" s="31" t="s">
        <v>40</v>
      </c>
      <c r="U19" s="32" t="str">
        <f t="shared" si="0"/>
        <v>N/A</v>
      </c>
    </row>
    <row r="20" spans="1:22" ht="75" customHeight="1">
      <c r="A20" s="25"/>
      <c r="B20" s="30" t="s">
        <v>41</v>
      </c>
      <c r="C20" s="87" t="s">
        <v>110</v>
      </c>
      <c r="D20" s="87"/>
      <c r="E20" s="87"/>
      <c r="F20" s="87"/>
      <c r="G20" s="87"/>
      <c r="H20" s="87"/>
      <c r="I20" s="87" t="s">
        <v>111</v>
      </c>
      <c r="J20" s="87"/>
      <c r="K20" s="87"/>
      <c r="L20" s="87" t="s">
        <v>112</v>
      </c>
      <c r="M20" s="87"/>
      <c r="N20" s="87"/>
      <c r="O20" s="87"/>
      <c r="P20" s="31" t="s">
        <v>44</v>
      </c>
      <c r="Q20" s="31" t="s">
        <v>106</v>
      </c>
      <c r="R20" s="31">
        <v>50</v>
      </c>
      <c r="S20" s="31" t="s">
        <v>40</v>
      </c>
      <c r="T20" s="31" t="s">
        <v>40</v>
      </c>
      <c r="U20" s="32" t="str">
        <f t="shared" si="0"/>
        <v>N/A</v>
      </c>
    </row>
    <row r="21" spans="1:22" ht="75" customHeight="1" thickBot="1">
      <c r="A21" s="25"/>
      <c r="B21" s="30" t="s">
        <v>41</v>
      </c>
      <c r="C21" s="87" t="s">
        <v>113</v>
      </c>
      <c r="D21" s="87"/>
      <c r="E21" s="87"/>
      <c r="F21" s="87"/>
      <c r="G21" s="87"/>
      <c r="H21" s="87"/>
      <c r="I21" s="87" t="s">
        <v>114</v>
      </c>
      <c r="J21" s="87"/>
      <c r="K21" s="87"/>
      <c r="L21" s="87" t="s">
        <v>115</v>
      </c>
      <c r="M21" s="87"/>
      <c r="N21" s="87"/>
      <c r="O21" s="87"/>
      <c r="P21" s="31" t="s">
        <v>44</v>
      </c>
      <c r="Q21" s="31" t="s">
        <v>106</v>
      </c>
      <c r="R21" s="31">
        <v>71.430000000000007</v>
      </c>
      <c r="S21" s="31" t="s">
        <v>40</v>
      </c>
      <c r="T21" s="31" t="s">
        <v>40</v>
      </c>
      <c r="U21" s="32" t="str">
        <f t="shared" si="0"/>
        <v>N/A</v>
      </c>
    </row>
    <row r="22" spans="1:22" ht="22.5" customHeight="1" thickTop="1" thickBot="1">
      <c r="B22" s="8" t="s">
        <v>60</v>
      </c>
      <c r="C22" s="9"/>
      <c r="D22" s="9"/>
      <c r="E22" s="9"/>
      <c r="F22" s="9"/>
      <c r="G22" s="9"/>
      <c r="H22" s="10"/>
      <c r="I22" s="10"/>
      <c r="J22" s="10"/>
      <c r="K22" s="10"/>
      <c r="L22" s="10"/>
      <c r="M22" s="10"/>
      <c r="N22" s="10"/>
      <c r="O22" s="10"/>
      <c r="P22" s="10"/>
      <c r="Q22" s="10"/>
      <c r="R22" s="10"/>
      <c r="S22" s="10"/>
      <c r="T22" s="10"/>
      <c r="U22" s="11"/>
      <c r="V22" s="33"/>
    </row>
    <row r="23" spans="1:22" ht="26.25" customHeight="1" thickTop="1">
      <c r="B23" s="34"/>
      <c r="C23" s="35"/>
      <c r="D23" s="35"/>
      <c r="E23" s="35"/>
      <c r="F23" s="35"/>
      <c r="G23" s="35"/>
      <c r="H23" s="36"/>
      <c r="I23" s="36"/>
      <c r="J23" s="36"/>
      <c r="K23" s="36"/>
      <c r="L23" s="36"/>
      <c r="M23" s="36"/>
      <c r="N23" s="36"/>
      <c r="O23" s="36"/>
      <c r="P23" s="37"/>
      <c r="Q23" s="38"/>
      <c r="R23" s="39" t="s">
        <v>61</v>
      </c>
      <c r="S23" s="22" t="s">
        <v>62</v>
      </c>
      <c r="T23" s="39" t="s">
        <v>63</v>
      </c>
      <c r="U23" s="22" t="s">
        <v>64</v>
      </c>
    </row>
    <row r="24" spans="1:22" ht="26.25" customHeight="1" thickBot="1">
      <c r="B24" s="40"/>
      <c r="C24" s="41"/>
      <c r="D24" s="41"/>
      <c r="E24" s="41"/>
      <c r="F24" s="41"/>
      <c r="G24" s="41"/>
      <c r="H24" s="42"/>
      <c r="I24" s="42"/>
      <c r="J24" s="42"/>
      <c r="K24" s="42"/>
      <c r="L24" s="42"/>
      <c r="M24" s="42"/>
      <c r="N24" s="42"/>
      <c r="O24" s="42"/>
      <c r="P24" s="43"/>
      <c r="Q24" s="44"/>
      <c r="R24" s="45" t="s">
        <v>65</v>
      </c>
      <c r="S24" s="44" t="s">
        <v>65</v>
      </c>
      <c r="T24" s="44" t="s">
        <v>65</v>
      </c>
      <c r="U24" s="44" t="s">
        <v>66</v>
      </c>
    </row>
    <row r="25" spans="1:22" ht="13.5" customHeight="1" thickBot="1">
      <c r="B25" s="94" t="s">
        <v>67</v>
      </c>
      <c r="C25" s="95"/>
      <c r="D25" s="95"/>
      <c r="E25" s="46"/>
      <c r="F25" s="46"/>
      <c r="G25" s="46"/>
      <c r="H25" s="47"/>
      <c r="I25" s="47"/>
      <c r="J25" s="47"/>
      <c r="K25" s="47"/>
      <c r="L25" s="47"/>
      <c r="M25" s="47"/>
      <c r="N25" s="47"/>
      <c r="O25" s="47"/>
      <c r="P25" s="48"/>
      <c r="Q25" s="48"/>
      <c r="R25" s="49">
        <f>3281.664904</f>
        <v>3281.6649040000002</v>
      </c>
      <c r="S25" s="49">
        <f>3281.664904</f>
        <v>3281.6649040000002</v>
      </c>
      <c r="T25" s="49">
        <f>3299.71044885</f>
        <v>3299.7104488499999</v>
      </c>
      <c r="U25" s="50">
        <f>+IF(ISERR(T25/S25*100),"N/A",T25/S25*100)</f>
        <v>100.54988993019988</v>
      </c>
    </row>
    <row r="26" spans="1:22" ht="13.5" customHeight="1" thickBot="1">
      <c r="B26" s="96" t="s">
        <v>68</v>
      </c>
      <c r="C26" s="97"/>
      <c r="D26" s="97"/>
      <c r="E26" s="51"/>
      <c r="F26" s="51"/>
      <c r="G26" s="51"/>
      <c r="H26" s="52"/>
      <c r="I26" s="52"/>
      <c r="J26" s="52"/>
      <c r="K26" s="52"/>
      <c r="L26" s="52"/>
      <c r="M26" s="52"/>
      <c r="N26" s="52"/>
      <c r="O26" s="52"/>
      <c r="P26" s="53"/>
      <c r="Q26" s="53"/>
      <c r="R26" s="49">
        <f>3301.13552305999</f>
        <v>3301.1355230599902</v>
      </c>
      <c r="S26" s="49">
        <f>3301.13552305999</f>
        <v>3301.1355230599902</v>
      </c>
      <c r="T26" s="49">
        <f>3299.71044885</f>
        <v>3299.7104488499999</v>
      </c>
      <c r="U26" s="50">
        <f>+IF(ISERR(T26/S26*100),"N/A",T26/S26*100)</f>
        <v>99.956830787465847</v>
      </c>
    </row>
    <row r="27" spans="1:22" ht="14.85" customHeight="1" thickTop="1" thickBot="1">
      <c r="B27" s="8" t="s">
        <v>69</v>
      </c>
      <c r="C27" s="9"/>
      <c r="D27" s="9"/>
      <c r="E27" s="9"/>
      <c r="F27" s="9"/>
      <c r="G27" s="9"/>
      <c r="H27" s="10"/>
      <c r="I27" s="10"/>
      <c r="J27" s="10"/>
      <c r="K27" s="10"/>
      <c r="L27" s="10"/>
      <c r="M27" s="10"/>
      <c r="N27" s="10"/>
      <c r="O27" s="10"/>
      <c r="P27" s="10"/>
      <c r="Q27" s="10"/>
      <c r="R27" s="10"/>
      <c r="S27" s="10"/>
      <c r="T27" s="10"/>
      <c r="U27" s="11"/>
    </row>
    <row r="28" spans="1:22" ht="44.25" customHeight="1" thickTop="1">
      <c r="B28" s="98" t="s">
        <v>70</v>
      </c>
      <c r="C28" s="99"/>
      <c r="D28" s="99"/>
      <c r="E28" s="99"/>
      <c r="F28" s="99"/>
      <c r="G28" s="99"/>
      <c r="H28" s="99"/>
      <c r="I28" s="99"/>
      <c r="J28" s="99"/>
      <c r="K28" s="99"/>
      <c r="L28" s="99"/>
      <c r="M28" s="99"/>
      <c r="N28" s="99"/>
      <c r="O28" s="99"/>
      <c r="P28" s="99"/>
      <c r="Q28" s="99"/>
      <c r="R28" s="99"/>
      <c r="S28" s="99"/>
      <c r="T28" s="99"/>
      <c r="U28" s="100"/>
    </row>
    <row r="29" spans="1:22" ht="34.5" customHeight="1">
      <c r="B29" s="88" t="s">
        <v>71</v>
      </c>
      <c r="C29" s="89"/>
      <c r="D29" s="89"/>
      <c r="E29" s="89"/>
      <c r="F29" s="89"/>
      <c r="G29" s="89"/>
      <c r="H29" s="89"/>
      <c r="I29" s="89"/>
      <c r="J29" s="89"/>
      <c r="K29" s="89"/>
      <c r="L29" s="89"/>
      <c r="M29" s="89"/>
      <c r="N29" s="89"/>
      <c r="O29" s="89"/>
      <c r="P29" s="89"/>
      <c r="Q29" s="89"/>
      <c r="R29" s="89"/>
      <c r="S29" s="89"/>
      <c r="T29" s="89"/>
      <c r="U29" s="90"/>
    </row>
    <row r="30" spans="1:22" ht="34.5" customHeight="1">
      <c r="B30" s="88" t="s">
        <v>116</v>
      </c>
      <c r="C30" s="89"/>
      <c r="D30" s="89"/>
      <c r="E30" s="89"/>
      <c r="F30" s="89"/>
      <c r="G30" s="89"/>
      <c r="H30" s="89"/>
      <c r="I30" s="89"/>
      <c r="J30" s="89"/>
      <c r="K30" s="89"/>
      <c r="L30" s="89"/>
      <c r="M30" s="89"/>
      <c r="N30" s="89"/>
      <c r="O30" s="89"/>
      <c r="P30" s="89"/>
      <c r="Q30" s="89"/>
      <c r="R30" s="89"/>
      <c r="S30" s="89"/>
      <c r="T30" s="89"/>
      <c r="U30" s="90"/>
    </row>
    <row r="31" spans="1:22" ht="34.5" customHeight="1">
      <c r="B31" s="88" t="s">
        <v>117</v>
      </c>
      <c r="C31" s="89"/>
      <c r="D31" s="89"/>
      <c r="E31" s="89"/>
      <c r="F31" s="89"/>
      <c r="G31" s="89"/>
      <c r="H31" s="89"/>
      <c r="I31" s="89"/>
      <c r="J31" s="89"/>
      <c r="K31" s="89"/>
      <c r="L31" s="89"/>
      <c r="M31" s="89"/>
      <c r="N31" s="89"/>
      <c r="O31" s="89"/>
      <c r="P31" s="89"/>
      <c r="Q31" s="89"/>
      <c r="R31" s="89"/>
      <c r="S31" s="89"/>
      <c r="T31" s="89"/>
      <c r="U31" s="90"/>
    </row>
    <row r="32" spans="1:22" ht="34.5" customHeight="1">
      <c r="B32" s="88" t="s">
        <v>118</v>
      </c>
      <c r="C32" s="89"/>
      <c r="D32" s="89"/>
      <c r="E32" s="89"/>
      <c r="F32" s="89"/>
      <c r="G32" s="89"/>
      <c r="H32" s="89"/>
      <c r="I32" s="89"/>
      <c r="J32" s="89"/>
      <c r="K32" s="89"/>
      <c r="L32" s="89"/>
      <c r="M32" s="89"/>
      <c r="N32" s="89"/>
      <c r="O32" s="89"/>
      <c r="P32" s="89"/>
      <c r="Q32" s="89"/>
      <c r="R32" s="89"/>
      <c r="S32" s="89"/>
      <c r="T32" s="89"/>
      <c r="U32" s="90"/>
    </row>
    <row r="33" spans="2:21" ht="34.5" customHeight="1">
      <c r="B33" s="88" t="s">
        <v>119</v>
      </c>
      <c r="C33" s="89"/>
      <c r="D33" s="89"/>
      <c r="E33" s="89"/>
      <c r="F33" s="89"/>
      <c r="G33" s="89"/>
      <c r="H33" s="89"/>
      <c r="I33" s="89"/>
      <c r="J33" s="89"/>
      <c r="K33" s="89"/>
      <c r="L33" s="89"/>
      <c r="M33" s="89"/>
      <c r="N33" s="89"/>
      <c r="O33" s="89"/>
      <c r="P33" s="89"/>
      <c r="Q33" s="89"/>
      <c r="R33" s="89"/>
      <c r="S33" s="89"/>
      <c r="T33" s="89"/>
      <c r="U33" s="90"/>
    </row>
    <row r="34" spans="2:21" ht="34.5" customHeight="1">
      <c r="B34" s="88" t="s">
        <v>120</v>
      </c>
      <c r="C34" s="89"/>
      <c r="D34" s="89"/>
      <c r="E34" s="89"/>
      <c r="F34" s="89"/>
      <c r="G34" s="89"/>
      <c r="H34" s="89"/>
      <c r="I34" s="89"/>
      <c r="J34" s="89"/>
      <c r="K34" s="89"/>
      <c r="L34" s="89"/>
      <c r="M34" s="89"/>
      <c r="N34" s="89"/>
      <c r="O34" s="89"/>
      <c r="P34" s="89"/>
      <c r="Q34" s="89"/>
      <c r="R34" s="89"/>
      <c r="S34" s="89"/>
      <c r="T34" s="89"/>
      <c r="U34" s="90"/>
    </row>
    <row r="35" spans="2:21" ht="34.5" customHeight="1">
      <c r="B35" s="88" t="s">
        <v>121</v>
      </c>
      <c r="C35" s="89"/>
      <c r="D35" s="89"/>
      <c r="E35" s="89"/>
      <c r="F35" s="89"/>
      <c r="G35" s="89"/>
      <c r="H35" s="89"/>
      <c r="I35" s="89"/>
      <c r="J35" s="89"/>
      <c r="K35" s="89"/>
      <c r="L35" s="89"/>
      <c r="M35" s="89"/>
      <c r="N35" s="89"/>
      <c r="O35" s="89"/>
      <c r="P35" s="89"/>
      <c r="Q35" s="89"/>
      <c r="R35" s="89"/>
      <c r="S35" s="89"/>
      <c r="T35" s="89"/>
      <c r="U35" s="90"/>
    </row>
    <row r="36" spans="2:21" ht="34.5" customHeight="1">
      <c r="B36" s="88" t="s">
        <v>122</v>
      </c>
      <c r="C36" s="89"/>
      <c r="D36" s="89"/>
      <c r="E36" s="89"/>
      <c r="F36" s="89"/>
      <c r="G36" s="89"/>
      <c r="H36" s="89"/>
      <c r="I36" s="89"/>
      <c r="J36" s="89"/>
      <c r="K36" s="89"/>
      <c r="L36" s="89"/>
      <c r="M36" s="89"/>
      <c r="N36" s="89"/>
      <c r="O36" s="89"/>
      <c r="P36" s="89"/>
      <c r="Q36" s="89"/>
      <c r="R36" s="89"/>
      <c r="S36" s="89"/>
      <c r="T36" s="89"/>
      <c r="U36" s="90"/>
    </row>
    <row r="37" spans="2:21" ht="34.5" customHeight="1">
      <c r="B37" s="88" t="s">
        <v>123</v>
      </c>
      <c r="C37" s="89"/>
      <c r="D37" s="89"/>
      <c r="E37" s="89"/>
      <c r="F37" s="89"/>
      <c r="G37" s="89"/>
      <c r="H37" s="89"/>
      <c r="I37" s="89"/>
      <c r="J37" s="89"/>
      <c r="K37" s="89"/>
      <c r="L37" s="89"/>
      <c r="M37" s="89"/>
      <c r="N37" s="89"/>
      <c r="O37" s="89"/>
      <c r="P37" s="89"/>
      <c r="Q37" s="89"/>
      <c r="R37" s="89"/>
      <c r="S37" s="89"/>
      <c r="T37" s="89"/>
      <c r="U37" s="90"/>
    </row>
    <row r="38" spans="2:21" ht="34.5" customHeight="1">
      <c r="B38" s="88" t="s">
        <v>124</v>
      </c>
      <c r="C38" s="89"/>
      <c r="D38" s="89"/>
      <c r="E38" s="89"/>
      <c r="F38" s="89"/>
      <c r="G38" s="89"/>
      <c r="H38" s="89"/>
      <c r="I38" s="89"/>
      <c r="J38" s="89"/>
      <c r="K38" s="89"/>
      <c r="L38" s="89"/>
      <c r="M38" s="89"/>
      <c r="N38" s="89"/>
      <c r="O38" s="89"/>
      <c r="P38" s="89"/>
      <c r="Q38" s="89"/>
      <c r="R38" s="89"/>
      <c r="S38" s="89"/>
      <c r="T38" s="89"/>
      <c r="U38" s="90"/>
    </row>
    <row r="39" spans="2:21" ht="34.5" customHeight="1" thickBot="1">
      <c r="B39" s="91" t="s">
        <v>125</v>
      </c>
      <c r="C39" s="92"/>
      <c r="D39" s="92"/>
      <c r="E39" s="92"/>
      <c r="F39" s="92"/>
      <c r="G39" s="92"/>
      <c r="H39" s="92"/>
      <c r="I39" s="92"/>
      <c r="J39" s="92"/>
      <c r="K39" s="92"/>
      <c r="L39" s="92"/>
      <c r="M39" s="92"/>
      <c r="N39" s="92"/>
      <c r="O39" s="92"/>
      <c r="P39" s="92"/>
      <c r="Q39" s="92"/>
      <c r="R39" s="92"/>
      <c r="S39" s="92"/>
      <c r="T39" s="92"/>
      <c r="U39" s="93"/>
    </row>
  </sheetData>
  <mergeCells count="68">
    <mergeCell ref="B38:U38"/>
    <mergeCell ref="B39:U39"/>
    <mergeCell ref="B32:U32"/>
    <mergeCell ref="B33:U33"/>
    <mergeCell ref="B34:U34"/>
    <mergeCell ref="B35:U35"/>
    <mergeCell ref="B36:U36"/>
    <mergeCell ref="B37:U37"/>
    <mergeCell ref="B31:U31"/>
    <mergeCell ref="C20:H20"/>
    <mergeCell ref="I20:K20"/>
    <mergeCell ref="L20:O20"/>
    <mergeCell ref="C21:H21"/>
    <mergeCell ref="I21:K21"/>
    <mergeCell ref="L21:O21"/>
    <mergeCell ref="B25:D25"/>
    <mergeCell ref="B26:D26"/>
    <mergeCell ref="B28:U28"/>
    <mergeCell ref="B29:U29"/>
    <mergeCell ref="B30:U30"/>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AA4" sqref="AA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8.664062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20.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126</v>
      </c>
      <c r="D4" s="59" t="s">
        <v>127</v>
      </c>
      <c r="E4" s="59"/>
      <c r="F4" s="59"/>
      <c r="G4" s="59"/>
      <c r="H4" s="59"/>
      <c r="I4" s="14"/>
      <c r="J4" s="15" t="s">
        <v>6</v>
      </c>
      <c r="K4" s="16" t="s">
        <v>7</v>
      </c>
      <c r="L4" s="60" t="s">
        <v>8</v>
      </c>
      <c r="M4" s="60"/>
      <c r="N4" s="60"/>
      <c r="O4" s="60"/>
      <c r="P4" s="15" t="s">
        <v>9</v>
      </c>
      <c r="Q4" s="60" t="s">
        <v>128</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79</v>
      </c>
      <c r="D6" s="62"/>
      <c r="E6" s="62"/>
      <c r="F6" s="62"/>
      <c r="G6" s="62"/>
      <c r="H6" s="18"/>
      <c r="I6" s="18"/>
      <c r="J6" s="18" t="s">
        <v>16</v>
      </c>
      <c r="K6" s="62" t="s">
        <v>80</v>
      </c>
      <c r="L6" s="62"/>
      <c r="M6" s="62"/>
      <c r="N6" s="19"/>
      <c r="O6" s="20" t="s">
        <v>18</v>
      </c>
      <c r="P6" s="62" t="s">
        <v>129</v>
      </c>
      <c r="Q6" s="62"/>
      <c r="R6" s="21"/>
      <c r="S6" s="20" t="s">
        <v>20</v>
      </c>
      <c r="T6" s="62" t="s">
        <v>130</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02" customHeight="1" thickTop="1" thickBot="1">
      <c r="A11" s="25"/>
      <c r="B11" s="26" t="s">
        <v>36</v>
      </c>
      <c r="C11" s="82" t="s">
        <v>131</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23" si="0">IF(ISERR(T11/S11*100),"N/A",T11/S11*100)</f>
        <v>N/A</v>
      </c>
    </row>
    <row r="12" spans="1:34" ht="75" customHeight="1" thickTop="1" thickBot="1">
      <c r="A12" s="25"/>
      <c r="B12" s="26" t="s">
        <v>45</v>
      </c>
      <c r="C12" s="82" t="s">
        <v>132</v>
      </c>
      <c r="D12" s="82"/>
      <c r="E12" s="82"/>
      <c r="F12" s="82"/>
      <c r="G12" s="82"/>
      <c r="H12" s="82"/>
      <c r="I12" s="82" t="s">
        <v>133</v>
      </c>
      <c r="J12" s="82"/>
      <c r="K12" s="82"/>
      <c r="L12" s="82" t="s">
        <v>134</v>
      </c>
      <c r="M12" s="82"/>
      <c r="N12" s="82"/>
      <c r="O12" s="82"/>
      <c r="P12" s="27" t="s">
        <v>44</v>
      </c>
      <c r="Q12" s="27" t="s">
        <v>39</v>
      </c>
      <c r="R12" s="27">
        <v>94.91</v>
      </c>
      <c r="S12" s="27" t="s">
        <v>40</v>
      </c>
      <c r="T12" s="27" t="s">
        <v>40</v>
      </c>
      <c r="U12" s="29" t="str">
        <f t="shared" si="0"/>
        <v>N/A</v>
      </c>
    </row>
    <row r="13" spans="1:34" ht="101.25" customHeight="1" thickTop="1">
      <c r="A13" s="25"/>
      <c r="B13" s="26" t="s">
        <v>50</v>
      </c>
      <c r="C13" s="82" t="s">
        <v>135</v>
      </c>
      <c r="D13" s="82"/>
      <c r="E13" s="82"/>
      <c r="F13" s="82"/>
      <c r="G13" s="82"/>
      <c r="H13" s="82"/>
      <c r="I13" s="82" t="s">
        <v>136</v>
      </c>
      <c r="J13" s="82"/>
      <c r="K13" s="82"/>
      <c r="L13" s="82" t="s">
        <v>137</v>
      </c>
      <c r="M13" s="82"/>
      <c r="N13" s="82"/>
      <c r="O13" s="82"/>
      <c r="P13" s="27" t="s">
        <v>44</v>
      </c>
      <c r="Q13" s="27" t="s">
        <v>39</v>
      </c>
      <c r="R13" s="27">
        <v>101.47</v>
      </c>
      <c r="S13" s="27" t="s">
        <v>40</v>
      </c>
      <c r="T13" s="27" t="s">
        <v>40</v>
      </c>
      <c r="U13" s="29" t="str">
        <f t="shared" si="0"/>
        <v>N/A</v>
      </c>
    </row>
    <row r="14" spans="1:34" ht="75" customHeight="1">
      <c r="A14" s="25"/>
      <c r="B14" s="30" t="s">
        <v>41</v>
      </c>
      <c r="C14" s="87" t="s">
        <v>138</v>
      </c>
      <c r="D14" s="87"/>
      <c r="E14" s="87"/>
      <c r="F14" s="87"/>
      <c r="G14" s="87"/>
      <c r="H14" s="87"/>
      <c r="I14" s="87" t="s">
        <v>139</v>
      </c>
      <c r="J14" s="87"/>
      <c r="K14" s="87"/>
      <c r="L14" s="87" t="s">
        <v>140</v>
      </c>
      <c r="M14" s="87"/>
      <c r="N14" s="87"/>
      <c r="O14" s="87"/>
      <c r="P14" s="31" t="s">
        <v>44</v>
      </c>
      <c r="Q14" s="31" t="s">
        <v>106</v>
      </c>
      <c r="R14" s="31">
        <v>187.5</v>
      </c>
      <c r="S14" s="31" t="s">
        <v>40</v>
      </c>
      <c r="T14" s="31" t="s">
        <v>40</v>
      </c>
      <c r="U14" s="32" t="str">
        <f t="shared" si="0"/>
        <v>N/A</v>
      </c>
    </row>
    <row r="15" spans="1:34" ht="75" customHeight="1">
      <c r="A15" s="25"/>
      <c r="B15" s="30" t="s">
        <v>41</v>
      </c>
      <c r="C15" s="87" t="s">
        <v>141</v>
      </c>
      <c r="D15" s="87"/>
      <c r="E15" s="87"/>
      <c r="F15" s="87"/>
      <c r="G15" s="87"/>
      <c r="H15" s="87"/>
      <c r="I15" s="87" t="s">
        <v>142</v>
      </c>
      <c r="J15" s="87"/>
      <c r="K15" s="87"/>
      <c r="L15" s="87" t="s">
        <v>143</v>
      </c>
      <c r="M15" s="87"/>
      <c r="N15" s="87"/>
      <c r="O15" s="87"/>
      <c r="P15" s="31" t="s">
        <v>44</v>
      </c>
      <c r="Q15" s="31" t="s">
        <v>39</v>
      </c>
      <c r="R15" s="31">
        <v>105.88</v>
      </c>
      <c r="S15" s="31" t="s">
        <v>40</v>
      </c>
      <c r="T15" s="31" t="s">
        <v>40</v>
      </c>
      <c r="U15" s="32" t="str">
        <f t="shared" si="0"/>
        <v>N/A</v>
      </c>
    </row>
    <row r="16" spans="1:34" ht="75" customHeight="1" thickBot="1">
      <c r="A16" s="25"/>
      <c r="B16" s="30" t="s">
        <v>41</v>
      </c>
      <c r="C16" s="87" t="s">
        <v>144</v>
      </c>
      <c r="D16" s="87"/>
      <c r="E16" s="87"/>
      <c r="F16" s="87"/>
      <c r="G16" s="87"/>
      <c r="H16" s="87"/>
      <c r="I16" s="87" t="s">
        <v>145</v>
      </c>
      <c r="J16" s="87"/>
      <c r="K16" s="87"/>
      <c r="L16" s="87" t="s">
        <v>146</v>
      </c>
      <c r="M16" s="87"/>
      <c r="N16" s="87"/>
      <c r="O16" s="87"/>
      <c r="P16" s="31" t="s">
        <v>44</v>
      </c>
      <c r="Q16" s="31" t="s">
        <v>39</v>
      </c>
      <c r="R16" s="31">
        <v>100.5</v>
      </c>
      <c r="S16" s="31" t="s">
        <v>40</v>
      </c>
      <c r="T16" s="31" t="s">
        <v>40</v>
      </c>
      <c r="U16" s="32" t="str">
        <f t="shared" si="0"/>
        <v>N/A</v>
      </c>
    </row>
    <row r="17" spans="1:22" ht="75" customHeight="1" thickTop="1">
      <c r="A17" s="25"/>
      <c r="B17" s="26" t="s">
        <v>55</v>
      </c>
      <c r="C17" s="82" t="s">
        <v>147</v>
      </c>
      <c r="D17" s="82"/>
      <c r="E17" s="82"/>
      <c r="F17" s="82"/>
      <c r="G17" s="82"/>
      <c r="H17" s="82"/>
      <c r="I17" s="82" t="s">
        <v>148</v>
      </c>
      <c r="J17" s="82"/>
      <c r="K17" s="82"/>
      <c r="L17" s="82" t="s">
        <v>149</v>
      </c>
      <c r="M17" s="82"/>
      <c r="N17" s="82"/>
      <c r="O17" s="82"/>
      <c r="P17" s="27" t="s">
        <v>150</v>
      </c>
      <c r="Q17" s="27" t="s">
        <v>106</v>
      </c>
      <c r="R17" s="27">
        <v>28.05</v>
      </c>
      <c r="S17" s="27" t="s">
        <v>40</v>
      </c>
      <c r="T17" s="27" t="s">
        <v>40</v>
      </c>
      <c r="U17" s="29" t="str">
        <f t="shared" si="0"/>
        <v>N/A</v>
      </c>
    </row>
    <row r="18" spans="1:22" ht="75" customHeight="1">
      <c r="A18" s="25"/>
      <c r="B18" s="30" t="s">
        <v>41</v>
      </c>
      <c r="C18" s="87" t="s">
        <v>151</v>
      </c>
      <c r="D18" s="87"/>
      <c r="E18" s="87"/>
      <c r="F18" s="87"/>
      <c r="G18" s="87"/>
      <c r="H18" s="87"/>
      <c r="I18" s="87" t="s">
        <v>152</v>
      </c>
      <c r="J18" s="87"/>
      <c r="K18" s="87"/>
      <c r="L18" s="87" t="s">
        <v>153</v>
      </c>
      <c r="M18" s="87"/>
      <c r="N18" s="87"/>
      <c r="O18" s="87"/>
      <c r="P18" s="31" t="s">
        <v>44</v>
      </c>
      <c r="Q18" s="31" t="s">
        <v>154</v>
      </c>
      <c r="R18" s="31">
        <v>105.38</v>
      </c>
      <c r="S18" s="31" t="s">
        <v>40</v>
      </c>
      <c r="T18" s="31" t="s">
        <v>40</v>
      </c>
      <c r="U18" s="32" t="str">
        <f t="shared" si="0"/>
        <v>N/A</v>
      </c>
    </row>
    <row r="19" spans="1:22" ht="75" customHeight="1">
      <c r="A19" s="25"/>
      <c r="B19" s="30" t="s">
        <v>41</v>
      </c>
      <c r="C19" s="87" t="s">
        <v>155</v>
      </c>
      <c r="D19" s="87"/>
      <c r="E19" s="87"/>
      <c r="F19" s="87"/>
      <c r="G19" s="87"/>
      <c r="H19" s="87"/>
      <c r="I19" s="87" t="s">
        <v>156</v>
      </c>
      <c r="J19" s="87"/>
      <c r="K19" s="87"/>
      <c r="L19" s="87" t="s">
        <v>157</v>
      </c>
      <c r="M19" s="87"/>
      <c r="N19" s="87"/>
      <c r="O19" s="87"/>
      <c r="P19" s="31" t="s">
        <v>44</v>
      </c>
      <c r="Q19" s="31" t="s">
        <v>106</v>
      </c>
      <c r="R19" s="31">
        <v>116.95</v>
      </c>
      <c r="S19" s="31" t="s">
        <v>40</v>
      </c>
      <c r="T19" s="31" t="s">
        <v>40</v>
      </c>
      <c r="U19" s="32" t="str">
        <f t="shared" si="0"/>
        <v>N/A</v>
      </c>
    </row>
    <row r="20" spans="1:22" ht="75" customHeight="1">
      <c r="A20" s="25"/>
      <c r="B20" s="30" t="s">
        <v>41</v>
      </c>
      <c r="C20" s="87" t="s">
        <v>158</v>
      </c>
      <c r="D20" s="87"/>
      <c r="E20" s="87"/>
      <c r="F20" s="87"/>
      <c r="G20" s="87"/>
      <c r="H20" s="87"/>
      <c r="I20" s="87" t="s">
        <v>159</v>
      </c>
      <c r="J20" s="87"/>
      <c r="K20" s="87"/>
      <c r="L20" s="87" t="s">
        <v>160</v>
      </c>
      <c r="M20" s="87"/>
      <c r="N20" s="87"/>
      <c r="O20" s="87"/>
      <c r="P20" s="31" t="s">
        <v>44</v>
      </c>
      <c r="Q20" s="31" t="s">
        <v>106</v>
      </c>
      <c r="R20" s="31">
        <v>118.24</v>
      </c>
      <c r="S20" s="31" t="s">
        <v>40</v>
      </c>
      <c r="T20" s="31" t="s">
        <v>40</v>
      </c>
      <c r="U20" s="32" t="str">
        <f t="shared" si="0"/>
        <v>N/A</v>
      </c>
    </row>
    <row r="21" spans="1:22" ht="75" customHeight="1">
      <c r="A21" s="25"/>
      <c r="B21" s="30" t="s">
        <v>41</v>
      </c>
      <c r="C21" s="87" t="s">
        <v>161</v>
      </c>
      <c r="D21" s="87"/>
      <c r="E21" s="87"/>
      <c r="F21" s="87"/>
      <c r="G21" s="87"/>
      <c r="H21" s="87"/>
      <c r="I21" s="87" t="s">
        <v>162</v>
      </c>
      <c r="J21" s="87"/>
      <c r="K21" s="87"/>
      <c r="L21" s="87" t="s">
        <v>163</v>
      </c>
      <c r="M21" s="87"/>
      <c r="N21" s="87"/>
      <c r="O21" s="87"/>
      <c r="P21" s="31" t="s">
        <v>44</v>
      </c>
      <c r="Q21" s="31" t="s">
        <v>106</v>
      </c>
      <c r="R21" s="31">
        <v>95.24</v>
      </c>
      <c r="S21" s="31" t="s">
        <v>40</v>
      </c>
      <c r="T21" s="31" t="s">
        <v>40</v>
      </c>
      <c r="U21" s="32" t="str">
        <f t="shared" si="0"/>
        <v>N/A</v>
      </c>
    </row>
    <row r="22" spans="1:22" ht="75" customHeight="1">
      <c r="A22" s="25"/>
      <c r="B22" s="30" t="s">
        <v>41</v>
      </c>
      <c r="C22" s="87" t="s">
        <v>164</v>
      </c>
      <c r="D22" s="87"/>
      <c r="E22" s="87"/>
      <c r="F22" s="87"/>
      <c r="G22" s="87"/>
      <c r="H22" s="87"/>
      <c r="I22" s="87" t="s">
        <v>165</v>
      </c>
      <c r="J22" s="87"/>
      <c r="K22" s="87"/>
      <c r="L22" s="87" t="s">
        <v>166</v>
      </c>
      <c r="M22" s="87"/>
      <c r="N22" s="87"/>
      <c r="O22" s="87"/>
      <c r="P22" s="31" t="s">
        <v>44</v>
      </c>
      <c r="Q22" s="31" t="s">
        <v>106</v>
      </c>
      <c r="R22" s="31">
        <v>94.94</v>
      </c>
      <c r="S22" s="31" t="s">
        <v>40</v>
      </c>
      <c r="T22" s="31" t="s">
        <v>40</v>
      </c>
      <c r="U22" s="32" t="str">
        <f t="shared" si="0"/>
        <v>N/A</v>
      </c>
    </row>
    <row r="23" spans="1:22" ht="75" customHeight="1" thickBot="1">
      <c r="A23" s="25"/>
      <c r="B23" s="30" t="s">
        <v>41</v>
      </c>
      <c r="C23" s="87" t="s">
        <v>167</v>
      </c>
      <c r="D23" s="87"/>
      <c r="E23" s="87"/>
      <c r="F23" s="87"/>
      <c r="G23" s="87"/>
      <c r="H23" s="87"/>
      <c r="I23" s="87" t="s">
        <v>168</v>
      </c>
      <c r="J23" s="87"/>
      <c r="K23" s="87"/>
      <c r="L23" s="87" t="s">
        <v>169</v>
      </c>
      <c r="M23" s="87"/>
      <c r="N23" s="87"/>
      <c r="O23" s="87"/>
      <c r="P23" s="31" t="s">
        <v>44</v>
      </c>
      <c r="Q23" s="31" t="s">
        <v>106</v>
      </c>
      <c r="R23" s="31">
        <v>120</v>
      </c>
      <c r="S23" s="31" t="s">
        <v>40</v>
      </c>
      <c r="T23" s="31" t="s">
        <v>40</v>
      </c>
      <c r="U23" s="32" t="str">
        <f t="shared" si="0"/>
        <v>N/A</v>
      </c>
    </row>
    <row r="24" spans="1:22" ht="22.5" customHeight="1" thickTop="1" thickBot="1">
      <c r="B24" s="8" t="s">
        <v>60</v>
      </c>
      <c r="C24" s="9"/>
      <c r="D24" s="9"/>
      <c r="E24" s="9"/>
      <c r="F24" s="9"/>
      <c r="G24" s="9"/>
      <c r="H24" s="10"/>
      <c r="I24" s="10"/>
      <c r="J24" s="10"/>
      <c r="K24" s="10"/>
      <c r="L24" s="10"/>
      <c r="M24" s="10"/>
      <c r="N24" s="10"/>
      <c r="O24" s="10"/>
      <c r="P24" s="10"/>
      <c r="Q24" s="10"/>
      <c r="R24" s="10"/>
      <c r="S24" s="10"/>
      <c r="T24" s="10"/>
      <c r="U24" s="11"/>
      <c r="V24" s="33"/>
    </row>
    <row r="25" spans="1:22" ht="26.25" customHeight="1" thickTop="1">
      <c r="B25" s="34"/>
      <c r="C25" s="35"/>
      <c r="D25" s="35"/>
      <c r="E25" s="35"/>
      <c r="F25" s="35"/>
      <c r="G25" s="35"/>
      <c r="H25" s="36"/>
      <c r="I25" s="36"/>
      <c r="J25" s="36"/>
      <c r="K25" s="36"/>
      <c r="L25" s="36"/>
      <c r="M25" s="36"/>
      <c r="N25" s="36"/>
      <c r="O25" s="36"/>
      <c r="P25" s="37"/>
      <c r="Q25" s="38"/>
      <c r="R25" s="39" t="s">
        <v>61</v>
      </c>
      <c r="S25" s="22" t="s">
        <v>62</v>
      </c>
      <c r="T25" s="39" t="s">
        <v>63</v>
      </c>
      <c r="U25" s="22" t="s">
        <v>64</v>
      </c>
    </row>
    <row r="26" spans="1:22" ht="26.25" customHeight="1" thickBot="1">
      <c r="B26" s="40"/>
      <c r="C26" s="41"/>
      <c r="D26" s="41"/>
      <c r="E26" s="41"/>
      <c r="F26" s="41"/>
      <c r="G26" s="41"/>
      <c r="H26" s="42"/>
      <c r="I26" s="42"/>
      <c r="J26" s="42"/>
      <c r="K26" s="42"/>
      <c r="L26" s="42"/>
      <c r="M26" s="42"/>
      <c r="N26" s="42"/>
      <c r="O26" s="42"/>
      <c r="P26" s="43"/>
      <c r="Q26" s="44"/>
      <c r="R26" s="45" t="s">
        <v>65</v>
      </c>
      <c r="S26" s="44" t="s">
        <v>65</v>
      </c>
      <c r="T26" s="44" t="s">
        <v>65</v>
      </c>
      <c r="U26" s="44" t="s">
        <v>66</v>
      </c>
    </row>
    <row r="27" spans="1:22" ht="13.5" customHeight="1" thickBot="1">
      <c r="B27" s="94" t="s">
        <v>67</v>
      </c>
      <c r="C27" s="95"/>
      <c r="D27" s="95"/>
      <c r="E27" s="46"/>
      <c r="F27" s="46"/>
      <c r="G27" s="46"/>
      <c r="H27" s="47"/>
      <c r="I27" s="47"/>
      <c r="J27" s="47"/>
      <c r="K27" s="47"/>
      <c r="L27" s="47"/>
      <c r="M27" s="47"/>
      <c r="N27" s="47"/>
      <c r="O27" s="47"/>
      <c r="P27" s="48"/>
      <c r="Q27" s="48"/>
      <c r="R27" s="49">
        <f>412.910345</f>
        <v>412.91034500000001</v>
      </c>
      <c r="S27" s="49">
        <f>412.910345</f>
        <v>412.91034500000001</v>
      </c>
      <c r="T27" s="49">
        <f>464.570579</f>
        <v>464.57057900000001</v>
      </c>
      <c r="U27" s="50">
        <f>+IF(ISERR(T27/S27*100),"N/A",T27/S27*100)</f>
        <v>112.51124720549204</v>
      </c>
    </row>
    <row r="28" spans="1:22" ht="13.5" customHeight="1" thickBot="1">
      <c r="B28" s="96" t="s">
        <v>68</v>
      </c>
      <c r="C28" s="97"/>
      <c r="D28" s="97"/>
      <c r="E28" s="51"/>
      <c r="F28" s="51"/>
      <c r="G28" s="51"/>
      <c r="H28" s="52"/>
      <c r="I28" s="52"/>
      <c r="J28" s="52"/>
      <c r="K28" s="52"/>
      <c r="L28" s="52"/>
      <c r="M28" s="52"/>
      <c r="N28" s="52"/>
      <c r="O28" s="52"/>
      <c r="P28" s="53"/>
      <c r="Q28" s="53"/>
      <c r="R28" s="49">
        <f>464.570579</f>
        <v>464.57057900000001</v>
      </c>
      <c r="S28" s="49">
        <f>464.570579</f>
        <v>464.57057900000001</v>
      </c>
      <c r="T28" s="49">
        <f>464.570579</f>
        <v>464.57057900000001</v>
      </c>
      <c r="U28" s="50">
        <f>+IF(ISERR(T28/S28*100),"N/A",T28/S28*100)</f>
        <v>100</v>
      </c>
    </row>
    <row r="29" spans="1:22" ht="14.85" customHeight="1" thickTop="1" thickBot="1">
      <c r="B29" s="8" t="s">
        <v>69</v>
      </c>
      <c r="C29" s="9"/>
      <c r="D29" s="9"/>
      <c r="E29" s="9"/>
      <c r="F29" s="9"/>
      <c r="G29" s="9"/>
      <c r="H29" s="10"/>
      <c r="I29" s="10"/>
      <c r="J29" s="10"/>
      <c r="K29" s="10"/>
      <c r="L29" s="10"/>
      <c r="M29" s="10"/>
      <c r="N29" s="10"/>
      <c r="O29" s="10"/>
      <c r="P29" s="10"/>
      <c r="Q29" s="10"/>
      <c r="R29" s="10"/>
      <c r="S29" s="10"/>
      <c r="T29" s="10"/>
      <c r="U29" s="11"/>
    </row>
    <row r="30" spans="1:22" ht="44.25" customHeight="1" thickTop="1">
      <c r="B30" s="98" t="s">
        <v>70</v>
      </c>
      <c r="C30" s="99"/>
      <c r="D30" s="99"/>
      <c r="E30" s="99"/>
      <c r="F30" s="99"/>
      <c r="G30" s="99"/>
      <c r="H30" s="99"/>
      <c r="I30" s="99"/>
      <c r="J30" s="99"/>
      <c r="K30" s="99"/>
      <c r="L30" s="99"/>
      <c r="M30" s="99"/>
      <c r="N30" s="99"/>
      <c r="O30" s="99"/>
      <c r="P30" s="99"/>
      <c r="Q30" s="99"/>
      <c r="R30" s="99"/>
      <c r="S30" s="99"/>
      <c r="T30" s="99"/>
      <c r="U30" s="100"/>
    </row>
    <row r="31" spans="1:22" ht="34.5" customHeight="1">
      <c r="B31" s="88" t="s">
        <v>71</v>
      </c>
      <c r="C31" s="89"/>
      <c r="D31" s="89"/>
      <c r="E31" s="89"/>
      <c r="F31" s="89"/>
      <c r="G31" s="89"/>
      <c r="H31" s="89"/>
      <c r="I31" s="89"/>
      <c r="J31" s="89"/>
      <c r="K31" s="89"/>
      <c r="L31" s="89"/>
      <c r="M31" s="89"/>
      <c r="N31" s="89"/>
      <c r="O31" s="89"/>
      <c r="P31" s="89"/>
      <c r="Q31" s="89"/>
      <c r="R31" s="89"/>
      <c r="S31" s="89"/>
      <c r="T31" s="89"/>
      <c r="U31" s="90"/>
    </row>
    <row r="32" spans="1:22" ht="34.5" customHeight="1">
      <c r="B32" s="88" t="s">
        <v>170</v>
      </c>
      <c r="C32" s="89"/>
      <c r="D32" s="89"/>
      <c r="E32" s="89"/>
      <c r="F32" s="89"/>
      <c r="G32" s="89"/>
      <c r="H32" s="89"/>
      <c r="I32" s="89"/>
      <c r="J32" s="89"/>
      <c r="K32" s="89"/>
      <c r="L32" s="89"/>
      <c r="M32" s="89"/>
      <c r="N32" s="89"/>
      <c r="O32" s="89"/>
      <c r="P32" s="89"/>
      <c r="Q32" s="89"/>
      <c r="R32" s="89"/>
      <c r="S32" s="89"/>
      <c r="T32" s="89"/>
      <c r="U32" s="90"/>
    </row>
    <row r="33" spans="2:21" ht="34.5" customHeight="1">
      <c r="B33" s="88" t="s">
        <v>171</v>
      </c>
      <c r="C33" s="89"/>
      <c r="D33" s="89"/>
      <c r="E33" s="89"/>
      <c r="F33" s="89"/>
      <c r="G33" s="89"/>
      <c r="H33" s="89"/>
      <c r="I33" s="89"/>
      <c r="J33" s="89"/>
      <c r="K33" s="89"/>
      <c r="L33" s="89"/>
      <c r="M33" s="89"/>
      <c r="N33" s="89"/>
      <c r="O33" s="89"/>
      <c r="P33" s="89"/>
      <c r="Q33" s="89"/>
      <c r="R33" s="89"/>
      <c r="S33" s="89"/>
      <c r="T33" s="89"/>
      <c r="U33" s="90"/>
    </row>
    <row r="34" spans="2:21" ht="34.5" customHeight="1">
      <c r="B34" s="88" t="s">
        <v>172</v>
      </c>
      <c r="C34" s="89"/>
      <c r="D34" s="89"/>
      <c r="E34" s="89"/>
      <c r="F34" s="89"/>
      <c r="G34" s="89"/>
      <c r="H34" s="89"/>
      <c r="I34" s="89"/>
      <c r="J34" s="89"/>
      <c r="K34" s="89"/>
      <c r="L34" s="89"/>
      <c r="M34" s="89"/>
      <c r="N34" s="89"/>
      <c r="O34" s="89"/>
      <c r="P34" s="89"/>
      <c r="Q34" s="89"/>
      <c r="R34" s="89"/>
      <c r="S34" s="89"/>
      <c r="T34" s="89"/>
      <c r="U34" s="90"/>
    </row>
    <row r="35" spans="2:21" ht="34.5" customHeight="1">
      <c r="B35" s="88" t="s">
        <v>173</v>
      </c>
      <c r="C35" s="89"/>
      <c r="D35" s="89"/>
      <c r="E35" s="89"/>
      <c r="F35" s="89"/>
      <c r="G35" s="89"/>
      <c r="H35" s="89"/>
      <c r="I35" s="89"/>
      <c r="J35" s="89"/>
      <c r="K35" s="89"/>
      <c r="L35" s="89"/>
      <c r="M35" s="89"/>
      <c r="N35" s="89"/>
      <c r="O35" s="89"/>
      <c r="P35" s="89"/>
      <c r="Q35" s="89"/>
      <c r="R35" s="89"/>
      <c r="S35" s="89"/>
      <c r="T35" s="89"/>
      <c r="U35" s="90"/>
    </row>
    <row r="36" spans="2:21" ht="34.5" customHeight="1">
      <c r="B36" s="88" t="s">
        <v>174</v>
      </c>
      <c r="C36" s="89"/>
      <c r="D36" s="89"/>
      <c r="E36" s="89"/>
      <c r="F36" s="89"/>
      <c r="G36" s="89"/>
      <c r="H36" s="89"/>
      <c r="I36" s="89"/>
      <c r="J36" s="89"/>
      <c r="K36" s="89"/>
      <c r="L36" s="89"/>
      <c r="M36" s="89"/>
      <c r="N36" s="89"/>
      <c r="O36" s="89"/>
      <c r="P36" s="89"/>
      <c r="Q36" s="89"/>
      <c r="R36" s="89"/>
      <c r="S36" s="89"/>
      <c r="T36" s="89"/>
      <c r="U36" s="90"/>
    </row>
    <row r="37" spans="2:21" ht="34.5" customHeight="1">
      <c r="B37" s="88" t="s">
        <v>175</v>
      </c>
      <c r="C37" s="89"/>
      <c r="D37" s="89"/>
      <c r="E37" s="89"/>
      <c r="F37" s="89"/>
      <c r="G37" s="89"/>
      <c r="H37" s="89"/>
      <c r="I37" s="89"/>
      <c r="J37" s="89"/>
      <c r="K37" s="89"/>
      <c r="L37" s="89"/>
      <c r="M37" s="89"/>
      <c r="N37" s="89"/>
      <c r="O37" s="89"/>
      <c r="P37" s="89"/>
      <c r="Q37" s="89"/>
      <c r="R37" s="89"/>
      <c r="S37" s="89"/>
      <c r="T37" s="89"/>
      <c r="U37" s="90"/>
    </row>
    <row r="38" spans="2:21" ht="34.5" customHeight="1">
      <c r="B38" s="88" t="s">
        <v>176</v>
      </c>
      <c r="C38" s="89"/>
      <c r="D38" s="89"/>
      <c r="E38" s="89"/>
      <c r="F38" s="89"/>
      <c r="G38" s="89"/>
      <c r="H38" s="89"/>
      <c r="I38" s="89"/>
      <c r="J38" s="89"/>
      <c r="K38" s="89"/>
      <c r="L38" s="89"/>
      <c r="M38" s="89"/>
      <c r="N38" s="89"/>
      <c r="O38" s="89"/>
      <c r="P38" s="89"/>
      <c r="Q38" s="89"/>
      <c r="R38" s="89"/>
      <c r="S38" s="89"/>
      <c r="T38" s="89"/>
      <c r="U38" s="90"/>
    </row>
    <row r="39" spans="2:21" ht="34.5" customHeight="1">
      <c r="B39" s="88" t="s">
        <v>177</v>
      </c>
      <c r="C39" s="89"/>
      <c r="D39" s="89"/>
      <c r="E39" s="89"/>
      <c r="F39" s="89"/>
      <c r="G39" s="89"/>
      <c r="H39" s="89"/>
      <c r="I39" s="89"/>
      <c r="J39" s="89"/>
      <c r="K39" s="89"/>
      <c r="L39" s="89"/>
      <c r="M39" s="89"/>
      <c r="N39" s="89"/>
      <c r="O39" s="89"/>
      <c r="P39" s="89"/>
      <c r="Q39" s="89"/>
      <c r="R39" s="89"/>
      <c r="S39" s="89"/>
      <c r="T39" s="89"/>
      <c r="U39" s="90"/>
    </row>
    <row r="40" spans="2:21" ht="34.5" customHeight="1">
      <c r="B40" s="88" t="s">
        <v>178</v>
      </c>
      <c r="C40" s="89"/>
      <c r="D40" s="89"/>
      <c r="E40" s="89"/>
      <c r="F40" s="89"/>
      <c r="G40" s="89"/>
      <c r="H40" s="89"/>
      <c r="I40" s="89"/>
      <c r="J40" s="89"/>
      <c r="K40" s="89"/>
      <c r="L40" s="89"/>
      <c r="M40" s="89"/>
      <c r="N40" s="89"/>
      <c r="O40" s="89"/>
      <c r="P40" s="89"/>
      <c r="Q40" s="89"/>
      <c r="R40" s="89"/>
      <c r="S40" s="89"/>
      <c r="T40" s="89"/>
      <c r="U40" s="90"/>
    </row>
    <row r="41" spans="2:21" ht="34.5" customHeight="1">
      <c r="B41" s="88" t="s">
        <v>179</v>
      </c>
      <c r="C41" s="89"/>
      <c r="D41" s="89"/>
      <c r="E41" s="89"/>
      <c r="F41" s="89"/>
      <c r="G41" s="89"/>
      <c r="H41" s="89"/>
      <c r="I41" s="89"/>
      <c r="J41" s="89"/>
      <c r="K41" s="89"/>
      <c r="L41" s="89"/>
      <c r="M41" s="89"/>
      <c r="N41" s="89"/>
      <c r="O41" s="89"/>
      <c r="P41" s="89"/>
      <c r="Q41" s="89"/>
      <c r="R41" s="89"/>
      <c r="S41" s="89"/>
      <c r="T41" s="89"/>
      <c r="U41" s="90"/>
    </row>
    <row r="42" spans="2:21" ht="34.5" customHeight="1">
      <c r="B42" s="88" t="s">
        <v>180</v>
      </c>
      <c r="C42" s="89"/>
      <c r="D42" s="89"/>
      <c r="E42" s="89"/>
      <c r="F42" s="89"/>
      <c r="G42" s="89"/>
      <c r="H42" s="89"/>
      <c r="I42" s="89"/>
      <c r="J42" s="89"/>
      <c r="K42" s="89"/>
      <c r="L42" s="89"/>
      <c r="M42" s="89"/>
      <c r="N42" s="89"/>
      <c r="O42" s="89"/>
      <c r="P42" s="89"/>
      <c r="Q42" s="89"/>
      <c r="R42" s="89"/>
      <c r="S42" s="89"/>
      <c r="T42" s="89"/>
      <c r="U42" s="90"/>
    </row>
    <row r="43" spans="2:21" ht="34.5" customHeight="1" thickBot="1">
      <c r="B43" s="91" t="s">
        <v>181</v>
      </c>
      <c r="C43" s="92"/>
      <c r="D43" s="92"/>
      <c r="E43" s="92"/>
      <c r="F43" s="92"/>
      <c r="G43" s="92"/>
      <c r="H43" s="92"/>
      <c r="I43" s="92"/>
      <c r="J43" s="92"/>
      <c r="K43" s="92"/>
      <c r="L43" s="92"/>
      <c r="M43" s="92"/>
      <c r="N43" s="92"/>
      <c r="O43" s="92"/>
      <c r="P43" s="92"/>
      <c r="Q43" s="92"/>
      <c r="R43" s="92"/>
      <c r="S43" s="92"/>
      <c r="T43" s="92"/>
      <c r="U43" s="93"/>
    </row>
  </sheetData>
  <mergeCells count="76">
    <mergeCell ref="B40:U40"/>
    <mergeCell ref="B41:U41"/>
    <mergeCell ref="B42:U42"/>
    <mergeCell ref="B43:U43"/>
    <mergeCell ref="B34:U34"/>
    <mergeCell ref="B35:U35"/>
    <mergeCell ref="B36:U36"/>
    <mergeCell ref="B37:U37"/>
    <mergeCell ref="B38:U38"/>
    <mergeCell ref="B39:U39"/>
    <mergeCell ref="B33:U33"/>
    <mergeCell ref="C22:H22"/>
    <mergeCell ref="I22:K22"/>
    <mergeCell ref="L22:O22"/>
    <mergeCell ref="C23:H23"/>
    <mergeCell ref="I23:K23"/>
    <mergeCell ref="L23:O23"/>
    <mergeCell ref="B27:D27"/>
    <mergeCell ref="B28:D28"/>
    <mergeCell ref="B30:U30"/>
    <mergeCell ref="B31:U31"/>
    <mergeCell ref="B32:U32"/>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AA4" sqref="AA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26.6640625" style="1" customWidth="1"/>
    <col min="12" max="12" width="8.88671875" style="1" customWidth="1"/>
    <col min="13" max="13" width="7" style="1" customWidth="1"/>
    <col min="14" max="14" width="9.44140625" style="1" customWidth="1"/>
    <col min="15" max="15" width="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182</v>
      </c>
      <c r="D4" s="59" t="s">
        <v>183</v>
      </c>
      <c r="E4" s="59"/>
      <c r="F4" s="59"/>
      <c r="G4" s="59"/>
      <c r="H4" s="59"/>
      <c r="I4" s="14"/>
      <c r="J4" s="15" t="s">
        <v>6</v>
      </c>
      <c r="K4" s="16" t="s">
        <v>7</v>
      </c>
      <c r="L4" s="60" t="s">
        <v>8</v>
      </c>
      <c r="M4" s="60"/>
      <c r="N4" s="60"/>
      <c r="O4" s="60"/>
      <c r="P4" s="15" t="s">
        <v>9</v>
      </c>
      <c r="Q4" s="60" t="s">
        <v>184</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185</v>
      </c>
      <c r="L6" s="62"/>
      <c r="M6" s="62"/>
      <c r="N6" s="19"/>
      <c r="O6" s="20" t="s">
        <v>18</v>
      </c>
      <c r="P6" s="62" t="s">
        <v>186</v>
      </c>
      <c r="Q6" s="62"/>
      <c r="R6" s="21"/>
      <c r="S6" s="20" t="s">
        <v>20</v>
      </c>
      <c r="T6" s="62" t="s">
        <v>187</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31.25" customHeight="1" thickTop="1">
      <c r="A11" s="25"/>
      <c r="B11" s="26" t="s">
        <v>36</v>
      </c>
      <c r="C11" s="82" t="s">
        <v>188</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28" si="0">IF(ISERR(T11/S11*100),"N/A",T11/S11*100)</f>
        <v>N/A</v>
      </c>
    </row>
    <row r="12" spans="1:34" ht="75" customHeight="1">
      <c r="A12" s="25"/>
      <c r="B12" s="30" t="s">
        <v>41</v>
      </c>
      <c r="C12" s="87" t="s">
        <v>41</v>
      </c>
      <c r="D12" s="87"/>
      <c r="E12" s="87"/>
      <c r="F12" s="87"/>
      <c r="G12" s="87"/>
      <c r="H12" s="87"/>
      <c r="I12" s="87" t="s">
        <v>189</v>
      </c>
      <c r="J12" s="87"/>
      <c r="K12" s="87"/>
      <c r="L12" s="87" t="s">
        <v>190</v>
      </c>
      <c r="M12" s="87"/>
      <c r="N12" s="87"/>
      <c r="O12" s="87"/>
      <c r="P12" s="31" t="s">
        <v>191</v>
      </c>
      <c r="Q12" s="31" t="s">
        <v>39</v>
      </c>
      <c r="R12" s="31">
        <v>54</v>
      </c>
      <c r="S12" s="31" t="s">
        <v>40</v>
      </c>
      <c r="T12" s="31" t="s">
        <v>40</v>
      </c>
      <c r="U12" s="32" t="str">
        <f t="shared" si="0"/>
        <v>N/A</v>
      </c>
    </row>
    <row r="13" spans="1:34" ht="75" customHeight="1" thickBot="1">
      <c r="A13" s="25"/>
      <c r="B13" s="30" t="s">
        <v>41</v>
      </c>
      <c r="C13" s="87" t="s">
        <v>41</v>
      </c>
      <c r="D13" s="87"/>
      <c r="E13" s="87"/>
      <c r="F13" s="87"/>
      <c r="G13" s="87"/>
      <c r="H13" s="87"/>
      <c r="I13" s="87" t="s">
        <v>192</v>
      </c>
      <c r="J13" s="87"/>
      <c r="K13" s="87"/>
      <c r="L13" s="87" t="s">
        <v>193</v>
      </c>
      <c r="M13" s="87"/>
      <c r="N13" s="87"/>
      <c r="O13" s="87"/>
      <c r="P13" s="31" t="s">
        <v>44</v>
      </c>
      <c r="Q13" s="31" t="s">
        <v>39</v>
      </c>
      <c r="R13" s="31">
        <v>104.17</v>
      </c>
      <c r="S13" s="31" t="s">
        <v>40</v>
      </c>
      <c r="T13" s="31" t="s">
        <v>40</v>
      </c>
      <c r="U13" s="32" t="str">
        <f t="shared" si="0"/>
        <v>N/A</v>
      </c>
    </row>
    <row r="14" spans="1:34" ht="111.75" customHeight="1" thickTop="1">
      <c r="A14" s="25"/>
      <c r="B14" s="26" t="s">
        <v>45</v>
      </c>
      <c r="C14" s="82" t="s">
        <v>194</v>
      </c>
      <c r="D14" s="82"/>
      <c r="E14" s="82"/>
      <c r="F14" s="82"/>
      <c r="G14" s="82"/>
      <c r="H14" s="82"/>
      <c r="I14" s="82" t="s">
        <v>195</v>
      </c>
      <c r="J14" s="82"/>
      <c r="K14" s="82"/>
      <c r="L14" s="82" t="s">
        <v>196</v>
      </c>
      <c r="M14" s="82"/>
      <c r="N14" s="82"/>
      <c r="O14" s="82"/>
      <c r="P14" s="27" t="s">
        <v>44</v>
      </c>
      <c r="Q14" s="27" t="s">
        <v>39</v>
      </c>
      <c r="R14" s="27">
        <v>36.9</v>
      </c>
      <c r="S14" s="27" t="s">
        <v>40</v>
      </c>
      <c r="T14" s="27" t="s">
        <v>40</v>
      </c>
      <c r="U14" s="29" t="str">
        <f t="shared" si="0"/>
        <v>N/A</v>
      </c>
    </row>
    <row r="15" spans="1:34" ht="75" customHeight="1">
      <c r="A15" s="25"/>
      <c r="B15" s="30" t="s">
        <v>41</v>
      </c>
      <c r="C15" s="87" t="s">
        <v>41</v>
      </c>
      <c r="D15" s="87"/>
      <c r="E15" s="87"/>
      <c r="F15" s="87"/>
      <c r="G15" s="87"/>
      <c r="H15" s="87"/>
      <c r="I15" s="87" t="s">
        <v>197</v>
      </c>
      <c r="J15" s="87"/>
      <c r="K15" s="87"/>
      <c r="L15" s="87" t="s">
        <v>198</v>
      </c>
      <c r="M15" s="87"/>
      <c r="N15" s="87"/>
      <c r="O15" s="87"/>
      <c r="P15" s="31" t="s">
        <v>44</v>
      </c>
      <c r="Q15" s="31" t="s">
        <v>49</v>
      </c>
      <c r="R15" s="31">
        <v>68.23</v>
      </c>
      <c r="S15" s="31" t="s">
        <v>40</v>
      </c>
      <c r="T15" s="31" t="s">
        <v>40</v>
      </c>
      <c r="U15" s="32" t="str">
        <f t="shared" si="0"/>
        <v>N/A</v>
      </c>
    </row>
    <row r="16" spans="1:34" ht="75" customHeight="1" thickBot="1">
      <c r="A16" s="25"/>
      <c r="B16" s="30" t="s">
        <v>41</v>
      </c>
      <c r="C16" s="87" t="s">
        <v>41</v>
      </c>
      <c r="D16" s="87"/>
      <c r="E16" s="87"/>
      <c r="F16" s="87"/>
      <c r="G16" s="87"/>
      <c r="H16" s="87"/>
      <c r="I16" s="87" t="s">
        <v>199</v>
      </c>
      <c r="J16" s="87"/>
      <c r="K16" s="87"/>
      <c r="L16" s="87" t="s">
        <v>200</v>
      </c>
      <c r="M16" s="87"/>
      <c r="N16" s="87"/>
      <c r="O16" s="87"/>
      <c r="P16" s="31" t="s">
        <v>44</v>
      </c>
      <c r="Q16" s="31" t="s">
        <v>39</v>
      </c>
      <c r="R16" s="31">
        <v>100</v>
      </c>
      <c r="S16" s="31" t="s">
        <v>40</v>
      </c>
      <c r="T16" s="31" t="s">
        <v>40</v>
      </c>
      <c r="U16" s="32" t="str">
        <f t="shared" si="0"/>
        <v>N/A</v>
      </c>
    </row>
    <row r="17" spans="1:22" ht="75" customHeight="1" thickTop="1">
      <c r="A17" s="25"/>
      <c r="B17" s="26" t="s">
        <v>50</v>
      </c>
      <c r="C17" s="82" t="s">
        <v>201</v>
      </c>
      <c r="D17" s="82"/>
      <c r="E17" s="82"/>
      <c r="F17" s="82"/>
      <c r="G17" s="82"/>
      <c r="H17" s="82"/>
      <c r="I17" s="82" t="s">
        <v>202</v>
      </c>
      <c r="J17" s="82"/>
      <c r="K17" s="82"/>
      <c r="L17" s="82" t="s">
        <v>203</v>
      </c>
      <c r="M17" s="82"/>
      <c r="N17" s="82"/>
      <c r="O17" s="82"/>
      <c r="P17" s="27" t="s">
        <v>44</v>
      </c>
      <c r="Q17" s="27" t="s">
        <v>204</v>
      </c>
      <c r="R17" s="27">
        <v>60</v>
      </c>
      <c r="S17" s="27" t="s">
        <v>40</v>
      </c>
      <c r="T17" s="27" t="s">
        <v>40</v>
      </c>
      <c r="U17" s="29" t="str">
        <f t="shared" si="0"/>
        <v>N/A</v>
      </c>
    </row>
    <row r="18" spans="1:22" ht="75" customHeight="1">
      <c r="A18" s="25"/>
      <c r="B18" s="30" t="s">
        <v>41</v>
      </c>
      <c r="C18" s="87" t="s">
        <v>205</v>
      </c>
      <c r="D18" s="87"/>
      <c r="E18" s="87"/>
      <c r="F18" s="87"/>
      <c r="G18" s="87"/>
      <c r="H18" s="87"/>
      <c r="I18" s="87" t="s">
        <v>206</v>
      </c>
      <c r="J18" s="87"/>
      <c r="K18" s="87"/>
      <c r="L18" s="87" t="s">
        <v>207</v>
      </c>
      <c r="M18" s="87"/>
      <c r="N18" s="87"/>
      <c r="O18" s="87"/>
      <c r="P18" s="31" t="s">
        <v>44</v>
      </c>
      <c r="Q18" s="31" t="s">
        <v>204</v>
      </c>
      <c r="R18" s="31">
        <v>64.849999999999994</v>
      </c>
      <c r="S18" s="31" t="s">
        <v>40</v>
      </c>
      <c r="T18" s="31" t="s">
        <v>40</v>
      </c>
      <c r="U18" s="32" t="str">
        <f t="shared" si="0"/>
        <v>N/A</v>
      </c>
    </row>
    <row r="19" spans="1:22" ht="75" customHeight="1">
      <c r="A19" s="25"/>
      <c r="B19" s="30" t="s">
        <v>41</v>
      </c>
      <c r="C19" s="87" t="s">
        <v>208</v>
      </c>
      <c r="D19" s="87"/>
      <c r="E19" s="87"/>
      <c r="F19" s="87"/>
      <c r="G19" s="87"/>
      <c r="H19" s="87"/>
      <c r="I19" s="87" t="s">
        <v>209</v>
      </c>
      <c r="J19" s="87"/>
      <c r="K19" s="87"/>
      <c r="L19" s="87" t="s">
        <v>210</v>
      </c>
      <c r="M19" s="87"/>
      <c r="N19" s="87"/>
      <c r="O19" s="87"/>
      <c r="P19" s="31" t="s">
        <v>44</v>
      </c>
      <c r="Q19" s="31" t="s">
        <v>54</v>
      </c>
      <c r="R19" s="31">
        <v>100</v>
      </c>
      <c r="S19" s="31" t="s">
        <v>40</v>
      </c>
      <c r="T19" s="31">
        <v>0</v>
      </c>
      <c r="U19" s="32" t="str">
        <f t="shared" si="0"/>
        <v>N/A</v>
      </c>
    </row>
    <row r="20" spans="1:22" ht="75" customHeight="1" thickBot="1">
      <c r="A20" s="25"/>
      <c r="B20" s="30" t="s">
        <v>41</v>
      </c>
      <c r="C20" s="87" t="s">
        <v>211</v>
      </c>
      <c r="D20" s="87"/>
      <c r="E20" s="87"/>
      <c r="F20" s="87"/>
      <c r="G20" s="87"/>
      <c r="H20" s="87"/>
      <c r="I20" s="87" t="s">
        <v>212</v>
      </c>
      <c r="J20" s="87"/>
      <c r="K20" s="87"/>
      <c r="L20" s="87" t="s">
        <v>213</v>
      </c>
      <c r="M20" s="87"/>
      <c r="N20" s="87"/>
      <c r="O20" s="87"/>
      <c r="P20" s="31" t="s">
        <v>44</v>
      </c>
      <c r="Q20" s="31" t="s">
        <v>54</v>
      </c>
      <c r="R20" s="31">
        <v>100</v>
      </c>
      <c r="S20" s="31" t="s">
        <v>40</v>
      </c>
      <c r="T20" s="31">
        <v>27.4</v>
      </c>
      <c r="U20" s="32" t="str">
        <f t="shared" si="0"/>
        <v>N/A</v>
      </c>
    </row>
    <row r="21" spans="1:22" ht="75" customHeight="1" thickTop="1">
      <c r="A21" s="25"/>
      <c r="B21" s="26" t="s">
        <v>55</v>
      </c>
      <c r="C21" s="82" t="s">
        <v>214</v>
      </c>
      <c r="D21" s="82"/>
      <c r="E21" s="82"/>
      <c r="F21" s="82"/>
      <c r="G21" s="82"/>
      <c r="H21" s="82"/>
      <c r="I21" s="82" t="s">
        <v>215</v>
      </c>
      <c r="J21" s="82"/>
      <c r="K21" s="82"/>
      <c r="L21" s="82" t="s">
        <v>216</v>
      </c>
      <c r="M21" s="82"/>
      <c r="N21" s="82"/>
      <c r="O21" s="82"/>
      <c r="P21" s="27" t="s">
        <v>44</v>
      </c>
      <c r="Q21" s="27" t="s">
        <v>59</v>
      </c>
      <c r="R21" s="27">
        <v>89.04</v>
      </c>
      <c r="S21" s="27">
        <v>0</v>
      </c>
      <c r="T21" s="27">
        <v>9.89</v>
      </c>
      <c r="U21" s="29" t="str">
        <f t="shared" si="0"/>
        <v>N/A</v>
      </c>
    </row>
    <row r="22" spans="1:22" ht="75" customHeight="1">
      <c r="A22" s="25"/>
      <c r="B22" s="30" t="s">
        <v>41</v>
      </c>
      <c r="C22" s="87" t="s">
        <v>217</v>
      </c>
      <c r="D22" s="87"/>
      <c r="E22" s="87"/>
      <c r="F22" s="87"/>
      <c r="G22" s="87"/>
      <c r="H22" s="87"/>
      <c r="I22" s="87" t="s">
        <v>218</v>
      </c>
      <c r="J22" s="87"/>
      <c r="K22" s="87"/>
      <c r="L22" s="87" t="s">
        <v>219</v>
      </c>
      <c r="M22" s="87"/>
      <c r="N22" s="87"/>
      <c r="O22" s="87"/>
      <c r="P22" s="31" t="s">
        <v>98</v>
      </c>
      <c r="Q22" s="31" t="s">
        <v>220</v>
      </c>
      <c r="R22" s="31">
        <v>1.22</v>
      </c>
      <c r="S22" s="31" t="s">
        <v>40</v>
      </c>
      <c r="T22" s="31" t="s">
        <v>40</v>
      </c>
      <c r="U22" s="32" t="str">
        <f t="shared" si="0"/>
        <v>N/A</v>
      </c>
    </row>
    <row r="23" spans="1:22" ht="75" customHeight="1">
      <c r="A23" s="25"/>
      <c r="B23" s="30" t="s">
        <v>41</v>
      </c>
      <c r="C23" s="87" t="s">
        <v>221</v>
      </c>
      <c r="D23" s="87"/>
      <c r="E23" s="87"/>
      <c r="F23" s="87"/>
      <c r="G23" s="87"/>
      <c r="H23" s="87"/>
      <c r="I23" s="87" t="s">
        <v>222</v>
      </c>
      <c r="J23" s="87"/>
      <c r="K23" s="87"/>
      <c r="L23" s="87" t="s">
        <v>223</v>
      </c>
      <c r="M23" s="87"/>
      <c r="N23" s="87"/>
      <c r="O23" s="87"/>
      <c r="P23" s="31" t="s">
        <v>98</v>
      </c>
      <c r="Q23" s="31" t="s">
        <v>224</v>
      </c>
      <c r="R23" s="31">
        <v>1</v>
      </c>
      <c r="S23" s="31">
        <v>0.12</v>
      </c>
      <c r="T23" s="31">
        <v>0.12</v>
      </c>
      <c r="U23" s="32">
        <f t="shared" si="0"/>
        <v>100</v>
      </c>
    </row>
    <row r="24" spans="1:22" ht="75" customHeight="1">
      <c r="A24" s="25"/>
      <c r="B24" s="30" t="s">
        <v>41</v>
      </c>
      <c r="C24" s="87" t="s">
        <v>225</v>
      </c>
      <c r="D24" s="87"/>
      <c r="E24" s="87"/>
      <c r="F24" s="87"/>
      <c r="G24" s="87"/>
      <c r="H24" s="87"/>
      <c r="I24" s="87" t="s">
        <v>226</v>
      </c>
      <c r="J24" s="87"/>
      <c r="K24" s="87"/>
      <c r="L24" s="87" t="s">
        <v>227</v>
      </c>
      <c r="M24" s="87"/>
      <c r="N24" s="87"/>
      <c r="O24" s="87"/>
      <c r="P24" s="31" t="s">
        <v>44</v>
      </c>
      <c r="Q24" s="31" t="s">
        <v>228</v>
      </c>
      <c r="R24" s="31">
        <v>31</v>
      </c>
      <c r="S24" s="31">
        <v>3</v>
      </c>
      <c r="T24" s="31">
        <v>3.63</v>
      </c>
      <c r="U24" s="32">
        <f t="shared" si="0"/>
        <v>121</v>
      </c>
    </row>
    <row r="25" spans="1:22" ht="75" customHeight="1">
      <c r="A25" s="25"/>
      <c r="B25" s="30" t="s">
        <v>41</v>
      </c>
      <c r="C25" s="87" t="s">
        <v>229</v>
      </c>
      <c r="D25" s="87"/>
      <c r="E25" s="87"/>
      <c r="F25" s="87"/>
      <c r="G25" s="87"/>
      <c r="H25" s="87"/>
      <c r="I25" s="87" t="s">
        <v>230</v>
      </c>
      <c r="J25" s="87"/>
      <c r="K25" s="87"/>
      <c r="L25" s="87" t="s">
        <v>231</v>
      </c>
      <c r="M25" s="87"/>
      <c r="N25" s="87"/>
      <c r="O25" s="87"/>
      <c r="P25" s="31" t="s">
        <v>98</v>
      </c>
      <c r="Q25" s="31" t="s">
        <v>220</v>
      </c>
      <c r="R25" s="31">
        <v>0.32</v>
      </c>
      <c r="S25" s="31" t="s">
        <v>40</v>
      </c>
      <c r="T25" s="31" t="s">
        <v>40</v>
      </c>
      <c r="U25" s="32" t="str">
        <f t="shared" si="0"/>
        <v>N/A</v>
      </c>
    </row>
    <row r="26" spans="1:22" ht="75" customHeight="1">
      <c r="A26" s="25"/>
      <c r="B26" s="30" t="s">
        <v>41</v>
      </c>
      <c r="C26" s="87" t="s">
        <v>232</v>
      </c>
      <c r="D26" s="87"/>
      <c r="E26" s="87"/>
      <c r="F26" s="87"/>
      <c r="G26" s="87"/>
      <c r="H26" s="87"/>
      <c r="I26" s="87" t="s">
        <v>233</v>
      </c>
      <c r="J26" s="87"/>
      <c r="K26" s="87"/>
      <c r="L26" s="87" t="s">
        <v>234</v>
      </c>
      <c r="M26" s="87"/>
      <c r="N26" s="87"/>
      <c r="O26" s="87"/>
      <c r="P26" s="31" t="s">
        <v>44</v>
      </c>
      <c r="Q26" s="31" t="s">
        <v>154</v>
      </c>
      <c r="R26" s="31">
        <v>70</v>
      </c>
      <c r="S26" s="31" t="s">
        <v>40</v>
      </c>
      <c r="T26" s="31" t="s">
        <v>40</v>
      </c>
      <c r="U26" s="32" t="str">
        <f t="shared" si="0"/>
        <v>N/A</v>
      </c>
    </row>
    <row r="27" spans="1:22" ht="75" customHeight="1">
      <c r="A27" s="25"/>
      <c r="B27" s="30" t="s">
        <v>41</v>
      </c>
      <c r="C27" s="87" t="s">
        <v>235</v>
      </c>
      <c r="D27" s="87"/>
      <c r="E27" s="87"/>
      <c r="F27" s="87"/>
      <c r="G27" s="87"/>
      <c r="H27" s="87"/>
      <c r="I27" s="87" t="s">
        <v>236</v>
      </c>
      <c r="J27" s="87"/>
      <c r="K27" s="87"/>
      <c r="L27" s="87" t="s">
        <v>237</v>
      </c>
      <c r="M27" s="87"/>
      <c r="N27" s="87"/>
      <c r="O27" s="87"/>
      <c r="P27" s="31" t="s">
        <v>44</v>
      </c>
      <c r="Q27" s="31" t="s">
        <v>154</v>
      </c>
      <c r="R27" s="31">
        <v>100</v>
      </c>
      <c r="S27" s="31" t="s">
        <v>40</v>
      </c>
      <c r="T27" s="31" t="s">
        <v>40</v>
      </c>
      <c r="U27" s="32" t="str">
        <f t="shared" si="0"/>
        <v>N/A</v>
      </c>
    </row>
    <row r="28" spans="1:22" ht="75" customHeight="1" thickBot="1">
      <c r="A28" s="25"/>
      <c r="B28" s="30" t="s">
        <v>41</v>
      </c>
      <c r="C28" s="87" t="s">
        <v>238</v>
      </c>
      <c r="D28" s="87"/>
      <c r="E28" s="87"/>
      <c r="F28" s="87"/>
      <c r="G28" s="87"/>
      <c r="H28" s="87"/>
      <c r="I28" s="87" t="s">
        <v>239</v>
      </c>
      <c r="J28" s="87"/>
      <c r="K28" s="87"/>
      <c r="L28" s="87" t="s">
        <v>240</v>
      </c>
      <c r="M28" s="87"/>
      <c r="N28" s="87"/>
      <c r="O28" s="87"/>
      <c r="P28" s="31" t="s">
        <v>44</v>
      </c>
      <c r="Q28" s="31" t="s">
        <v>154</v>
      </c>
      <c r="R28" s="31">
        <v>100</v>
      </c>
      <c r="S28" s="31" t="s">
        <v>40</v>
      </c>
      <c r="T28" s="31" t="s">
        <v>40</v>
      </c>
      <c r="U28" s="32" t="str">
        <f t="shared" si="0"/>
        <v>N/A</v>
      </c>
    </row>
    <row r="29" spans="1:22" ht="22.5" customHeight="1" thickTop="1" thickBot="1">
      <c r="B29" s="8" t="s">
        <v>60</v>
      </c>
      <c r="C29" s="9"/>
      <c r="D29" s="9"/>
      <c r="E29" s="9"/>
      <c r="F29" s="9"/>
      <c r="G29" s="9"/>
      <c r="H29" s="10"/>
      <c r="I29" s="10"/>
      <c r="J29" s="10"/>
      <c r="K29" s="10"/>
      <c r="L29" s="10"/>
      <c r="M29" s="10"/>
      <c r="N29" s="10"/>
      <c r="O29" s="10"/>
      <c r="P29" s="10"/>
      <c r="Q29" s="10"/>
      <c r="R29" s="10"/>
      <c r="S29" s="10"/>
      <c r="T29" s="10"/>
      <c r="U29" s="11"/>
      <c r="V29" s="33"/>
    </row>
    <row r="30" spans="1:22" ht="26.25" customHeight="1" thickTop="1">
      <c r="B30" s="34"/>
      <c r="C30" s="35"/>
      <c r="D30" s="35"/>
      <c r="E30" s="35"/>
      <c r="F30" s="35"/>
      <c r="G30" s="35"/>
      <c r="H30" s="36"/>
      <c r="I30" s="36"/>
      <c r="J30" s="36"/>
      <c r="K30" s="36"/>
      <c r="L30" s="36"/>
      <c r="M30" s="36"/>
      <c r="N30" s="36"/>
      <c r="O30" s="36"/>
      <c r="P30" s="37"/>
      <c r="Q30" s="38"/>
      <c r="R30" s="39" t="s">
        <v>61</v>
      </c>
      <c r="S30" s="22" t="s">
        <v>62</v>
      </c>
      <c r="T30" s="39" t="s">
        <v>63</v>
      </c>
      <c r="U30" s="22" t="s">
        <v>64</v>
      </c>
    </row>
    <row r="31" spans="1:22" ht="26.25" customHeight="1" thickBot="1">
      <c r="B31" s="40"/>
      <c r="C31" s="41"/>
      <c r="D31" s="41"/>
      <c r="E31" s="41"/>
      <c r="F31" s="41"/>
      <c r="G31" s="41"/>
      <c r="H31" s="42"/>
      <c r="I31" s="42"/>
      <c r="J31" s="42"/>
      <c r="K31" s="42"/>
      <c r="L31" s="42"/>
      <c r="M31" s="42"/>
      <c r="N31" s="42"/>
      <c r="O31" s="42"/>
      <c r="P31" s="43"/>
      <c r="Q31" s="44"/>
      <c r="R31" s="45" t="s">
        <v>65</v>
      </c>
      <c r="S31" s="44" t="s">
        <v>65</v>
      </c>
      <c r="T31" s="44" t="s">
        <v>65</v>
      </c>
      <c r="U31" s="44" t="s">
        <v>66</v>
      </c>
    </row>
    <row r="32" spans="1:22" ht="13.5" customHeight="1" thickBot="1">
      <c r="B32" s="94" t="s">
        <v>67</v>
      </c>
      <c r="C32" s="95"/>
      <c r="D32" s="95"/>
      <c r="E32" s="46"/>
      <c r="F32" s="46"/>
      <c r="G32" s="46"/>
      <c r="H32" s="47"/>
      <c r="I32" s="47"/>
      <c r="J32" s="47"/>
      <c r="K32" s="47"/>
      <c r="L32" s="47"/>
      <c r="M32" s="47"/>
      <c r="N32" s="47"/>
      <c r="O32" s="47"/>
      <c r="P32" s="48"/>
      <c r="Q32" s="48"/>
      <c r="R32" s="49">
        <f>1464.776214</f>
        <v>1464.776214</v>
      </c>
      <c r="S32" s="49">
        <f>1464.776214</f>
        <v>1464.776214</v>
      </c>
      <c r="T32" s="49">
        <f>1367.17638819</f>
        <v>1367.1763881899999</v>
      </c>
      <c r="U32" s="50">
        <f>+IF(ISERR(T32/S32*100),"N/A",T32/S32*100)</f>
        <v>93.336878024290471</v>
      </c>
    </row>
    <row r="33" spans="2:21" ht="13.5" customHeight="1" thickBot="1">
      <c r="B33" s="96" t="s">
        <v>68</v>
      </c>
      <c r="C33" s="97"/>
      <c r="D33" s="97"/>
      <c r="E33" s="51"/>
      <c r="F33" s="51"/>
      <c r="G33" s="51"/>
      <c r="H33" s="52"/>
      <c r="I33" s="52"/>
      <c r="J33" s="52"/>
      <c r="K33" s="52"/>
      <c r="L33" s="52"/>
      <c r="M33" s="52"/>
      <c r="N33" s="52"/>
      <c r="O33" s="52"/>
      <c r="P33" s="53"/>
      <c r="Q33" s="53"/>
      <c r="R33" s="49">
        <f>1444.04698576</f>
        <v>1444.0469857600001</v>
      </c>
      <c r="S33" s="49">
        <f>1444.04698576</f>
        <v>1444.0469857600001</v>
      </c>
      <c r="T33" s="49">
        <f>1367.17638819</f>
        <v>1367.1763881899999</v>
      </c>
      <c r="U33" s="50">
        <f>+IF(ISERR(T33/S33*100),"N/A",T33/S33*100)</f>
        <v>94.676724626827607</v>
      </c>
    </row>
    <row r="34" spans="2:21" ht="14.85" customHeight="1" thickTop="1" thickBot="1">
      <c r="B34" s="8" t="s">
        <v>69</v>
      </c>
      <c r="C34" s="9"/>
      <c r="D34" s="9"/>
      <c r="E34" s="9"/>
      <c r="F34" s="9"/>
      <c r="G34" s="9"/>
      <c r="H34" s="10"/>
      <c r="I34" s="10"/>
      <c r="J34" s="10"/>
      <c r="K34" s="10"/>
      <c r="L34" s="10"/>
      <c r="M34" s="10"/>
      <c r="N34" s="10"/>
      <c r="O34" s="10"/>
      <c r="P34" s="10"/>
      <c r="Q34" s="10"/>
      <c r="R34" s="10"/>
      <c r="S34" s="10"/>
      <c r="T34" s="10"/>
      <c r="U34" s="11"/>
    </row>
    <row r="35" spans="2:21" ht="44.25" customHeight="1" thickTop="1">
      <c r="B35" s="98" t="s">
        <v>70</v>
      </c>
      <c r="C35" s="99"/>
      <c r="D35" s="99"/>
      <c r="E35" s="99"/>
      <c r="F35" s="99"/>
      <c r="G35" s="99"/>
      <c r="H35" s="99"/>
      <c r="I35" s="99"/>
      <c r="J35" s="99"/>
      <c r="K35" s="99"/>
      <c r="L35" s="99"/>
      <c r="M35" s="99"/>
      <c r="N35" s="99"/>
      <c r="O35" s="99"/>
      <c r="P35" s="99"/>
      <c r="Q35" s="99"/>
      <c r="R35" s="99"/>
      <c r="S35" s="99"/>
      <c r="T35" s="99"/>
      <c r="U35" s="100"/>
    </row>
    <row r="36" spans="2:21" ht="34.5" customHeight="1">
      <c r="B36" s="88" t="s">
        <v>71</v>
      </c>
      <c r="C36" s="89"/>
      <c r="D36" s="89"/>
      <c r="E36" s="89"/>
      <c r="F36" s="89"/>
      <c r="G36" s="89"/>
      <c r="H36" s="89"/>
      <c r="I36" s="89"/>
      <c r="J36" s="89"/>
      <c r="K36" s="89"/>
      <c r="L36" s="89"/>
      <c r="M36" s="89"/>
      <c r="N36" s="89"/>
      <c r="O36" s="89"/>
      <c r="P36" s="89"/>
      <c r="Q36" s="89"/>
      <c r="R36" s="89"/>
      <c r="S36" s="89"/>
      <c r="T36" s="89"/>
      <c r="U36" s="90"/>
    </row>
    <row r="37" spans="2:21" ht="18.899999999999999" customHeight="1">
      <c r="B37" s="88" t="s">
        <v>241</v>
      </c>
      <c r="C37" s="89"/>
      <c r="D37" s="89"/>
      <c r="E37" s="89"/>
      <c r="F37" s="89"/>
      <c r="G37" s="89"/>
      <c r="H37" s="89"/>
      <c r="I37" s="89"/>
      <c r="J37" s="89"/>
      <c r="K37" s="89"/>
      <c r="L37" s="89"/>
      <c r="M37" s="89"/>
      <c r="N37" s="89"/>
      <c r="O37" s="89"/>
      <c r="P37" s="89"/>
      <c r="Q37" s="89"/>
      <c r="R37" s="89"/>
      <c r="S37" s="89"/>
      <c r="T37" s="89"/>
      <c r="U37" s="90"/>
    </row>
    <row r="38" spans="2:21" ht="34.5" customHeight="1">
      <c r="B38" s="88" t="s">
        <v>242</v>
      </c>
      <c r="C38" s="89"/>
      <c r="D38" s="89"/>
      <c r="E38" s="89"/>
      <c r="F38" s="89"/>
      <c r="G38" s="89"/>
      <c r="H38" s="89"/>
      <c r="I38" s="89"/>
      <c r="J38" s="89"/>
      <c r="K38" s="89"/>
      <c r="L38" s="89"/>
      <c r="M38" s="89"/>
      <c r="N38" s="89"/>
      <c r="O38" s="89"/>
      <c r="P38" s="89"/>
      <c r="Q38" s="89"/>
      <c r="R38" s="89"/>
      <c r="S38" s="89"/>
      <c r="T38" s="89"/>
      <c r="U38" s="90"/>
    </row>
    <row r="39" spans="2:21" ht="23.25" customHeight="1">
      <c r="B39" s="88" t="s">
        <v>243</v>
      </c>
      <c r="C39" s="89"/>
      <c r="D39" s="89"/>
      <c r="E39" s="89"/>
      <c r="F39" s="89"/>
      <c r="G39" s="89"/>
      <c r="H39" s="89"/>
      <c r="I39" s="89"/>
      <c r="J39" s="89"/>
      <c r="K39" s="89"/>
      <c r="L39" s="89"/>
      <c r="M39" s="89"/>
      <c r="N39" s="89"/>
      <c r="O39" s="89"/>
      <c r="P39" s="89"/>
      <c r="Q39" s="89"/>
      <c r="R39" s="89"/>
      <c r="S39" s="89"/>
      <c r="T39" s="89"/>
      <c r="U39" s="90"/>
    </row>
    <row r="40" spans="2:21" ht="34.5" customHeight="1">
      <c r="B40" s="88" t="s">
        <v>244</v>
      </c>
      <c r="C40" s="89"/>
      <c r="D40" s="89"/>
      <c r="E40" s="89"/>
      <c r="F40" s="89"/>
      <c r="G40" s="89"/>
      <c r="H40" s="89"/>
      <c r="I40" s="89"/>
      <c r="J40" s="89"/>
      <c r="K40" s="89"/>
      <c r="L40" s="89"/>
      <c r="M40" s="89"/>
      <c r="N40" s="89"/>
      <c r="O40" s="89"/>
      <c r="P40" s="89"/>
      <c r="Q40" s="89"/>
      <c r="R40" s="89"/>
      <c r="S40" s="89"/>
      <c r="T40" s="89"/>
      <c r="U40" s="90"/>
    </row>
    <row r="41" spans="2:21" ht="16.350000000000001" customHeight="1">
      <c r="B41" s="88" t="s">
        <v>245</v>
      </c>
      <c r="C41" s="89"/>
      <c r="D41" s="89"/>
      <c r="E41" s="89"/>
      <c r="F41" s="89"/>
      <c r="G41" s="89"/>
      <c r="H41" s="89"/>
      <c r="I41" s="89"/>
      <c r="J41" s="89"/>
      <c r="K41" s="89"/>
      <c r="L41" s="89"/>
      <c r="M41" s="89"/>
      <c r="N41" s="89"/>
      <c r="O41" s="89"/>
      <c r="P41" s="89"/>
      <c r="Q41" s="89"/>
      <c r="R41" s="89"/>
      <c r="S41" s="89"/>
      <c r="T41" s="89"/>
      <c r="U41" s="90"/>
    </row>
    <row r="42" spans="2:21" ht="34.5" customHeight="1">
      <c r="B42" s="88" t="s">
        <v>246</v>
      </c>
      <c r="C42" s="89"/>
      <c r="D42" s="89"/>
      <c r="E42" s="89"/>
      <c r="F42" s="89"/>
      <c r="G42" s="89"/>
      <c r="H42" s="89"/>
      <c r="I42" s="89"/>
      <c r="J42" s="89"/>
      <c r="K42" s="89"/>
      <c r="L42" s="89"/>
      <c r="M42" s="89"/>
      <c r="N42" s="89"/>
      <c r="O42" s="89"/>
      <c r="P42" s="89"/>
      <c r="Q42" s="89"/>
      <c r="R42" s="89"/>
      <c r="S42" s="89"/>
      <c r="T42" s="89"/>
      <c r="U42" s="90"/>
    </row>
    <row r="43" spans="2:21" ht="34.5" customHeight="1">
      <c r="B43" s="88" t="s">
        <v>247</v>
      </c>
      <c r="C43" s="89"/>
      <c r="D43" s="89"/>
      <c r="E43" s="89"/>
      <c r="F43" s="89"/>
      <c r="G43" s="89"/>
      <c r="H43" s="89"/>
      <c r="I43" s="89"/>
      <c r="J43" s="89"/>
      <c r="K43" s="89"/>
      <c r="L43" s="89"/>
      <c r="M43" s="89"/>
      <c r="N43" s="89"/>
      <c r="O43" s="89"/>
      <c r="P43" s="89"/>
      <c r="Q43" s="89"/>
      <c r="R43" s="89"/>
      <c r="S43" s="89"/>
      <c r="T43" s="89"/>
      <c r="U43" s="90"/>
    </row>
    <row r="44" spans="2:21" ht="19.649999999999999" customHeight="1">
      <c r="B44" s="88" t="s">
        <v>248</v>
      </c>
      <c r="C44" s="89"/>
      <c r="D44" s="89"/>
      <c r="E44" s="89"/>
      <c r="F44" s="89"/>
      <c r="G44" s="89"/>
      <c r="H44" s="89"/>
      <c r="I44" s="89"/>
      <c r="J44" s="89"/>
      <c r="K44" s="89"/>
      <c r="L44" s="89"/>
      <c r="M44" s="89"/>
      <c r="N44" s="89"/>
      <c r="O44" s="89"/>
      <c r="P44" s="89"/>
      <c r="Q44" s="89"/>
      <c r="R44" s="89"/>
      <c r="S44" s="89"/>
      <c r="T44" s="89"/>
      <c r="U44" s="90"/>
    </row>
    <row r="45" spans="2:21" ht="38.85" customHeight="1">
      <c r="B45" s="88" t="s">
        <v>249</v>
      </c>
      <c r="C45" s="89"/>
      <c r="D45" s="89"/>
      <c r="E45" s="89"/>
      <c r="F45" s="89"/>
      <c r="G45" s="89"/>
      <c r="H45" s="89"/>
      <c r="I45" s="89"/>
      <c r="J45" s="89"/>
      <c r="K45" s="89"/>
      <c r="L45" s="89"/>
      <c r="M45" s="89"/>
      <c r="N45" s="89"/>
      <c r="O45" s="89"/>
      <c r="P45" s="89"/>
      <c r="Q45" s="89"/>
      <c r="R45" s="89"/>
      <c r="S45" s="89"/>
      <c r="T45" s="89"/>
      <c r="U45" s="90"/>
    </row>
    <row r="46" spans="2:21" ht="40.35" customHeight="1">
      <c r="B46" s="88" t="s">
        <v>250</v>
      </c>
      <c r="C46" s="89"/>
      <c r="D46" s="89"/>
      <c r="E46" s="89"/>
      <c r="F46" s="89"/>
      <c r="G46" s="89"/>
      <c r="H46" s="89"/>
      <c r="I46" s="89"/>
      <c r="J46" s="89"/>
      <c r="K46" s="89"/>
      <c r="L46" s="89"/>
      <c r="M46" s="89"/>
      <c r="N46" s="89"/>
      <c r="O46" s="89"/>
      <c r="P46" s="89"/>
      <c r="Q46" s="89"/>
      <c r="R46" s="89"/>
      <c r="S46" s="89"/>
      <c r="T46" s="89"/>
      <c r="U46" s="90"/>
    </row>
    <row r="47" spans="2:21" ht="34.5" customHeight="1">
      <c r="B47" s="88" t="s">
        <v>251</v>
      </c>
      <c r="C47" s="89"/>
      <c r="D47" s="89"/>
      <c r="E47" s="89"/>
      <c r="F47" s="89"/>
      <c r="G47" s="89"/>
      <c r="H47" s="89"/>
      <c r="I47" s="89"/>
      <c r="J47" s="89"/>
      <c r="K47" s="89"/>
      <c r="L47" s="89"/>
      <c r="M47" s="89"/>
      <c r="N47" s="89"/>
      <c r="O47" s="89"/>
      <c r="P47" s="89"/>
      <c r="Q47" s="89"/>
      <c r="R47" s="89"/>
      <c r="S47" s="89"/>
      <c r="T47" s="89"/>
      <c r="U47" s="90"/>
    </row>
    <row r="48" spans="2:21" ht="34.5" customHeight="1">
      <c r="B48" s="88" t="s">
        <v>252</v>
      </c>
      <c r="C48" s="89"/>
      <c r="D48" s="89"/>
      <c r="E48" s="89"/>
      <c r="F48" s="89"/>
      <c r="G48" s="89"/>
      <c r="H48" s="89"/>
      <c r="I48" s="89"/>
      <c r="J48" s="89"/>
      <c r="K48" s="89"/>
      <c r="L48" s="89"/>
      <c r="M48" s="89"/>
      <c r="N48" s="89"/>
      <c r="O48" s="89"/>
      <c r="P48" s="89"/>
      <c r="Q48" s="89"/>
      <c r="R48" s="89"/>
      <c r="S48" s="89"/>
      <c r="T48" s="89"/>
      <c r="U48" s="90"/>
    </row>
    <row r="49" spans="2:21" ht="53.4" customHeight="1">
      <c r="B49" s="88" t="s">
        <v>253</v>
      </c>
      <c r="C49" s="89"/>
      <c r="D49" s="89"/>
      <c r="E49" s="89"/>
      <c r="F49" s="89"/>
      <c r="G49" s="89"/>
      <c r="H49" s="89"/>
      <c r="I49" s="89"/>
      <c r="J49" s="89"/>
      <c r="K49" s="89"/>
      <c r="L49" s="89"/>
      <c r="M49" s="89"/>
      <c r="N49" s="89"/>
      <c r="O49" s="89"/>
      <c r="P49" s="89"/>
      <c r="Q49" s="89"/>
      <c r="R49" s="89"/>
      <c r="S49" s="89"/>
      <c r="T49" s="89"/>
      <c r="U49" s="90"/>
    </row>
    <row r="50" spans="2:21" ht="34.5" customHeight="1">
      <c r="B50" s="88" t="s">
        <v>254</v>
      </c>
      <c r="C50" s="89"/>
      <c r="D50" s="89"/>
      <c r="E50" s="89"/>
      <c r="F50" s="89"/>
      <c r="G50" s="89"/>
      <c r="H50" s="89"/>
      <c r="I50" s="89"/>
      <c r="J50" s="89"/>
      <c r="K50" s="89"/>
      <c r="L50" s="89"/>
      <c r="M50" s="89"/>
      <c r="N50" s="89"/>
      <c r="O50" s="89"/>
      <c r="P50" s="89"/>
      <c r="Q50" s="89"/>
      <c r="R50" s="89"/>
      <c r="S50" s="89"/>
      <c r="T50" s="89"/>
      <c r="U50" s="90"/>
    </row>
    <row r="51" spans="2:21" ht="34.5" customHeight="1">
      <c r="B51" s="88" t="s">
        <v>255</v>
      </c>
      <c r="C51" s="89"/>
      <c r="D51" s="89"/>
      <c r="E51" s="89"/>
      <c r="F51" s="89"/>
      <c r="G51" s="89"/>
      <c r="H51" s="89"/>
      <c r="I51" s="89"/>
      <c r="J51" s="89"/>
      <c r="K51" s="89"/>
      <c r="L51" s="89"/>
      <c r="M51" s="89"/>
      <c r="N51" s="89"/>
      <c r="O51" s="89"/>
      <c r="P51" s="89"/>
      <c r="Q51" s="89"/>
      <c r="R51" s="89"/>
      <c r="S51" s="89"/>
      <c r="T51" s="89"/>
      <c r="U51" s="90"/>
    </row>
    <row r="52" spans="2:21" ht="34.5" customHeight="1">
      <c r="B52" s="88" t="s">
        <v>256</v>
      </c>
      <c r="C52" s="89"/>
      <c r="D52" s="89"/>
      <c r="E52" s="89"/>
      <c r="F52" s="89"/>
      <c r="G52" s="89"/>
      <c r="H52" s="89"/>
      <c r="I52" s="89"/>
      <c r="J52" s="89"/>
      <c r="K52" s="89"/>
      <c r="L52" s="89"/>
      <c r="M52" s="89"/>
      <c r="N52" s="89"/>
      <c r="O52" s="89"/>
      <c r="P52" s="89"/>
      <c r="Q52" s="89"/>
      <c r="R52" s="89"/>
      <c r="S52" s="89"/>
      <c r="T52" s="89"/>
      <c r="U52" s="90"/>
    </row>
    <row r="53" spans="2:21" ht="34.5" customHeight="1" thickBot="1">
      <c r="B53" s="91" t="s">
        <v>257</v>
      </c>
      <c r="C53" s="92"/>
      <c r="D53" s="92"/>
      <c r="E53" s="92"/>
      <c r="F53" s="92"/>
      <c r="G53" s="92"/>
      <c r="H53" s="92"/>
      <c r="I53" s="92"/>
      <c r="J53" s="92"/>
      <c r="K53" s="92"/>
      <c r="L53" s="92"/>
      <c r="M53" s="92"/>
      <c r="N53" s="92"/>
      <c r="O53" s="92"/>
      <c r="P53" s="92"/>
      <c r="Q53" s="92"/>
      <c r="R53" s="92"/>
      <c r="S53" s="92"/>
      <c r="T53" s="92"/>
      <c r="U53" s="93"/>
    </row>
  </sheetData>
  <mergeCells count="96">
    <mergeCell ref="B53:U53"/>
    <mergeCell ref="B42:U42"/>
    <mergeCell ref="B43:U43"/>
    <mergeCell ref="B44:U44"/>
    <mergeCell ref="B45:U45"/>
    <mergeCell ref="B46:U46"/>
    <mergeCell ref="B47:U47"/>
    <mergeCell ref="B48:U48"/>
    <mergeCell ref="B49:U49"/>
    <mergeCell ref="B50:U50"/>
    <mergeCell ref="B51:U51"/>
    <mergeCell ref="B52:U52"/>
    <mergeCell ref="B41:U41"/>
    <mergeCell ref="C28:H28"/>
    <mergeCell ref="I28:K28"/>
    <mergeCell ref="L28:O28"/>
    <mergeCell ref="B32:D32"/>
    <mergeCell ref="B33:D33"/>
    <mergeCell ref="B35:U35"/>
    <mergeCell ref="B36:U36"/>
    <mergeCell ref="B37:U37"/>
    <mergeCell ref="B38:U38"/>
    <mergeCell ref="B39:U39"/>
    <mergeCell ref="B40:U40"/>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Z6" sqref="Z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33203125" style="1" customWidth="1"/>
    <col min="9" max="9" width="7.5546875" style="1" customWidth="1"/>
    <col min="10" max="10" width="9" style="1" customWidth="1"/>
    <col min="11" max="11" width="19.44140625" style="1" customWidth="1"/>
    <col min="12" max="12" width="8.88671875" style="1" customWidth="1"/>
    <col min="13" max="13" width="7" style="1" customWidth="1"/>
    <col min="14" max="14" width="9.44140625" style="1" customWidth="1"/>
    <col min="15" max="15" width="20.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258</v>
      </c>
      <c r="D4" s="59" t="s">
        <v>259</v>
      </c>
      <c r="E4" s="59"/>
      <c r="F4" s="59"/>
      <c r="G4" s="59"/>
      <c r="H4" s="59"/>
      <c r="I4" s="14"/>
      <c r="J4" s="15" t="s">
        <v>6</v>
      </c>
      <c r="K4" s="16" t="s">
        <v>7</v>
      </c>
      <c r="L4" s="60" t="s">
        <v>8</v>
      </c>
      <c r="M4" s="60"/>
      <c r="N4" s="60"/>
      <c r="O4" s="60"/>
      <c r="P4" s="15" t="s">
        <v>9</v>
      </c>
      <c r="Q4" s="60" t="s">
        <v>260</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261</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97.5" customHeight="1" thickTop="1" thickBot="1">
      <c r="A11" s="25"/>
      <c r="B11" s="26" t="s">
        <v>36</v>
      </c>
      <c r="C11" s="82" t="s">
        <v>262</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16" si="0">IF(ISERR(T11/S11*100),"N/A",T11/S11*100)</f>
        <v>N/A</v>
      </c>
    </row>
    <row r="12" spans="1:34" ht="75" customHeight="1" thickTop="1" thickBot="1">
      <c r="A12" s="25"/>
      <c r="B12" s="26" t="s">
        <v>45</v>
      </c>
      <c r="C12" s="82" t="s">
        <v>263</v>
      </c>
      <c r="D12" s="82"/>
      <c r="E12" s="82"/>
      <c r="F12" s="82"/>
      <c r="G12" s="82"/>
      <c r="H12" s="82"/>
      <c r="I12" s="82" t="s">
        <v>264</v>
      </c>
      <c r="J12" s="82"/>
      <c r="K12" s="82"/>
      <c r="L12" s="82" t="s">
        <v>265</v>
      </c>
      <c r="M12" s="82"/>
      <c r="N12" s="82"/>
      <c r="O12" s="82"/>
      <c r="P12" s="27" t="s">
        <v>44</v>
      </c>
      <c r="Q12" s="27" t="s">
        <v>39</v>
      </c>
      <c r="R12" s="27">
        <v>84.21</v>
      </c>
      <c r="S12" s="27" t="s">
        <v>40</v>
      </c>
      <c r="T12" s="27" t="s">
        <v>40</v>
      </c>
      <c r="U12" s="29" t="str">
        <f t="shared" si="0"/>
        <v>N/A</v>
      </c>
    </row>
    <row r="13" spans="1:34" ht="75" customHeight="1" thickTop="1">
      <c r="A13" s="25"/>
      <c r="B13" s="26" t="s">
        <v>50</v>
      </c>
      <c r="C13" s="82" t="s">
        <v>266</v>
      </c>
      <c r="D13" s="82"/>
      <c r="E13" s="82"/>
      <c r="F13" s="82"/>
      <c r="G13" s="82"/>
      <c r="H13" s="82"/>
      <c r="I13" s="82" t="s">
        <v>267</v>
      </c>
      <c r="J13" s="82"/>
      <c r="K13" s="82"/>
      <c r="L13" s="82" t="s">
        <v>268</v>
      </c>
      <c r="M13" s="82"/>
      <c r="N13" s="82"/>
      <c r="O13" s="82"/>
      <c r="P13" s="27" t="s">
        <v>44</v>
      </c>
      <c r="Q13" s="27" t="s">
        <v>39</v>
      </c>
      <c r="R13" s="27">
        <v>89.47</v>
      </c>
      <c r="S13" s="27" t="s">
        <v>40</v>
      </c>
      <c r="T13" s="27" t="s">
        <v>40</v>
      </c>
      <c r="U13" s="29" t="str">
        <f t="shared" si="0"/>
        <v>N/A</v>
      </c>
    </row>
    <row r="14" spans="1:34" ht="75" customHeight="1" thickBot="1">
      <c r="A14" s="25"/>
      <c r="B14" s="30" t="s">
        <v>41</v>
      </c>
      <c r="C14" s="87" t="s">
        <v>269</v>
      </c>
      <c r="D14" s="87"/>
      <c r="E14" s="87"/>
      <c r="F14" s="87"/>
      <c r="G14" s="87"/>
      <c r="H14" s="87"/>
      <c r="I14" s="87" t="s">
        <v>270</v>
      </c>
      <c r="J14" s="87"/>
      <c r="K14" s="87"/>
      <c r="L14" s="87" t="s">
        <v>271</v>
      </c>
      <c r="M14" s="87"/>
      <c r="N14" s="87"/>
      <c r="O14" s="87"/>
      <c r="P14" s="31" t="s">
        <v>44</v>
      </c>
      <c r="Q14" s="31" t="s">
        <v>272</v>
      </c>
      <c r="R14" s="31">
        <v>100</v>
      </c>
      <c r="S14" s="31" t="s">
        <v>40</v>
      </c>
      <c r="T14" s="31" t="s">
        <v>40</v>
      </c>
      <c r="U14" s="32" t="str">
        <f t="shared" si="0"/>
        <v>N/A</v>
      </c>
    </row>
    <row r="15" spans="1:34" ht="75" customHeight="1" thickTop="1">
      <c r="A15" s="25"/>
      <c r="B15" s="26" t="s">
        <v>55</v>
      </c>
      <c r="C15" s="82" t="s">
        <v>273</v>
      </c>
      <c r="D15" s="82"/>
      <c r="E15" s="82"/>
      <c r="F15" s="82"/>
      <c r="G15" s="82"/>
      <c r="H15" s="82"/>
      <c r="I15" s="82" t="s">
        <v>274</v>
      </c>
      <c r="J15" s="82"/>
      <c r="K15" s="82"/>
      <c r="L15" s="82" t="s">
        <v>275</v>
      </c>
      <c r="M15" s="82"/>
      <c r="N15" s="82"/>
      <c r="O15" s="82"/>
      <c r="P15" s="27" t="s">
        <v>276</v>
      </c>
      <c r="Q15" s="27" t="s">
        <v>59</v>
      </c>
      <c r="R15" s="28">
        <v>1</v>
      </c>
      <c r="S15" s="28">
        <v>1</v>
      </c>
      <c r="T15" s="28">
        <v>1</v>
      </c>
      <c r="U15" s="29">
        <f t="shared" si="0"/>
        <v>100</v>
      </c>
    </row>
    <row r="16" spans="1:34" ht="75" customHeight="1" thickBot="1">
      <c r="A16" s="25"/>
      <c r="B16" s="30" t="s">
        <v>41</v>
      </c>
      <c r="C16" s="87" t="s">
        <v>277</v>
      </c>
      <c r="D16" s="87"/>
      <c r="E16" s="87"/>
      <c r="F16" s="87"/>
      <c r="G16" s="87"/>
      <c r="H16" s="87"/>
      <c r="I16" s="87" t="s">
        <v>278</v>
      </c>
      <c r="J16" s="87"/>
      <c r="K16" s="87"/>
      <c r="L16" s="87" t="s">
        <v>279</v>
      </c>
      <c r="M16" s="87"/>
      <c r="N16" s="87"/>
      <c r="O16" s="87"/>
      <c r="P16" s="31" t="s">
        <v>44</v>
      </c>
      <c r="Q16" s="31" t="s">
        <v>154</v>
      </c>
      <c r="R16" s="31">
        <v>100</v>
      </c>
      <c r="S16" s="31" t="s">
        <v>40</v>
      </c>
      <c r="T16" s="31" t="s">
        <v>40</v>
      </c>
      <c r="U16" s="32" t="str">
        <f t="shared" si="0"/>
        <v>N/A</v>
      </c>
    </row>
    <row r="17" spans="2:22" ht="22.5" customHeight="1" thickTop="1" thickBot="1">
      <c r="B17" s="8" t="s">
        <v>60</v>
      </c>
      <c r="C17" s="9"/>
      <c r="D17" s="9"/>
      <c r="E17" s="9"/>
      <c r="F17" s="9"/>
      <c r="G17" s="9"/>
      <c r="H17" s="10"/>
      <c r="I17" s="10"/>
      <c r="J17" s="10"/>
      <c r="K17" s="10"/>
      <c r="L17" s="10"/>
      <c r="M17" s="10"/>
      <c r="N17" s="10"/>
      <c r="O17" s="10"/>
      <c r="P17" s="10"/>
      <c r="Q17" s="10"/>
      <c r="R17" s="10"/>
      <c r="S17" s="10"/>
      <c r="T17" s="10"/>
      <c r="U17" s="11"/>
      <c r="V17" s="33"/>
    </row>
    <row r="18" spans="2:22" ht="26.25" customHeight="1" thickTop="1">
      <c r="B18" s="34"/>
      <c r="C18" s="35"/>
      <c r="D18" s="35"/>
      <c r="E18" s="35"/>
      <c r="F18" s="35"/>
      <c r="G18" s="35"/>
      <c r="H18" s="36"/>
      <c r="I18" s="36"/>
      <c r="J18" s="36"/>
      <c r="K18" s="36"/>
      <c r="L18" s="36"/>
      <c r="M18" s="36"/>
      <c r="N18" s="36"/>
      <c r="O18" s="36"/>
      <c r="P18" s="37"/>
      <c r="Q18" s="38"/>
      <c r="R18" s="39" t="s">
        <v>61</v>
      </c>
      <c r="S18" s="22" t="s">
        <v>62</v>
      </c>
      <c r="T18" s="39" t="s">
        <v>63</v>
      </c>
      <c r="U18" s="22" t="s">
        <v>64</v>
      </c>
    </row>
    <row r="19" spans="2:22" ht="26.25" customHeight="1" thickBot="1">
      <c r="B19" s="40"/>
      <c r="C19" s="41"/>
      <c r="D19" s="41"/>
      <c r="E19" s="41"/>
      <c r="F19" s="41"/>
      <c r="G19" s="41"/>
      <c r="H19" s="42"/>
      <c r="I19" s="42"/>
      <c r="J19" s="42"/>
      <c r="K19" s="42"/>
      <c r="L19" s="42"/>
      <c r="M19" s="42"/>
      <c r="N19" s="42"/>
      <c r="O19" s="42"/>
      <c r="P19" s="43"/>
      <c r="Q19" s="44"/>
      <c r="R19" s="45" t="s">
        <v>65</v>
      </c>
      <c r="S19" s="44" t="s">
        <v>65</v>
      </c>
      <c r="T19" s="44" t="s">
        <v>65</v>
      </c>
      <c r="U19" s="44" t="s">
        <v>66</v>
      </c>
    </row>
    <row r="20" spans="2:22" ht="13.5" customHeight="1" thickBot="1">
      <c r="B20" s="94" t="s">
        <v>67</v>
      </c>
      <c r="C20" s="95"/>
      <c r="D20" s="95"/>
      <c r="E20" s="46"/>
      <c r="F20" s="46"/>
      <c r="G20" s="46"/>
      <c r="H20" s="47"/>
      <c r="I20" s="47"/>
      <c r="J20" s="47"/>
      <c r="K20" s="47"/>
      <c r="L20" s="47"/>
      <c r="M20" s="47"/>
      <c r="N20" s="47"/>
      <c r="O20" s="47"/>
      <c r="P20" s="48"/>
      <c r="Q20" s="48"/>
      <c r="R20" s="49">
        <f>3557.346883</f>
        <v>3557.3468830000002</v>
      </c>
      <c r="S20" s="49">
        <f>3557.346883</f>
        <v>3557.3468830000002</v>
      </c>
      <c r="T20" s="49">
        <f>4070.7330434</f>
        <v>4070.7330434</v>
      </c>
      <c r="U20" s="50">
        <f>+IF(ISERR(T20/S20*100),"N/A",T20/S20*100)</f>
        <v>114.43171490678606</v>
      </c>
    </row>
    <row r="21" spans="2:22" ht="13.5" customHeight="1" thickBot="1">
      <c r="B21" s="96" t="s">
        <v>68</v>
      </c>
      <c r="C21" s="97"/>
      <c r="D21" s="97"/>
      <c r="E21" s="51"/>
      <c r="F21" s="51"/>
      <c r="G21" s="51"/>
      <c r="H21" s="52"/>
      <c r="I21" s="52"/>
      <c r="J21" s="52"/>
      <c r="K21" s="52"/>
      <c r="L21" s="52"/>
      <c r="M21" s="52"/>
      <c r="N21" s="52"/>
      <c r="O21" s="52"/>
      <c r="P21" s="53"/>
      <c r="Q21" s="53"/>
      <c r="R21" s="49">
        <f>4441.95054151</f>
        <v>4441.9505415100002</v>
      </c>
      <c r="S21" s="49">
        <f>4441.95054151</f>
        <v>4441.9505415100002</v>
      </c>
      <c r="T21" s="49">
        <f>4070.7330434</f>
        <v>4070.7330434</v>
      </c>
      <c r="U21" s="50">
        <f>+IF(ISERR(T21/S21*100),"N/A",T21/S21*100)</f>
        <v>91.642916897858839</v>
      </c>
    </row>
    <row r="22" spans="2:22" ht="14.85" customHeight="1" thickTop="1" thickBot="1">
      <c r="B22" s="8" t="s">
        <v>69</v>
      </c>
      <c r="C22" s="9"/>
      <c r="D22" s="9"/>
      <c r="E22" s="9"/>
      <c r="F22" s="9"/>
      <c r="G22" s="9"/>
      <c r="H22" s="10"/>
      <c r="I22" s="10"/>
      <c r="J22" s="10"/>
      <c r="K22" s="10"/>
      <c r="L22" s="10"/>
      <c r="M22" s="10"/>
      <c r="N22" s="10"/>
      <c r="O22" s="10"/>
      <c r="P22" s="10"/>
      <c r="Q22" s="10"/>
      <c r="R22" s="10"/>
      <c r="S22" s="10"/>
      <c r="T22" s="10"/>
      <c r="U22" s="11"/>
    </row>
    <row r="23" spans="2:22" ht="44.25" customHeight="1" thickTop="1">
      <c r="B23" s="98" t="s">
        <v>70</v>
      </c>
      <c r="C23" s="99"/>
      <c r="D23" s="99"/>
      <c r="E23" s="99"/>
      <c r="F23" s="99"/>
      <c r="G23" s="99"/>
      <c r="H23" s="99"/>
      <c r="I23" s="99"/>
      <c r="J23" s="99"/>
      <c r="K23" s="99"/>
      <c r="L23" s="99"/>
      <c r="M23" s="99"/>
      <c r="N23" s="99"/>
      <c r="O23" s="99"/>
      <c r="P23" s="99"/>
      <c r="Q23" s="99"/>
      <c r="R23" s="99"/>
      <c r="S23" s="99"/>
      <c r="T23" s="99"/>
      <c r="U23" s="100"/>
    </row>
    <row r="24" spans="2:22" ht="34.5" customHeight="1">
      <c r="B24" s="88" t="s">
        <v>71</v>
      </c>
      <c r="C24" s="89"/>
      <c r="D24" s="89"/>
      <c r="E24" s="89"/>
      <c r="F24" s="89"/>
      <c r="G24" s="89"/>
      <c r="H24" s="89"/>
      <c r="I24" s="89"/>
      <c r="J24" s="89"/>
      <c r="K24" s="89"/>
      <c r="L24" s="89"/>
      <c r="M24" s="89"/>
      <c r="N24" s="89"/>
      <c r="O24" s="89"/>
      <c r="P24" s="89"/>
      <c r="Q24" s="89"/>
      <c r="R24" s="89"/>
      <c r="S24" s="89"/>
      <c r="T24" s="89"/>
      <c r="U24" s="90"/>
    </row>
    <row r="25" spans="2:22" ht="34.5" customHeight="1">
      <c r="B25" s="88" t="s">
        <v>280</v>
      </c>
      <c r="C25" s="89"/>
      <c r="D25" s="89"/>
      <c r="E25" s="89"/>
      <c r="F25" s="89"/>
      <c r="G25" s="89"/>
      <c r="H25" s="89"/>
      <c r="I25" s="89"/>
      <c r="J25" s="89"/>
      <c r="K25" s="89"/>
      <c r="L25" s="89"/>
      <c r="M25" s="89"/>
      <c r="N25" s="89"/>
      <c r="O25" s="89"/>
      <c r="P25" s="89"/>
      <c r="Q25" s="89"/>
      <c r="R25" s="89"/>
      <c r="S25" s="89"/>
      <c r="T25" s="89"/>
      <c r="U25" s="90"/>
    </row>
    <row r="26" spans="2:22" ht="34.5" customHeight="1">
      <c r="B26" s="88" t="s">
        <v>281</v>
      </c>
      <c r="C26" s="89"/>
      <c r="D26" s="89"/>
      <c r="E26" s="89"/>
      <c r="F26" s="89"/>
      <c r="G26" s="89"/>
      <c r="H26" s="89"/>
      <c r="I26" s="89"/>
      <c r="J26" s="89"/>
      <c r="K26" s="89"/>
      <c r="L26" s="89"/>
      <c r="M26" s="89"/>
      <c r="N26" s="89"/>
      <c r="O26" s="89"/>
      <c r="P26" s="89"/>
      <c r="Q26" s="89"/>
      <c r="R26" s="89"/>
      <c r="S26" s="89"/>
      <c r="T26" s="89"/>
      <c r="U26" s="90"/>
    </row>
    <row r="27" spans="2:22" ht="34.5" customHeight="1">
      <c r="B27" s="88" t="s">
        <v>282</v>
      </c>
      <c r="C27" s="89"/>
      <c r="D27" s="89"/>
      <c r="E27" s="89"/>
      <c r="F27" s="89"/>
      <c r="G27" s="89"/>
      <c r="H27" s="89"/>
      <c r="I27" s="89"/>
      <c r="J27" s="89"/>
      <c r="K27" s="89"/>
      <c r="L27" s="89"/>
      <c r="M27" s="89"/>
      <c r="N27" s="89"/>
      <c r="O27" s="89"/>
      <c r="P27" s="89"/>
      <c r="Q27" s="89"/>
      <c r="R27" s="89"/>
      <c r="S27" s="89"/>
      <c r="T27" s="89"/>
      <c r="U27" s="90"/>
    </row>
    <row r="28" spans="2:22" ht="17.25" customHeight="1">
      <c r="B28" s="88" t="s">
        <v>283</v>
      </c>
      <c r="C28" s="89"/>
      <c r="D28" s="89"/>
      <c r="E28" s="89"/>
      <c r="F28" s="89"/>
      <c r="G28" s="89"/>
      <c r="H28" s="89"/>
      <c r="I28" s="89"/>
      <c r="J28" s="89"/>
      <c r="K28" s="89"/>
      <c r="L28" s="89"/>
      <c r="M28" s="89"/>
      <c r="N28" s="89"/>
      <c r="O28" s="89"/>
      <c r="P28" s="89"/>
      <c r="Q28" s="89"/>
      <c r="R28" s="89"/>
      <c r="S28" s="89"/>
      <c r="T28" s="89"/>
      <c r="U28" s="90"/>
    </row>
    <row r="29" spans="2:22" ht="34.5" customHeight="1" thickBot="1">
      <c r="B29" s="91" t="s">
        <v>284</v>
      </c>
      <c r="C29" s="92"/>
      <c r="D29" s="92"/>
      <c r="E29" s="92"/>
      <c r="F29" s="92"/>
      <c r="G29" s="92"/>
      <c r="H29" s="92"/>
      <c r="I29" s="92"/>
      <c r="J29" s="92"/>
      <c r="K29" s="92"/>
      <c r="L29" s="92"/>
      <c r="M29" s="92"/>
      <c r="N29" s="92"/>
      <c r="O29" s="92"/>
      <c r="P29" s="92"/>
      <c r="Q29" s="92"/>
      <c r="R29" s="92"/>
      <c r="S29" s="92"/>
      <c r="T29" s="92"/>
      <c r="U29" s="93"/>
    </row>
  </sheetData>
  <mergeCells count="48">
    <mergeCell ref="B29:U29"/>
    <mergeCell ref="C16:H16"/>
    <mergeCell ref="I16:K16"/>
    <mergeCell ref="L16:O16"/>
    <mergeCell ref="B20:D20"/>
    <mergeCell ref="B21:D21"/>
    <mergeCell ref="B23:U23"/>
    <mergeCell ref="B24:U24"/>
    <mergeCell ref="B25:U25"/>
    <mergeCell ref="B26:U26"/>
    <mergeCell ref="B27:U27"/>
    <mergeCell ref="B28:U28"/>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W11" sqref="W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109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285</v>
      </c>
      <c r="D4" s="59" t="s">
        <v>286</v>
      </c>
      <c r="E4" s="59"/>
      <c r="F4" s="59"/>
      <c r="G4" s="59"/>
      <c r="H4" s="59"/>
      <c r="I4" s="14"/>
      <c r="J4" s="15" t="s">
        <v>6</v>
      </c>
      <c r="K4" s="16" t="s">
        <v>7</v>
      </c>
      <c r="L4" s="60" t="s">
        <v>8</v>
      </c>
      <c r="M4" s="60"/>
      <c r="N4" s="60"/>
      <c r="O4" s="60"/>
      <c r="P4" s="15" t="s">
        <v>9</v>
      </c>
      <c r="Q4" s="60" t="s">
        <v>287</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58.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288</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75" customHeight="1" thickTop="1">
      <c r="A11" s="25"/>
      <c r="B11" s="26" t="s">
        <v>36</v>
      </c>
      <c r="C11" s="82" t="s">
        <v>289</v>
      </c>
      <c r="D11" s="82"/>
      <c r="E11" s="82"/>
      <c r="F11" s="82"/>
      <c r="G11" s="82"/>
      <c r="H11" s="82"/>
      <c r="I11" s="82" t="s">
        <v>290</v>
      </c>
      <c r="J11" s="82"/>
      <c r="K11" s="82"/>
      <c r="L11" s="82" t="s">
        <v>291</v>
      </c>
      <c r="M11" s="82"/>
      <c r="N11" s="82"/>
      <c r="O11" s="82"/>
      <c r="P11" s="27" t="s">
        <v>44</v>
      </c>
      <c r="Q11" s="27" t="s">
        <v>204</v>
      </c>
      <c r="R11" s="27">
        <v>100</v>
      </c>
      <c r="S11" s="27" t="s">
        <v>40</v>
      </c>
      <c r="T11" s="27" t="s">
        <v>40</v>
      </c>
      <c r="U11" s="29" t="str">
        <f t="shared" ref="U11:U17" si="0">IF(ISERR(T11/S11*100),"N/A",T11/S11*100)</f>
        <v>N/A</v>
      </c>
    </row>
    <row r="12" spans="1:34" ht="75" customHeight="1" thickBot="1">
      <c r="A12" s="25"/>
      <c r="B12" s="30" t="s">
        <v>41</v>
      </c>
      <c r="C12" s="87" t="s">
        <v>41</v>
      </c>
      <c r="D12" s="87"/>
      <c r="E12" s="87"/>
      <c r="F12" s="87"/>
      <c r="G12" s="87"/>
      <c r="H12" s="87"/>
      <c r="I12" s="87" t="s">
        <v>1174</v>
      </c>
      <c r="J12" s="87"/>
      <c r="K12" s="87"/>
      <c r="L12" s="87" t="s">
        <v>292</v>
      </c>
      <c r="M12" s="87"/>
      <c r="N12" s="87"/>
      <c r="O12" s="87"/>
      <c r="P12" s="31" t="s">
        <v>12</v>
      </c>
      <c r="Q12" s="31" t="s">
        <v>39</v>
      </c>
      <c r="R12" s="54">
        <v>1.9</v>
      </c>
      <c r="S12" s="54" t="s">
        <v>40</v>
      </c>
      <c r="T12" s="54" t="s">
        <v>40</v>
      </c>
      <c r="U12" s="32" t="str">
        <f t="shared" si="0"/>
        <v>N/A</v>
      </c>
    </row>
    <row r="13" spans="1:34" ht="75" customHeight="1" thickTop="1" thickBot="1">
      <c r="A13" s="25"/>
      <c r="B13" s="26" t="s">
        <v>45</v>
      </c>
      <c r="C13" s="82" t="s">
        <v>293</v>
      </c>
      <c r="D13" s="82"/>
      <c r="E13" s="82"/>
      <c r="F13" s="82"/>
      <c r="G13" s="82"/>
      <c r="H13" s="82"/>
      <c r="I13" s="82" t="s">
        <v>294</v>
      </c>
      <c r="J13" s="82"/>
      <c r="K13" s="82"/>
      <c r="L13" s="82" t="s">
        <v>295</v>
      </c>
      <c r="M13" s="82"/>
      <c r="N13" s="82"/>
      <c r="O13" s="82"/>
      <c r="P13" s="27" t="s">
        <v>44</v>
      </c>
      <c r="Q13" s="27" t="s">
        <v>204</v>
      </c>
      <c r="R13" s="27">
        <v>100</v>
      </c>
      <c r="S13" s="27" t="s">
        <v>40</v>
      </c>
      <c r="T13" s="27" t="s">
        <v>40</v>
      </c>
      <c r="U13" s="29" t="str">
        <f t="shared" si="0"/>
        <v>N/A</v>
      </c>
    </row>
    <row r="14" spans="1:34" ht="75" customHeight="1" thickTop="1" thickBot="1">
      <c r="A14" s="25"/>
      <c r="B14" s="26" t="s">
        <v>50</v>
      </c>
      <c r="C14" s="82" t="s">
        <v>296</v>
      </c>
      <c r="D14" s="82"/>
      <c r="E14" s="82"/>
      <c r="F14" s="82"/>
      <c r="G14" s="82"/>
      <c r="H14" s="82"/>
      <c r="I14" s="82" t="s">
        <v>297</v>
      </c>
      <c r="J14" s="82"/>
      <c r="K14" s="82"/>
      <c r="L14" s="82" t="s">
        <v>298</v>
      </c>
      <c r="M14" s="82"/>
      <c r="N14" s="82"/>
      <c r="O14" s="82"/>
      <c r="P14" s="27" t="s">
        <v>44</v>
      </c>
      <c r="Q14" s="27" t="s">
        <v>204</v>
      </c>
      <c r="R14" s="27">
        <v>100</v>
      </c>
      <c r="S14" s="27" t="s">
        <v>40</v>
      </c>
      <c r="T14" s="27" t="s">
        <v>40</v>
      </c>
      <c r="U14" s="29" t="str">
        <f t="shared" si="0"/>
        <v>N/A</v>
      </c>
    </row>
    <row r="15" spans="1:34" ht="75" customHeight="1" thickTop="1">
      <c r="A15" s="25"/>
      <c r="B15" s="26" t="s">
        <v>55</v>
      </c>
      <c r="C15" s="82" t="s">
        <v>299</v>
      </c>
      <c r="D15" s="82"/>
      <c r="E15" s="82"/>
      <c r="F15" s="82"/>
      <c r="G15" s="82"/>
      <c r="H15" s="82"/>
      <c r="I15" s="82" t="s">
        <v>300</v>
      </c>
      <c r="J15" s="82"/>
      <c r="K15" s="82"/>
      <c r="L15" s="82" t="s">
        <v>301</v>
      </c>
      <c r="M15" s="82"/>
      <c r="N15" s="82"/>
      <c r="O15" s="82"/>
      <c r="P15" s="27" t="s">
        <v>44</v>
      </c>
      <c r="Q15" s="27" t="s">
        <v>220</v>
      </c>
      <c r="R15" s="27">
        <v>100</v>
      </c>
      <c r="S15" s="27" t="s">
        <v>40</v>
      </c>
      <c r="T15" s="27" t="s">
        <v>40</v>
      </c>
      <c r="U15" s="29" t="str">
        <f t="shared" si="0"/>
        <v>N/A</v>
      </c>
    </row>
    <row r="16" spans="1:34" ht="75" customHeight="1">
      <c r="A16" s="25"/>
      <c r="B16" s="30" t="s">
        <v>41</v>
      </c>
      <c r="C16" s="87" t="s">
        <v>41</v>
      </c>
      <c r="D16" s="87"/>
      <c r="E16" s="87"/>
      <c r="F16" s="87"/>
      <c r="G16" s="87"/>
      <c r="H16" s="87"/>
      <c r="I16" s="87" t="s">
        <v>302</v>
      </c>
      <c r="J16" s="87"/>
      <c r="K16" s="87"/>
      <c r="L16" s="87" t="s">
        <v>303</v>
      </c>
      <c r="M16" s="87"/>
      <c r="N16" s="87"/>
      <c r="O16" s="87"/>
      <c r="P16" s="31" t="s">
        <v>44</v>
      </c>
      <c r="Q16" s="31" t="s">
        <v>220</v>
      </c>
      <c r="R16" s="31">
        <v>0</v>
      </c>
      <c r="S16" s="31" t="s">
        <v>40</v>
      </c>
      <c r="T16" s="31" t="s">
        <v>40</v>
      </c>
      <c r="U16" s="32" t="str">
        <f t="shared" si="0"/>
        <v>N/A</v>
      </c>
    </row>
    <row r="17" spans="1:22" ht="75" customHeight="1" thickBot="1">
      <c r="A17" s="25"/>
      <c r="B17" s="30" t="s">
        <v>41</v>
      </c>
      <c r="C17" s="87" t="s">
        <v>304</v>
      </c>
      <c r="D17" s="87"/>
      <c r="E17" s="87"/>
      <c r="F17" s="87"/>
      <c r="G17" s="87"/>
      <c r="H17" s="87"/>
      <c r="I17" s="87" t="s">
        <v>305</v>
      </c>
      <c r="J17" s="87"/>
      <c r="K17" s="87"/>
      <c r="L17" s="87" t="s">
        <v>306</v>
      </c>
      <c r="M17" s="87"/>
      <c r="N17" s="87"/>
      <c r="O17" s="87"/>
      <c r="P17" s="31" t="s">
        <v>44</v>
      </c>
      <c r="Q17" s="31" t="s">
        <v>220</v>
      </c>
      <c r="R17" s="31">
        <v>100</v>
      </c>
      <c r="S17" s="31" t="s">
        <v>40</v>
      </c>
      <c r="T17" s="31" t="s">
        <v>40</v>
      </c>
      <c r="U17" s="32" t="str">
        <f t="shared" si="0"/>
        <v>N/A</v>
      </c>
    </row>
    <row r="18" spans="1:22" ht="22.5" customHeight="1" thickTop="1" thickBot="1">
      <c r="B18" s="8" t="s">
        <v>60</v>
      </c>
      <c r="C18" s="9"/>
      <c r="D18" s="9"/>
      <c r="E18" s="9"/>
      <c r="F18" s="9"/>
      <c r="G18" s="9"/>
      <c r="H18" s="10"/>
      <c r="I18" s="10"/>
      <c r="J18" s="10"/>
      <c r="K18" s="10"/>
      <c r="L18" s="10"/>
      <c r="M18" s="10"/>
      <c r="N18" s="10"/>
      <c r="O18" s="10"/>
      <c r="P18" s="10"/>
      <c r="Q18" s="10"/>
      <c r="R18" s="10"/>
      <c r="S18" s="10"/>
      <c r="T18" s="10"/>
      <c r="U18" s="11"/>
      <c r="V18" s="33"/>
    </row>
    <row r="19" spans="1:22" ht="26.25" customHeight="1" thickTop="1">
      <c r="B19" s="34"/>
      <c r="C19" s="35"/>
      <c r="D19" s="35"/>
      <c r="E19" s="35"/>
      <c r="F19" s="35"/>
      <c r="G19" s="35"/>
      <c r="H19" s="36"/>
      <c r="I19" s="36"/>
      <c r="J19" s="36"/>
      <c r="K19" s="36"/>
      <c r="L19" s="36"/>
      <c r="M19" s="36"/>
      <c r="N19" s="36"/>
      <c r="O19" s="36"/>
      <c r="P19" s="37"/>
      <c r="Q19" s="38"/>
      <c r="R19" s="39" t="s">
        <v>61</v>
      </c>
      <c r="S19" s="22" t="s">
        <v>62</v>
      </c>
      <c r="T19" s="39" t="s">
        <v>63</v>
      </c>
      <c r="U19" s="22" t="s">
        <v>64</v>
      </c>
    </row>
    <row r="20" spans="1:22" ht="26.25" customHeight="1" thickBot="1">
      <c r="B20" s="40"/>
      <c r="C20" s="41"/>
      <c r="D20" s="41"/>
      <c r="E20" s="41"/>
      <c r="F20" s="41"/>
      <c r="G20" s="41"/>
      <c r="H20" s="42"/>
      <c r="I20" s="42"/>
      <c r="J20" s="42"/>
      <c r="K20" s="42"/>
      <c r="L20" s="42"/>
      <c r="M20" s="42"/>
      <c r="N20" s="42"/>
      <c r="O20" s="42"/>
      <c r="P20" s="43"/>
      <c r="Q20" s="44"/>
      <c r="R20" s="45" t="s">
        <v>65</v>
      </c>
      <c r="S20" s="44" t="s">
        <v>65</v>
      </c>
      <c r="T20" s="44" t="s">
        <v>65</v>
      </c>
      <c r="U20" s="44" t="s">
        <v>66</v>
      </c>
    </row>
    <row r="21" spans="1:22" ht="13.5" customHeight="1" thickBot="1">
      <c r="B21" s="94" t="s">
        <v>67</v>
      </c>
      <c r="C21" s="95"/>
      <c r="D21" s="95"/>
      <c r="E21" s="46"/>
      <c r="F21" s="46"/>
      <c r="G21" s="46"/>
      <c r="H21" s="47"/>
      <c r="I21" s="47"/>
      <c r="J21" s="47"/>
      <c r="K21" s="47"/>
      <c r="L21" s="47"/>
      <c r="M21" s="47"/>
      <c r="N21" s="47"/>
      <c r="O21" s="47"/>
      <c r="P21" s="48"/>
      <c r="Q21" s="48"/>
      <c r="R21" s="49">
        <f>3271.781888</f>
        <v>3271.781888</v>
      </c>
      <c r="S21" s="49">
        <f>3271.781888</f>
        <v>3271.781888</v>
      </c>
      <c r="T21" s="49">
        <f>3038.17235028</f>
        <v>3038.17235028</v>
      </c>
      <c r="U21" s="50">
        <f>+IF(ISERR(T21/S21*100),"N/A",T21/S21*100)</f>
        <v>92.859868239480875</v>
      </c>
    </row>
    <row r="22" spans="1:22" ht="13.5" customHeight="1" thickBot="1">
      <c r="B22" s="96" t="s">
        <v>68</v>
      </c>
      <c r="C22" s="97"/>
      <c r="D22" s="97"/>
      <c r="E22" s="51"/>
      <c r="F22" s="51"/>
      <c r="G22" s="51"/>
      <c r="H22" s="52"/>
      <c r="I22" s="52"/>
      <c r="J22" s="52"/>
      <c r="K22" s="52"/>
      <c r="L22" s="52"/>
      <c r="M22" s="52"/>
      <c r="N22" s="52"/>
      <c r="O22" s="52"/>
      <c r="P22" s="53"/>
      <c r="Q22" s="53"/>
      <c r="R22" s="49">
        <f>3038.17235028</f>
        <v>3038.17235028</v>
      </c>
      <c r="S22" s="49">
        <f>3038.17235028</f>
        <v>3038.17235028</v>
      </c>
      <c r="T22" s="49">
        <f>3038.17235028</f>
        <v>3038.17235028</v>
      </c>
      <c r="U22" s="50">
        <f>+IF(ISERR(T22/S22*100),"N/A",T22/S22*100)</f>
        <v>100</v>
      </c>
    </row>
    <row r="23" spans="1:22" ht="14.85" customHeight="1" thickTop="1" thickBot="1">
      <c r="B23" s="8" t="s">
        <v>69</v>
      </c>
      <c r="C23" s="9"/>
      <c r="D23" s="9"/>
      <c r="E23" s="9"/>
      <c r="F23" s="9"/>
      <c r="G23" s="9"/>
      <c r="H23" s="10"/>
      <c r="I23" s="10"/>
      <c r="J23" s="10"/>
      <c r="K23" s="10"/>
      <c r="L23" s="10"/>
      <c r="M23" s="10"/>
      <c r="N23" s="10"/>
      <c r="O23" s="10"/>
      <c r="P23" s="10"/>
      <c r="Q23" s="10"/>
      <c r="R23" s="10"/>
      <c r="S23" s="10"/>
      <c r="T23" s="10"/>
      <c r="U23" s="11"/>
    </row>
    <row r="24" spans="1:22" ht="44.25" customHeight="1" thickTop="1">
      <c r="B24" s="98" t="s">
        <v>70</v>
      </c>
      <c r="C24" s="99"/>
      <c r="D24" s="99"/>
      <c r="E24" s="99"/>
      <c r="F24" s="99"/>
      <c r="G24" s="99"/>
      <c r="H24" s="99"/>
      <c r="I24" s="99"/>
      <c r="J24" s="99"/>
      <c r="K24" s="99"/>
      <c r="L24" s="99"/>
      <c r="M24" s="99"/>
      <c r="N24" s="99"/>
      <c r="O24" s="99"/>
      <c r="P24" s="99"/>
      <c r="Q24" s="99"/>
      <c r="R24" s="99"/>
      <c r="S24" s="99"/>
      <c r="T24" s="99"/>
      <c r="U24" s="100"/>
    </row>
    <row r="25" spans="1:22" ht="34.5" customHeight="1">
      <c r="B25" s="88" t="s">
        <v>307</v>
      </c>
      <c r="C25" s="89"/>
      <c r="D25" s="89"/>
      <c r="E25" s="89"/>
      <c r="F25" s="89"/>
      <c r="G25" s="89"/>
      <c r="H25" s="89"/>
      <c r="I25" s="89"/>
      <c r="J25" s="89"/>
      <c r="K25" s="89"/>
      <c r="L25" s="89"/>
      <c r="M25" s="89"/>
      <c r="N25" s="89"/>
      <c r="O25" s="89"/>
      <c r="P25" s="89"/>
      <c r="Q25" s="89"/>
      <c r="R25" s="89"/>
      <c r="S25" s="89"/>
      <c r="T25" s="89"/>
      <c r="U25" s="90"/>
    </row>
    <row r="26" spans="1:22" ht="34.5" customHeight="1">
      <c r="B26" s="88" t="s">
        <v>308</v>
      </c>
      <c r="C26" s="89"/>
      <c r="D26" s="89"/>
      <c r="E26" s="89"/>
      <c r="F26" s="89"/>
      <c r="G26" s="89"/>
      <c r="H26" s="89"/>
      <c r="I26" s="89"/>
      <c r="J26" s="89"/>
      <c r="K26" s="89"/>
      <c r="L26" s="89"/>
      <c r="M26" s="89"/>
      <c r="N26" s="89"/>
      <c r="O26" s="89"/>
      <c r="P26" s="89"/>
      <c r="Q26" s="89"/>
      <c r="R26" s="89"/>
      <c r="S26" s="89"/>
      <c r="T26" s="89"/>
      <c r="U26" s="90"/>
    </row>
    <row r="27" spans="1:22" ht="34.5" customHeight="1">
      <c r="B27" s="88" t="s">
        <v>309</v>
      </c>
      <c r="C27" s="89"/>
      <c r="D27" s="89"/>
      <c r="E27" s="89"/>
      <c r="F27" s="89"/>
      <c r="G27" s="89"/>
      <c r="H27" s="89"/>
      <c r="I27" s="89"/>
      <c r="J27" s="89"/>
      <c r="K27" s="89"/>
      <c r="L27" s="89"/>
      <c r="M27" s="89"/>
      <c r="N27" s="89"/>
      <c r="O27" s="89"/>
      <c r="P27" s="89"/>
      <c r="Q27" s="89"/>
      <c r="R27" s="89"/>
      <c r="S27" s="89"/>
      <c r="T27" s="89"/>
      <c r="U27" s="90"/>
    </row>
    <row r="28" spans="1:22" ht="34.5" customHeight="1">
      <c r="B28" s="88" t="s">
        <v>310</v>
      </c>
      <c r="C28" s="89"/>
      <c r="D28" s="89"/>
      <c r="E28" s="89"/>
      <c r="F28" s="89"/>
      <c r="G28" s="89"/>
      <c r="H28" s="89"/>
      <c r="I28" s="89"/>
      <c r="J28" s="89"/>
      <c r="K28" s="89"/>
      <c r="L28" s="89"/>
      <c r="M28" s="89"/>
      <c r="N28" s="89"/>
      <c r="O28" s="89"/>
      <c r="P28" s="89"/>
      <c r="Q28" s="89"/>
      <c r="R28" s="89"/>
      <c r="S28" s="89"/>
      <c r="T28" s="89"/>
      <c r="U28" s="90"/>
    </row>
    <row r="29" spans="1:22" ht="34.5" customHeight="1">
      <c r="B29" s="88" t="s">
        <v>311</v>
      </c>
      <c r="C29" s="89"/>
      <c r="D29" s="89"/>
      <c r="E29" s="89"/>
      <c r="F29" s="89"/>
      <c r="G29" s="89"/>
      <c r="H29" s="89"/>
      <c r="I29" s="89"/>
      <c r="J29" s="89"/>
      <c r="K29" s="89"/>
      <c r="L29" s="89"/>
      <c r="M29" s="89"/>
      <c r="N29" s="89"/>
      <c r="O29" s="89"/>
      <c r="P29" s="89"/>
      <c r="Q29" s="89"/>
      <c r="R29" s="89"/>
      <c r="S29" s="89"/>
      <c r="T29" s="89"/>
      <c r="U29" s="90"/>
    </row>
    <row r="30" spans="1:22" ht="34.5" customHeight="1">
      <c r="B30" s="88" t="s">
        <v>312</v>
      </c>
      <c r="C30" s="89"/>
      <c r="D30" s="89"/>
      <c r="E30" s="89"/>
      <c r="F30" s="89"/>
      <c r="G30" s="89"/>
      <c r="H30" s="89"/>
      <c r="I30" s="89"/>
      <c r="J30" s="89"/>
      <c r="K30" s="89"/>
      <c r="L30" s="89"/>
      <c r="M30" s="89"/>
      <c r="N30" s="89"/>
      <c r="O30" s="89"/>
      <c r="P30" s="89"/>
      <c r="Q30" s="89"/>
      <c r="R30" s="89"/>
      <c r="S30" s="89"/>
      <c r="T30" s="89"/>
      <c r="U30" s="90"/>
    </row>
    <row r="31" spans="1:22" ht="34.5" customHeight="1" thickBot="1">
      <c r="B31" s="91" t="s">
        <v>313</v>
      </c>
      <c r="C31" s="92"/>
      <c r="D31" s="92"/>
      <c r="E31" s="92"/>
      <c r="F31" s="92"/>
      <c r="G31" s="92"/>
      <c r="H31" s="92"/>
      <c r="I31" s="92"/>
      <c r="J31" s="92"/>
      <c r="K31" s="92"/>
      <c r="L31" s="92"/>
      <c r="M31" s="92"/>
      <c r="N31" s="92"/>
      <c r="O31" s="92"/>
      <c r="P31" s="92"/>
      <c r="Q31" s="92"/>
      <c r="R31" s="92"/>
      <c r="S31" s="92"/>
      <c r="T31" s="92"/>
      <c r="U31" s="93"/>
    </row>
  </sheetData>
  <mergeCells count="52">
    <mergeCell ref="B28:U28"/>
    <mergeCell ref="B29:U29"/>
    <mergeCell ref="B30:U30"/>
    <mergeCell ref="B31:U3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A18" sqref="A18:XFD18"/>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2.44140625" style="1" customWidth="1"/>
    <col min="9" max="9" width="7.5546875" style="1" customWidth="1"/>
    <col min="10" max="10" width="9" style="1" customWidth="1"/>
    <col min="11" max="11" width="19.3320312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7.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314</v>
      </c>
      <c r="D4" s="59" t="s">
        <v>315</v>
      </c>
      <c r="E4" s="59"/>
      <c r="F4" s="59"/>
      <c r="G4" s="59"/>
      <c r="H4" s="59"/>
      <c r="I4" s="14"/>
      <c r="J4" s="15" t="s">
        <v>6</v>
      </c>
      <c r="K4" s="16" t="s">
        <v>7</v>
      </c>
      <c r="L4" s="60" t="s">
        <v>8</v>
      </c>
      <c r="M4" s="60"/>
      <c r="N4" s="60"/>
      <c r="O4" s="60"/>
      <c r="P4" s="15" t="s">
        <v>9</v>
      </c>
      <c r="Q4" s="60" t="s">
        <v>316</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261</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98.25" customHeight="1" thickTop="1" thickBot="1">
      <c r="A11" s="25"/>
      <c r="B11" s="26" t="s">
        <v>36</v>
      </c>
      <c r="C11" s="82" t="s">
        <v>317</v>
      </c>
      <c r="D11" s="82"/>
      <c r="E11" s="82"/>
      <c r="F11" s="82"/>
      <c r="G11" s="82"/>
      <c r="H11" s="82"/>
      <c r="I11" s="82" t="s">
        <v>392</v>
      </c>
      <c r="J11" s="82"/>
      <c r="K11" s="82"/>
      <c r="L11" s="82" t="s">
        <v>38</v>
      </c>
      <c r="M11" s="82"/>
      <c r="N11" s="82"/>
      <c r="O11" s="82"/>
      <c r="P11" s="27" t="s">
        <v>12</v>
      </c>
      <c r="Q11" s="27" t="s">
        <v>39</v>
      </c>
      <c r="R11" s="28">
        <v>62070</v>
      </c>
      <c r="S11" s="28" t="s">
        <v>40</v>
      </c>
      <c r="T11" s="28" t="s">
        <v>40</v>
      </c>
      <c r="U11" s="29" t="str">
        <f>IF(ISERR(T11/S11*100),"N/A",T11/S11*100)</f>
        <v>N/A</v>
      </c>
    </row>
    <row r="12" spans="1:34" ht="75" customHeight="1" thickTop="1" thickBot="1">
      <c r="A12" s="25"/>
      <c r="B12" s="26" t="s">
        <v>45</v>
      </c>
      <c r="C12" s="82" t="s">
        <v>318</v>
      </c>
      <c r="D12" s="82"/>
      <c r="E12" s="82"/>
      <c r="F12" s="82"/>
      <c r="G12" s="82"/>
      <c r="H12" s="82"/>
      <c r="I12" s="82" t="s">
        <v>319</v>
      </c>
      <c r="J12" s="82"/>
      <c r="K12" s="82"/>
      <c r="L12" s="82" t="s">
        <v>320</v>
      </c>
      <c r="M12" s="82"/>
      <c r="N12" s="82"/>
      <c r="O12" s="82"/>
      <c r="P12" s="27" t="s">
        <v>321</v>
      </c>
      <c r="Q12" s="27" t="s">
        <v>39</v>
      </c>
      <c r="R12" s="27">
        <v>103126.21</v>
      </c>
      <c r="S12" s="27" t="s">
        <v>40</v>
      </c>
      <c r="T12" s="27" t="s">
        <v>40</v>
      </c>
      <c r="U12" s="29" t="str">
        <f>IF(ISERR(T12/S12*100),"N/A",T12/S12*100)</f>
        <v>N/A</v>
      </c>
    </row>
    <row r="13" spans="1:34" ht="75" customHeight="1" thickTop="1">
      <c r="A13" s="25"/>
      <c r="B13" s="26" t="s">
        <v>50</v>
      </c>
      <c r="C13" s="82" t="s">
        <v>322</v>
      </c>
      <c r="D13" s="82"/>
      <c r="E13" s="82"/>
      <c r="F13" s="82"/>
      <c r="G13" s="82"/>
      <c r="H13" s="82"/>
      <c r="I13" s="82" t="s">
        <v>323</v>
      </c>
      <c r="J13" s="82"/>
      <c r="K13" s="82"/>
      <c r="L13" s="82" t="s">
        <v>324</v>
      </c>
      <c r="M13" s="82"/>
      <c r="N13" s="82"/>
      <c r="O13" s="82"/>
      <c r="P13" s="27" t="s">
        <v>325</v>
      </c>
      <c r="Q13" s="27" t="s">
        <v>39</v>
      </c>
      <c r="R13" s="27">
        <v>153</v>
      </c>
      <c r="S13" s="27" t="s">
        <v>40</v>
      </c>
      <c r="T13" s="27" t="s">
        <v>40</v>
      </c>
      <c r="U13" s="29" t="str">
        <f>IF(ISERR(T13/S13*100),"N/A",T13/S13*100)</f>
        <v>N/A</v>
      </c>
    </row>
    <row r="14" spans="1:34" ht="75" customHeight="1">
      <c r="A14" s="25"/>
      <c r="B14" s="30" t="s">
        <v>41</v>
      </c>
      <c r="C14" s="87" t="s">
        <v>326</v>
      </c>
      <c r="D14" s="87"/>
      <c r="E14" s="87"/>
      <c r="F14" s="87"/>
      <c r="G14" s="87"/>
      <c r="H14" s="87"/>
      <c r="I14" s="87" t="s">
        <v>327</v>
      </c>
      <c r="J14" s="87"/>
      <c r="K14" s="87"/>
      <c r="L14" s="87" t="s">
        <v>328</v>
      </c>
      <c r="M14" s="87"/>
      <c r="N14" s="87"/>
      <c r="O14" s="87"/>
      <c r="P14" s="31" t="s">
        <v>44</v>
      </c>
      <c r="Q14" s="31" t="s">
        <v>49</v>
      </c>
      <c r="R14" s="31">
        <v>33.33</v>
      </c>
      <c r="S14" s="31" t="s">
        <v>40</v>
      </c>
      <c r="T14" s="31" t="s">
        <v>40</v>
      </c>
      <c r="U14" s="32" t="str">
        <f>IF(ISERR((S14-T14)*100/S14+100),"N/A",(S14-T14)*100/S14+100)</f>
        <v>N/A</v>
      </c>
    </row>
    <row r="15" spans="1:34" ht="109.5" customHeight="1">
      <c r="A15" s="25"/>
      <c r="B15" s="30" t="s">
        <v>41</v>
      </c>
      <c r="C15" s="87" t="s">
        <v>329</v>
      </c>
      <c r="D15" s="87"/>
      <c r="E15" s="87"/>
      <c r="F15" s="87"/>
      <c r="G15" s="87"/>
      <c r="H15" s="87"/>
      <c r="I15" s="87" t="s">
        <v>330</v>
      </c>
      <c r="J15" s="87"/>
      <c r="K15" s="87"/>
      <c r="L15" s="87" t="s">
        <v>331</v>
      </c>
      <c r="M15" s="87"/>
      <c r="N15" s="87"/>
      <c r="O15" s="87"/>
      <c r="P15" s="31" t="s">
        <v>44</v>
      </c>
      <c r="Q15" s="31" t="s">
        <v>39</v>
      </c>
      <c r="R15" s="31">
        <v>99.9</v>
      </c>
      <c r="S15" s="31" t="s">
        <v>40</v>
      </c>
      <c r="T15" s="31" t="s">
        <v>40</v>
      </c>
      <c r="U15" s="32" t="str">
        <f t="shared" ref="U15:U28" si="0">IF(ISERR(T15/S15*100),"N/A",T15/S15*100)</f>
        <v>N/A</v>
      </c>
    </row>
    <row r="16" spans="1:34" ht="75" customHeight="1">
      <c r="A16" s="25"/>
      <c r="B16" s="30" t="s">
        <v>41</v>
      </c>
      <c r="C16" s="87" t="s">
        <v>332</v>
      </c>
      <c r="D16" s="87"/>
      <c r="E16" s="87"/>
      <c r="F16" s="87"/>
      <c r="G16" s="87"/>
      <c r="H16" s="87"/>
      <c r="I16" s="87" t="s">
        <v>333</v>
      </c>
      <c r="J16" s="87"/>
      <c r="K16" s="87"/>
      <c r="L16" s="87" t="s">
        <v>334</v>
      </c>
      <c r="M16" s="87"/>
      <c r="N16" s="87"/>
      <c r="O16" s="87"/>
      <c r="P16" s="31" t="s">
        <v>44</v>
      </c>
      <c r="Q16" s="31" t="s">
        <v>99</v>
      </c>
      <c r="R16" s="31">
        <v>50</v>
      </c>
      <c r="S16" s="31" t="s">
        <v>40</v>
      </c>
      <c r="T16" s="31" t="s">
        <v>40</v>
      </c>
      <c r="U16" s="32" t="str">
        <f t="shared" si="0"/>
        <v>N/A</v>
      </c>
    </row>
    <row r="17" spans="1:22" ht="75" customHeight="1">
      <c r="A17" s="25"/>
      <c r="B17" s="30" t="s">
        <v>41</v>
      </c>
      <c r="C17" s="87" t="s">
        <v>335</v>
      </c>
      <c r="D17" s="87"/>
      <c r="E17" s="87"/>
      <c r="F17" s="87"/>
      <c r="G17" s="87"/>
      <c r="H17" s="87"/>
      <c r="I17" s="87" t="s">
        <v>336</v>
      </c>
      <c r="J17" s="87"/>
      <c r="K17" s="87"/>
      <c r="L17" s="87" t="s">
        <v>337</v>
      </c>
      <c r="M17" s="87"/>
      <c r="N17" s="87"/>
      <c r="O17" s="87"/>
      <c r="P17" s="31" t="s">
        <v>44</v>
      </c>
      <c r="Q17" s="31" t="s">
        <v>54</v>
      </c>
      <c r="R17" s="31">
        <v>268.68</v>
      </c>
      <c r="S17" s="31" t="s">
        <v>40</v>
      </c>
      <c r="T17" s="31" t="s">
        <v>40</v>
      </c>
      <c r="U17" s="32" t="str">
        <f t="shared" si="0"/>
        <v>N/A</v>
      </c>
    </row>
    <row r="18" spans="1:22" ht="133.5" customHeight="1">
      <c r="A18" s="25"/>
      <c r="B18" s="30" t="s">
        <v>41</v>
      </c>
      <c r="C18" s="87" t="s">
        <v>41</v>
      </c>
      <c r="D18" s="87"/>
      <c r="E18" s="87"/>
      <c r="F18" s="87"/>
      <c r="G18" s="87"/>
      <c r="H18" s="87"/>
      <c r="I18" s="87" t="s">
        <v>338</v>
      </c>
      <c r="J18" s="87"/>
      <c r="K18" s="87"/>
      <c r="L18" s="87" t="s">
        <v>339</v>
      </c>
      <c r="M18" s="87"/>
      <c r="N18" s="87"/>
      <c r="O18" s="87"/>
      <c r="P18" s="31" t="s">
        <v>44</v>
      </c>
      <c r="Q18" s="31" t="s">
        <v>54</v>
      </c>
      <c r="R18" s="31">
        <v>131.37</v>
      </c>
      <c r="S18" s="31">
        <v>43.73</v>
      </c>
      <c r="T18" s="31">
        <v>29.12</v>
      </c>
      <c r="U18" s="32">
        <f t="shared" si="0"/>
        <v>66.590441344614689</v>
      </c>
    </row>
    <row r="19" spans="1:22" ht="75" customHeight="1" thickBot="1">
      <c r="A19" s="25"/>
      <c r="B19" s="30" t="s">
        <v>41</v>
      </c>
      <c r="C19" s="87" t="s">
        <v>340</v>
      </c>
      <c r="D19" s="87"/>
      <c r="E19" s="87"/>
      <c r="F19" s="87"/>
      <c r="G19" s="87"/>
      <c r="H19" s="87"/>
      <c r="I19" s="87" t="s">
        <v>341</v>
      </c>
      <c r="J19" s="87"/>
      <c r="K19" s="87"/>
      <c r="L19" s="87" t="s">
        <v>342</v>
      </c>
      <c r="M19" s="87"/>
      <c r="N19" s="87"/>
      <c r="O19" s="87"/>
      <c r="P19" s="31" t="s">
        <v>321</v>
      </c>
      <c r="Q19" s="31" t="s">
        <v>49</v>
      </c>
      <c r="R19" s="31">
        <v>1.5</v>
      </c>
      <c r="S19" s="31" t="s">
        <v>40</v>
      </c>
      <c r="T19" s="31" t="s">
        <v>40</v>
      </c>
      <c r="U19" s="32" t="str">
        <f t="shared" si="0"/>
        <v>N/A</v>
      </c>
    </row>
    <row r="20" spans="1:22" ht="75" customHeight="1" thickTop="1">
      <c r="A20" s="25"/>
      <c r="B20" s="26" t="s">
        <v>55</v>
      </c>
      <c r="C20" s="82" t="s">
        <v>343</v>
      </c>
      <c r="D20" s="82"/>
      <c r="E20" s="82"/>
      <c r="F20" s="82"/>
      <c r="G20" s="82"/>
      <c r="H20" s="82"/>
      <c r="I20" s="82" t="s">
        <v>344</v>
      </c>
      <c r="J20" s="82"/>
      <c r="K20" s="82"/>
      <c r="L20" s="82" t="s">
        <v>345</v>
      </c>
      <c r="M20" s="82"/>
      <c r="N20" s="82"/>
      <c r="O20" s="82"/>
      <c r="P20" s="27" t="s">
        <v>44</v>
      </c>
      <c r="Q20" s="27" t="s">
        <v>106</v>
      </c>
      <c r="R20" s="27">
        <v>31.25</v>
      </c>
      <c r="S20" s="27" t="s">
        <v>40</v>
      </c>
      <c r="T20" s="27" t="s">
        <v>40</v>
      </c>
      <c r="U20" s="29" t="str">
        <f t="shared" si="0"/>
        <v>N/A</v>
      </c>
    </row>
    <row r="21" spans="1:22" ht="75" customHeight="1">
      <c r="A21" s="25"/>
      <c r="B21" s="30" t="s">
        <v>41</v>
      </c>
      <c r="C21" s="87" t="s">
        <v>346</v>
      </c>
      <c r="D21" s="87"/>
      <c r="E21" s="87"/>
      <c r="F21" s="87"/>
      <c r="G21" s="87"/>
      <c r="H21" s="87"/>
      <c r="I21" s="87" t="s">
        <v>347</v>
      </c>
      <c r="J21" s="87"/>
      <c r="K21" s="87"/>
      <c r="L21" s="87" t="s">
        <v>348</v>
      </c>
      <c r="M21" s="87"/>
      <c r="N21" s="87"/>
      <c r="O21" s="87"/>
      <c r="P21" s="31" t="s">
        <v>44</v>
      </c>
      <c r="Q21" s="31" t="s">
        <v>59</v>
      </c>
      <c r="R21" s="31">
        <v>100</v>
      </c>
      <c r="S21" s="31">
        <v>50</v>
      </c>
      <c r="T21" s="31">
        <v>100</v>
      </c>
      <c r="U21" s="32">
        <f t="shared" si="0"/>
        <v>200</v>
      </c>
    </row>
    <row r="22" spans="1:22" ht="75" customHeight="1">
      <c r="A22" s="25"/>
      <c r="B22" s="30" t="s">
        <v>41</v>
      </c>
      <c r="C22" s="87" t="s">
        <v>349</v>
      </c>
      <c r="D22" s="87"/>
      <c r="E22" s="87"/>
      <c r="F22" s="87"/>
      <c r="G22" s="87"/>
      <c r="H22" s="87"/>
      <c r="I22" s="87" t="s">
        <v>350</v>
      </c>
      <c r="J22" s="87"/>
      <c r="K22" s="87"/>
      <c r="L22" s="87" t="s">
        <v>351</v>
      </c>
      <c r="M22" s="87"/>
      <c r="N22" s="87"/>
      <c r="O22" s="87"/>
      <c r="P22" s="31" t="s">
        <v>44</v>
      </c>
      <c r="Q22" s="31" t="s">
        <v>154</v>
      </c>
      <c r="R22" s="31">
        <v>100</v>
      </c>
      <c r="S22" s="31" t="s">
        <v>40</v>
      </c>
      <c r="T22" s="31" t="s">
        <v>40</v>
      </c>
      <c r="U22" s="32" t="str">
        <f t="shared" si="0"/>
        <v>N/A</v>
      </c>
    </row>
    <row r="23" spans="1:22" ht="75" customHeight="1">
      <c r="A23" s="25"/>
      <c r="B23" s="30" t="s">
        <v>41</v>
      </c>
      <c r="C23" s="87" t="s">
        <v>352</v>
      </c>
      <c r="D23" s="87"/>
      <c r="E23" s="87"/>
      <c r="F23" s="87"/>
      <c r="G23" s="87"/>
      <c r="H23" s="87"/>
      <c r="I23" s="87" t="s">
        <v>353</v>
      </c>
      <c r="J23" s="87"/>
      <c r="K23" s="87"/>
      <c r="L23" s="87" t="s">
        <v>354</v>
      </c>
      <c r="M23" s="87"/>
      <c r="N23" s="87"/>
      <c r="O23" s="87"/>
      <c r="P23" s="31" t="s">
        <v>44</v>
      </c>
      <c r="Q23" s="31" t="s">
        <v>355</v>
      </c>
      <c r="R23" s="31">
        <v>26.67</v>
      </c>
      <c r="S23" s="31" t="s">
        <v>40</v>
      </c>
      <c r="T23" s="31" t="s">
        <v>40</v>
      </c>
      <c r="U23" s="32" t="str">
        <f t="shared" si="0"/>
        <v>N/A</v>
      </c>
    </row>
    <row r="24" spans="1:22" ht="75" customHeight="1">
      <c r="A24" s="25"/>
      <c r="B24" s="30" t="s">
        <v>41</v>
      </c>
      <c r="C24" s="87" t="s">
        <v>356</v>
      </c>
      <c r="D24" s="87"/>
      <c r="E24" s="87"/>
      <c r="F24" s="87"/>
      <c r="G24" s="87"/>
      <c r="H24" s="87"/>
      <c r="I24" s="87" t="s">
        <v>357</v>
      </c>
      <c r="J24" s="87"/>
      <c r="K24" s="87"/>
      <c r="L24" s="87" t="s">
        <v>358</v>
      </c>
      <c r="M24" s="87"/>
      <c r="N24" s="87"/>
      <c r="O24" s="87"/>
      <c r="P24" s="31" t="s">
        <v>44</v>
      </c>
      <c r="Q24" s="31" t="s">
        <v>106</v>
      </c>
      <c r="R24" s="31">
        <v>134.38</v>
      </c>
      <c r="S24" s="31" t="s">
        <v>40</v>
      </c>
      <c r="T24" s="31" t="s">
        <v>40</v>
      </c>
      <c r="U24" s="32" t="str">
        <f t="shared" si="0"/>
        <v>N/A</v>
      </c>
    </row>
    <row r="25" spans="1:22" ht="75" customHeight="1">
      <c r="A25" s="25"/>
      <c r="B25" s="30" t="s">
        <v>41</v>
      </c>
      <c r="C25" s="87" t="s">
        <v>359</v>
      </c>
      <c r="D25" s="87"/>
      <c r="E25" s="87"/>
      <c r="F25" s="87"/>
      <c r="G25" s="87"/>
      <c r="H25" s="87"/>
      <c r="I25" s="87" t="s">
        <v>360</v>
      </c>
      <c r="J25" s="87"/>
      <c r="K25" s="87"/>
      <c r="L25" s="87" t="s">
        <v>361</v>
      </c>
      <c r="M25" s="87"/>
      <c r="N25" s="87"/>
      <c r="O25" s="87"/>
      <c r="P25" s="31" t="s">
        <v>44</v>
      </c>
      <c r="Q25" s="31" t="s">
        <v>154</v>
      </c>
      <c r="R25" s="31">
        <v>50</v>
      </c>
      <c r="S25" s="31" t="s">
        <v>40</v>
      </c>
      <c r="T25" s="31" t="s">
        <v>40</v>
      </c>
      <c r="U25" s="32" t="str">
        <f t="shared" si="0"/>
        <v>N/A</v>
      </c>
    </row>
    <row r="26" spans="1:22" ht="75" customHeight="1">
      <c r="A26" s="25"/>
      <c r="B26" s="30" t="s">
        <v>41</v>
      </c>
      <c r="C26" s="87" t="s">
        <v>362</v>
      </c>
      <c r="D26" s="87"/>
      <c r="E26" s="87"/>
      <c r="F26" s="87"/>
      <c r="G26" s="87"/>
      <c r="H26" s="87"/>
      <c r="I26" s="87" t="s">
        <v>363</v>
      </c>
      <c r="J26" s="87"/>
      <c r="K26" s="87"/>
      <c r="L26" s="87" t="s">
        <v>364</v>
      </c>
      <c r="M26" s="87"/>
      <c r="N26" s="87"/>
      <c r="O26" s="87"/>
      <c r="P26" s="31" t="s">
        <v>191</v>
      </c>
      <c r="Q26" s="31" t="s">
        <v>106</v>
      </c>
      <c r="R26" s="31">
        <v>2.93</v>
      </c>
      <c r="S26" s="31" t="s">
        <v>40</v>
      </c>
      <c r="T26" s="31" t="s">
        <v>40</v>
      </c>
      <c r="U26" s="32" t="str">
        <f t="shared" si="0"/>
        <v>N/A</v>
      </c>
    </row>
    <row r="27" spans="1:22" ht="75" customHeight="1">
      <c r="A27" s="25"/>
      <c r="B27" s="30" t="s">
        <v>41</v>
      </c>
      <c r="C27" s="87" t="s">
        <v>365</v>
      </c>
      <c r="D27" s="87"/>
      <c r="E27" s="87"/>
      <c r="F27" s="87"/>
      <c r="G27" s="87"/>
      <c r="H27" s="87"/>
      <c r="I27" s="87" t="s">
        <v>366</v>
      </c>
      <c r="J27" s="87"/>
      <c r="K27" s="87"/>
      <c r="L27" s="87" t="s">
        <v>367</v>
      </c>
      <c r="M27" s="87"/>
      <c r="N27" s="87"/>
      <c r="O27" s="87"/>
      <c r="P27" s="31" t="s">
        <v>191</v>
      </c>
      <c r="Q27" s="31" t="s">
        <v>154</v>
      </c>
      <c r="R27" s="31">
        <v>1</v>
      </c>
      <c r="S27" s="31" t="s">
        <v>40</v>
      </c>
      <c r="T27" s="31" t="s">
        <v>40</v>
      </c>
      <c r="U27" s="32" t="str">
        <f t="shared" si="0"/>
        <v>N/A</v>
      </c>
    </row>
    <row r="28" spans="1:22" ht="75" customHeight="1" thickBot="1">
      <c r="A28" s="25"/>
      <c r="B28" s="30" t="s">
        <v>41</v>
      </c>
      <c r="C28" s="87" t="s">
        <v>368</v>
      </c>
      <c r="D28" s="87"/>
      <c r="E28" s="87"/>
      <c r="F28" s="87"/>
      <c r="G28" s="87"/>
      <c r="H28" s="87"/>
      <c r="I28" s="87" t="s">
        <v>369</v>
      </c>
      <c r="J28" s="87"/>
      <c r="K28" s="87"/>
      <c r="L28" s="87" t="s">
        <v>370</v>
      </c>
      <c r="M28" s="87"/>
      <c r="N28" s="87"/>
      <c r="O28" s="87"/>
      <c r="P28" s="31" t="s">
        <v>191</v>
      </c>
      <c r="Q28" s="31" t="s">
        <v>220</v>
      </c>
      <c r="R28" s="31">
        <v>1.03</v>
      </c>
      <c r="S28" s="31" t="s">
        <v>40</v>
      </c>
      <c r="T28" s="31" t="s">
        <v>40</v>
      </c>
      <c r="U28" s="32" t="str">
        <f t="shared" si="0"/>
        <v>N/A</v>
      </c>
    </row>
    <row r="29" spans="1:22" ht="22.5" customHeight="1" thickTop="1" thickBot="1">
      <c r="B29" s="8" t="s">
        <v>60</v>
      </c>
      <c r="C29" s="9"/>
      <c r="D29" s="9"/>
      <c r="E29" s="9"/>
      <c r="F29" s="9"/>
      <c r="G29" s="9"/>
      <c r="H29" s="10"/>
      <c r="I29" s="10"/>
      <c r="J29" s="10"/>
      <c r="K29" s="10"/>
      <c r="L29" s="10"/>
      <c r="M29" s="10"/>
      <c r="N29" s="10"/>
      <c r="O29" s="10"/>
      <c r="P29" s="10"/>
      <c r="Q29" s="10"/>
      <c r="R29" s="10"/>
      <c r="S29" s="10"/>
      <c r="T29" s="10"/>
      <c r="U29" s="11"/>
      <c r="V29" s="33"/>
    </row>
    <row r="30" spans="1:22" ht="26.25" customHeight="1" thickTop="1">
      <c r="B30" s="34"/>
      <c r="C30" s="35"/>
      <c r="D30" s="35"/>
      <c r="E30" s="35"/>
      <c r="F30" s="35"/>
      <c r="G30" s="35"/>
      <c r="H30" s="36"/>
      <c r="I30" s="36"/>
      <c r="J30" s="36"/>
      <c r="K30" s="36"/>
      <c r="L30" s="36"/>
      <c r="M30" s="36"/>
      <c r="N30" s="36"/>
      <c r="O30" s="36"/>
      <c r="P30" s="37"/>
      <c r="Q30" s="38"/>
      <c r="R30" s="39" t="s">
        <v>61</v>
      </c>
      <c r="S30" s="22" t="s">
        <v>62</v>
      </c>
      <c r="T30" s="39" t="s">
        <v>63</v>
      </c>
      <c r="U30" s="22" t="s">
        <v>64</v>
      </c>
    </row>
    <row r="31" spans="1:22" ht="26.25" customHeight="1" thickBot="1">
      <c r="B31" s="40"/>
      <c r="C31" s="41"/>
      <c r="D31" s="41"/>
      <c r="E31" s="41"/>
      <c r="F31" s="41"/>
      <c r="G31" s="41"/>
      <c r="H31" s="42"/>
      <c r="I31" s="42"/>
      <c r="J31" s="42"/>
      <c r="K31" s="42"/>
      <c r="L31" s="42"/>
      <c r="M31" s="42"/>
      <c r="N31" s="42"/>
      <c r="O31" s="42"/>
      <c r="P31" s="43"/>
      <c r="Q31" s="44"/>
      <c r="R31" s="45" t="s">
        <v>65</v>
      </c>
      <c r="S31" s="44" t="s">
        <v>65</v>
      </c>
      <c r="T31" s="44" t="s">
        <v>65</v>
      </c>
      <c r="U31" s="44" t="s">
        <v>66</v>
      </c>
    </row>
    <row r="32" spans="1:22" ht="13.5" customHeight="1" thickBot="1">
      <c r="B32" s="94" t="s">
        <v>67</v>
      </c>
      <c r="C32" s="95"/>
      <c r="D32" s="95"/>
      <c r="E32" s="46"/>
      <c r="F32" s="46"/>
      <c r="G32" s="46"/>
      <c r="H32" s="47"/>
      <c r="I32" s="47"/>
      <c r="J32" s="47"/>
      <c r="K32" s="47"/>
      <c r="L32" s="47"/>
      <c r="M32" s="47"/>
      <c r="N32" s="47"/>
      <c r="O32" s="47"/>
      <c r="P32" s="48"/>
      <c r="Q32" s="48"/>
      <c r="R32" s="49">
        <f>4908.495357</f>
        <v>4908.4953569999998</v>
      </c>
      <c r="S32" s="49">
        <f>4908.495357</f>
        <v>4908.4953569999998</v>
      </c>
      <c r="T32" s="49">
        <f>4119.95979613</f>
        <v>4119.9597961299996</v>
      </c>
      <c r="U32" s="50">
        <f>+IF(ISERR(T32/S32*100),"N/A",T32/S32*100)</f>
        <v>83.935289665794016</v>
      </c>
    </row>
    <row r="33" spans="2:21" ht="13.5" customHeight="1" thickBot="1">
      <c r="B33" s="96" t="s">
        <v>68</v>
      </c>
      <c r="C33" s="97"/>
      <c r="D33" s="97"/>
      <c r="E33" s="51"/>
      <c r="F33" s="51"/>
      <c r="G33" s="51"/>
      <c r="H33" s="52"/>
      <c r="I33" s="52"/>
      <c r="J33" s="52"/>
      <c r="K33" s="52"/>
      <c r="L33" s="52"/>
      <c r="M33" s="52"/>
      <c r="N33" s="52"/>
      <c r="O33" s="52"/>
      <c r="P33" s="53"/>
      <c r="Q33" s="53"/>
      <c r="R33" s="49">
        <f>4301.56381956999</f>
        <v>4301.5638195699903</v>
      </c>
      <c r="S33" s="49">
        <f>4301.56381956999</f>
        <v>4301.5638195699903</v>
      </c>
      <c r="T33" s="49">
        <f>4119.95979613</f>
        <v>4119.9597961299996</v>
      </c>
      <c r="U33" s="50">
        <f>+IF(ISERR(T33/S33*100),"N/A",T33/S33*100)</f>
        <v>95.778186002639728</v>
      </c>
    </row>
    <row r="34" spans="2:21" ht="14.85" customHeight="1" thickTop="1" thickBot="1">
      <c r="B34" s="8" t="s">
        <v>69</v>
      </c>
      <c r="C34" s="9"/>
      <c r="D34" s="9"/>
      <c r="E34" s="9"/>
      <c r="F34" s="9"/>
      <c r="G34" s="9"/>
      <c r="H34" s="10"/>
      <c r="I34" s="10"/>
      <c r="J34" s="10"/>
      <c r="K34" s="10"/>
      <c r="L34" s="10"/>
      <c r="M34" s="10"/>
      <c r="N34" s="10"/>
      <c r="O34" s="10"/>
      <c r="P34" s="10"/>
      <c r="Q34" s="10"/>
      <c r="R34" s="10"/>
      <c r="S34" s="10"/>
      <c r="T34" s="10"/>
      <c r="U34" s="11"/>
    </row>
    <row r="35" spans="2:21" ht="44.25" customHeight="1" thickTop="1">
      <c r="B35" s="98" t="s">
        <v>70</v>
      </c>
      <c r="C35" s="99"/>
      <c r="D35" s="99"/>
      <c r="E35" s="99"/>
      <c r="F35" s="99"/>
      <c r="G35" s="99"/>
      <c r="H35" s="99"/>
      <c r="I35" s="99"/>
      <c r="J35" s="99"/>
      <c r="K35" s="99"/>
      <c r="L35" s="99"/>
      <c r="M35" s="99"/>
      <c r="N35" s="99"/>
      <c r="O35" s="99"/>
      <c r="P35" s="99"/>
      <c r="Q35" s="99"/>
      <c r="R35" s="99"/>
      <c r="S35" s="99"/>
      <c r="T35" s="99"/>
      <c r="U35" s="100"/>
    </row>
    <row r="36" spans="2:21" ht="34.5" customHeight="1">
      <c r="B36" s="88" t="s">
        <v>71</v>
      </c>
      <c r="C36" s="89"/>
      <c r="D36" s="89"/>
      <c r="E36" s="89"/>
      <c r="F36" s="89"/>
      <c r="G36" s="89"/>
      <c r="H36" s="89"/>
      <c r="I36" s="89"/>
      <c r="J36" s="89"/>
      <c r="K36" s="89"/>
      <c r="L36" s="89"/>
      <c r="M36" s="89"/>
      <c r="N36" s="89"/>
      <c r="O36" s="89"/>
      <c r="P36" s="89"/>
      <c r="Q36" s="89"/>
      <c r="R36" s="89"/>
      <c r="S36" s="89"/>
      <c r="T36" s="89"/>
      <c r="U36" s="90"/>
    </row>
    <row r="37" spans="2:21" ht="34.5" customHeight="1">
      <c r="B37" s="88" t="s">
        <v>371</v>
      </c>
      <c r="C37" s="89"/>
      <c r="D37" s="89"/>
      <c r="E37" s="89"/>
      <c r="F37" s="89"/>
      <c r="G37" s="89"/>
      <c r="H37" s="89"/>
      <c r="I37" s="89"/>
      <c r="J37" s="89"/>
      <c r="K37" s="89"/>
      <c r="L37" s="89"/>
      <c r="M37" s="89"/>
      <c r="N37" s="89"/>
      <c r="O37" s="89"/>
      <c r="P37" s="89"/>
      <c r="Q37" s="89"/>
      <c r="R37" s="89"/>
      <c r="S37" s="89"/>
      <c r="T37" s="89"/>
      <c r="U37" s="90"/>
    </row>
    <row r="38" spans="2:21" ht="34.5" customHeight="1">
      <c r="B38" s="88" t="s">
        <v>372</v>
      </c>
      <c r="C38" s="89"/>
      <c r="D38" s="89"/>
      <c r="E38" s="89"/>
      <c r="F38" s="89"/>
      <c r="G38" s="89"/>
      <c r="H38" s="89"/>
      <c r="I38" s="89"/>
      <c r="J38" s="89"/>
      <c r="K38" s="89"/>
      <c r="L38" s="89"/>
      <c r="M38" s="89"/>
      <c r="N38" s="89"/>
      <c r="O38" s="89"/>
      <c r="P38" s="89"/>
      <c r="Q38" s="89"/>
      <c r="R38" s="89"/>
      <c r="S38" s="89"/>
      <c r="T38" s="89"/>
      <c r="U38" s="90"/>
    </row>
    <row r="39" spans="2:21" ht="34.5" customHeight="1">
      <c r="B39" s="88" t="s">
        <v>373</v>
      </c>
      <c r="C39" s="89"/>
      <c r="D39" s="89"/>
      <c r="E39" s="89"/>
      <c r="F39" s="89"/>
      <c r="G39" s="89"/>
      <c r="H39" s="89"/>
      <c r="I39" s="89"/>
      <c r="J39" s="89"/>
      <c r="K39" s="89"/>
      <c r="L39" s="89"/>
      <c r="M39" s="89"/>
      <c r="N39" s="89"/>
      <c r="O39" s="89"/>
      <c r="P39" s="89"/>
      <c r="Q39" s="89"/>
      <c r="R39" s="89"/>
      <c r="S39" s="89"/>
      <c r="T39" s="89"/>
      <c r="U39" s="90"/>
    </row>
    <row r="40" spans="2:21" ht="34.5" customHeight="1">
      <c r="B40" s="88" t="s">
        <v>374</v>
      </c>
      <c r="C40" s="89"/>
      <c r="D40" s="89"/>
      <c r="E40" s="89"/>
      <c r="F40" s="89"/>
      <c r="G40" s="89"/>
      <c r="H40" s="89"/>
      <c r="I40" s="89"/>
      <c r="J40" s="89"/>
      <c r="K40" s="89"/>
      <c r="L40" s="89"/>
      <c r="M40" s="89"/>
      <c r="N40" s="89"/>
      <c r="O40" s="89"/>
      <c r="P40" s="89"/>
      <c r="Q40" s="89"/>
      <c r="R40" s="89"/>
      <c r="S40" s="89"/>
      <c r="T40" s="89"/>
      <c r="U40" s="90"/>
    </row>
    <row r="41" spans="2:21" ht="34.5" customHeight="1">
      <c r="B41" s="88" t="s">
        <v>375</v>
      </c>
      <c r="C41" s="89"/>
      <c r="D41" s="89"/>
      <c r="E41" s="89"/>
      <c r="F41" s="89"/>
      <c r="G41" s="89"/>
      <c r="H41" s="89"/>
      <c r="I41" s="89"/>
      <c r="J41" s="89"/>
      <c r="K41" s="89"/>
      <c r="L41" s="89"/>
      <c r="M41" s="89"/>
      <c r="N41" s="89"/>
      <c r="O41" s="89"/>
      <c r="P41" s="89"/>
      <c r="Q41" s="89"/>
      <c r="R41" s="89"/>
      <c r="S41" s="89"/>
      <c r="T41" s="89"/>
      <c r="U41" s="90"/>
    </row>
    <row r="42" spans="2:21" ht="68.099999999999994" customHeight="1">
      <c r="B42" s="88" t="s">
        <v>376</v>
      </c>
      <c r="C42" s="89"/>
      <c r="D42" s="89"/>
      <c r="E42" s="89"/>
      <c r="F42" s="89"/>
      <c r="G42" s="89"/>
      <c r="H42" s="89"/>
      <c r="I42" s="89"/>
      <c r="J42" s="89"/>
      <c r="K42" s="89"/>
      <c r="L42" s="89"/>
      <c r="M42" s="89"/>
      <c r="N42" s="89"/>
      <c r="O42" s="89"/>
      <c r="P42" s="89"/>
      <c r="Q42" s="89"/>
      <c r="R42" s="89"/>
      <c r="S42" s="89"/>
      <c r="T42" s="89"/>
      <c r="U42" s="90"/>
    </row>
    <row r="43" spans="2:21" ht="77.849999999999994" customHeight="1">
      <c r="B43" s="88" t="s">
        <v>377</v>
      </c>
      <c r="C43" s="89"/>
      <c r="D43" s="89"/>
      <c r="E43" s="89"/>
      <c r="F43" s="89"/>
      <c r="G43" s="89"/>
      <c r="H43" s="89"/>
      <c r="I43" s="89"/>
      <c r="J43" s="89"/>
      <c r="K43" s="89"/>
      <c r="L43" s="89"/>
      <c r="M43" s="89"/>
      <c r="N43" s="89"/>
      <c r="O43" s="89"/>
      <c r="P43" s="89"/>
      <c r="Q43" s="89"/>
      <c r="R43" s="89"/>
      <c r="S43" s="89"/>
      <c r="T43" s="89"/>
      <c r="U43" s="90"/>
    </row>
    <row r="44" spans="2:21" ht="34.5" customHeight="1">
      <c r="B44" s="88" t="s">
        <v>378</v>
      </c>
      <c r="C44" s="89"/>
      <c r="D44" s="89"/>
      <c r="E44" s="89"/>
      <c r="F44" s="89"/>
      <c r="G44" s="89"/>
      <c r="H44" s="89"/>
      <c r="I44" s="89"/>
      <c r="J44" s="89"/>
      <c r="K44" s="89"/>
      <c r="L44" s="89"/>
      <c r="M44" s="89"/>
      <c r="N44" s="89"/>
      <c r="O44" s="89"/>
      <c r="P44" s="89"/>
      <c r="Q44" s="89"/>
      <c r="R44" s="89"/>
      <c r="S44" s="89"/>
      <c r="T44" s="89"/>
      <c r="U44" s="90"/>
    </row>
    <row r="45" spans="2:21" ht="34.5" customHeight="1">
      <c r="B45" s="88" t="s">
        <v>379</v>
      </c>
      <c r="C45" s="89"/>
      <c r="D45" s="89"/>
      <c r="E45" s="89"/>
      <c r="F45" s="89"/>
      <c r="G45" s="89"/>
      <c r="H45" s="89"/>
      <c r="I45" s="89"/>
      <c r="J45" s="89"/>
      <c r="K45" s="89"/>
      <c r="L45" s="89"/>
      <c r="M45" s="89"/>
      <c r="N45" s="89"/>
      <c r="O45" s="89"/>
      <c r="P45" s="89"/>
      <c r="Q45" s="89"/>
      <c r="R45" s="89"/>
      <c r="S45" s="89"/>
      <c r="T45" s="89"/>
      <c r="U45" s="90"/>
    </row>
    <row r="46" spans="2:21" ht="40.65" customHeight="1">
      <c r="B46" s="88" t="s">
        <v>380</v>
      </c>
      <c r="C46" s="89"/>
      <c r="D46" s="89"/>
      <c r="E46" s="89"/>
      <c r="F46" s="89"/>
      <c r="G46" s="89"/>
      <c r="H46" s="89"/>
      <c r="I46" s="89"/>
      <c r="J46" s="89"/>
      <c r="K46" s="89"/>
      <c r="L46" s="89"/>
      <c r="M46" s="89"/>
      <c r="N46" s="89"/>
      <c r="O46" s="89"/>
      <c r="P46" s="89"/>
      <c r="Q46" s="89"/>
      <c r="R46" s="89"/>
      <c r="S46" s="89"/>
      <c r="T46" s="89"/>
      <c r="U46" s="90"/>
    </row>
    <row r="47" spans="2:21" ht="34.5" customHeight="1">
      <c r="B47" s="88" t="s">
        <v>381</v>
      </c>
      <c r="C47" s="89"/>
      <c r="D47" s="89"/>
      <c r="E47" s="89"/>
      <c r="F47" s="89"/>
      <c r="G47" s="89"/>
      <c r="H47" s="89"/>
      <c r="I47" s="89"/>
      <c r="J47" s="89"/>
      <c r="K47" s="89"/>
      <c r="L47" s="89"/>
      <c r="M47" s="89"/>
      <c r="N47" s="89"/>
      <c r="O47" s="89"/>
      <c r="P47" s="89"/>
      <c r="Q47" s="89"/>
      <c r="R47" s="89"/>
      <c r="S47" s="89"/>
      <c r="T47" s="89"/>
      <c r="U47" s="90"/>
    </row>
    <row r="48" spans="2:21" ht="34.5" customHeight="1">
      <c r="B48" s="88" t="s">
        <v>382</v>
      </c>
      <c r="C48" s="89"/>
      <c r="D48" s="89"/>
      <c r="E48" s="89"/>
      <c r="F48" s="89"/>
      <c r="G48" s="89"/>
      <c r="H48" s="89"/>
      <c r="I48" s="89"/>
      <c r="J48" s="89"/>
      <c r="K48" s="89"/>
      <c r="L48" s="89"/>
      <c r="M48" s="89"/>
      <c r="N48" s="89"/>
      <c r="O48" s="89"/>
      <c r="P48" s="89"/>
      <c r="Q48" s="89"/>
      <c r="R48" s="89"/>
      <c r="S48" s="89"/>
      <c r="T48" s="89"/>
      <c r="U48" s="90"/>
    </row>
    <row r="49" spans="2:21" ht="34.5" customHeight="1">
      <c r="B49" s="88" t="s">
        <v>383</v>
      </c>
      <c r="C49" s="89"/>
      <c r="D49" s="89"/>
      <c r="E49" s="89"/>
      <c r="F49" s="89"/>
      <c r="G49" s="89"/>
      <c r="H49" s="89"/>
      <c r="I49" s="89"/>
      <c r="J49" s="89"/>
      <c r="K49" s="89"/>
      <c r="L49" s="89"/>
      <c r="M49" s="89"/>
      <c r="N49" s="89"/>
      <c r="O49" s="89"/>
      <c r="P49" s="89"/>
      <c r="Q49" s="89"/>
      <c r="R49" s="89"/>
      <c r="S49" s="89"/>
      <c r="T49" s="89"/>
      <c r="U49" s="90"/>
    </row>
    <row r="50" spans="2:21" ht="34.5" customHeight="1">
      <c r="B50" s="88" t="s">
        <v>384</v>
      </c>
      <c r="C50" s="89"/>
      <c r="D50" s="89"/>
      <c r="E50" s="89"/>
      <c r="F50" s="89"/>
      <c r="G50" s="89"/>
      <c r="H50" s="89"/>
      <c r="I50" s="89"/>
      <c r="J50" s="89"/>
      <c r="K50" s="89"/>
      <c r="L50" s="89"/>
      <c r="M50" s="89"/>
      <c r="N50" s="89"/>
      <c r="O50" s="89"/>
      <c r="P50" s="89"/>
      <c r="Q50" s="89"/>
      <c r="R50" s="89"/>
      <c r="S50" s="89"/>
      <c r="T50" s="89"/>
      <c r="U50" s="90"/>
    </row>
    <row r="51" spans="2:21" ht="34.5" customHeight="1">
      <c r="B51" s="88" t="s">
        <v>385</v>
      </c>
      <c r="C51" s="89"/>
      <c r="D51" s="89"/>
      <c r="E51" s="89"/>
      <c r="F51" s="89"/>
      <c r="G51" s="89"/>
      <c r="H51" s="89"/>
      <c r="I51" s="89"/>
      <c r="J51" s="89"/>
      <c r="K51" s="89"/>
      <c r="L51" s="89"/>
      <c r="M51" s="89"/>
      <c r="N51" s="89"/>
      <c r="O51" s="89"/>
      <c r="P51" s="89"/>
      <c r="Q51" s="89"/>
      <c r="R51" s="89"/>
      <c r="S51" s="89"/>
      <c r="T51" s="89"/>
      <c r="U51" s="90"/>
    </row>
    <row r="52" spans="2:21" ht="34.5" customHeight="1">
      <c r="B52" s="88" t="s">
        <v>386</v>
      </c>
      <c r="C52" s="89"/>
      <c r="D52" s="89"/>
      <c r="E52" s="89"/>
      <c r="F52" s="89"/>
      <c r="G52" s="89"/>
      <c r="H52" s="89"/>
      <c r="I52" s="89"/>
      <c r="J52" s="89"/>
      <c r="K52" s="89"/>
      <c r="L52" s="89"/>
      <c r="M52" s="89"/>
      <c r="N52" s="89"/>
      <c r="O52" s="89"/>
      <c r="P52" s="89"/>
      <c r="Q52" s="89"/>
      <c r="R52" s="89"/>
      <c r="S52" s="89"/>
      <c r="T52" s="89"/>
      <c r="U52" s="90"/>
    </row>
    <row r="53" spans="2:21" ht="34.5" customHeight="1" thickBot="1">
      <c r="B53" s="91" t="s">
        <v>387</v>
      </c>
      <c r="C53" s="92"/>
      <c r="D53" s="92"/>
      <c r="E53" s="92"/>
      <c r="F53" s="92"/>
      <c r="G53" s="92"/>
      <c r="H53" s="92"/>
      <c r="I53" s="92"/>
      <c r="J53" s="92"/>
      <c r="K53" s="92"/>
      <c r="L53" s="92"/>
      <c r="M53" s="92"/>
      <c r="N53" s="92"/>
      <c r="O53" s="92"/>
      <c r="P53" s="92"/>
      <c r="Q53" s="92"/>
      <c r="R53" s="92"/>
      <c r="S53" s="92"/>
      <c r="T53" s="92"/>
      <c r="U53" s="93"/>
    </row>
  </sheetData>
  <mergeCells count="96">
    <mergeCell ref="B53:U53"/>
    <mergeCell ref="B42:U42"/>
    <mergeCell ref="B43:U43"/>
    <mergeCell ref="B44:U44"/>
    <mergeCell ref="B45:U45"/>
    <mergeCell ref="B46:U46"/>
    <mergeCell ref="B47:U47"/>
    <mergeCell ref="B48:U48"/>
    <mergeCell ref="B49:U49"/>
    <mergeCell ref="B50:U50"/>
    <mergeCell ref="B51:U51"/>
    <mergeCell ref="B52:U52"/>
    <mergeCell ref="B41:U41"/>
    <mergeCell ref="C28:H28"/>
    <mergeCell ref="I28:K28"/>
    <mergeCell ref="L28:O28"/>
    <mergeCell ref="B32:D32"/>
    <mergeCell ref="B33:D33"/>
    <mergeCell ref="B35:U35"/>
    <mergeCell ref="B36:U36"/>
    <mergeCell ref="B37:U37"/>
    <mergeCell ref="B38:U38"/>
    <mergeCell ref="B39:U39"/>
    <mergeCell ref="B40:U40"/>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I15" sqref="I15:K15"/>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8.88671875" style="1" customWidth="1"/>
    <col min="12" max="12" width="8.88671875" style="1" customWidth="1"/>
    <col min="13" max="13" width="7" style="1" customWidth="1"/>
    <col min="14" max="14" width="9.44140625" style="1" customWidth="1"/>
    <col min="15" max="15" width="32.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388</v>
      </c>
      <c r="D4" s="59" t="s">
        <v>389</v>
      </c>
      <c r="E4" s="59"/>
      <c r="F4" s="59"/>
      <c r="G4" s="59"/>
      <c r="H4" s="59"/>
      <c r="I4" s="14"/>
      <c r="J4" s="15" t="s">
        <v>6</v>
      </c>
      <c r="K4" s="16" t="s">
        <v>7</v>
      </c>
      <c r="L4" s="60" t="s">
        <v>8</v>
      </c>
      <c r="M4" s="60"/>
      <c r="N4" s="60"/>
      <c r="O4" s="60"/>
      <c r="P4" s="15" t="s">
        <v>9</v>
      </c>
      <c r="Q4" s="60" t="s">
        <v>390</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261</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105" customHeight="1" thickTop="1">
      <c r="A11" s="25"/>
      <c r="B11" s="26" t="s">
        <v>36</v>
      </c>
      <c r="C11" s="82" t="s">
        <v>391</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31" si="0">IF(ISERR(T11/S11*100),"N/A",T11/S11*100)</f>
        <v>N/A</v>
      </c>
    </row>
    <row r="12" spans="1:34" ht="98.25" customHeight="1" thickBot="1">
      <c r="A12" s="25"/>
      <c r="B12" s="30" t="s">
        <v>41</v>
      </c>
      <c r="C12" s="87" t="s">
        <v>41</v>
      </c>
      <c r="D12" s="87"/>
      <c r="E12" s="87"/>
      <c r="F12" s="87"/>
      <c r="G12" s="87"/>
      <c r="H12" s="87"/>
      <c r="I12" s="87" t="s">
        <v>392</v>
      </c>
      <c r="J12" s="87"/>
      <c r="K12" s="87"/>
      <c r="L12" s="87" t="s">
        <v>393</v>
      </c>
      <c r="M12" s="87"/>
      <c r="N12" s="87"/>
      <c r="O12" s="87"/>
      <c r="P12" s="31" t="s">
        <v>98</v>
      </c>
      <c r="Q12" s="31" t="s">
        <v>39</v>
      </c>
      <c r="R12" s="31" t="s">
        <v>40</v>
      </c>
      <c r="S12" s="31" t="s">
        <v>40</v>
      </c>
      <c r="T12" s="31" t="s">
        <v>40</v>
      </c>
      <c r="U12" s="32" t="str">
        <f t="shared" si="0"/>
        <v>N/A</v>
      </c>
    </row>
    <row r="13" spans="1:34" ht="75" customHeight="1" thickTop="1" thickBot="1">
      <c r="A13" s="25"/>
      <c r="B13" s="26" t="s">
        <v>45</v>
      </c>
      <c r="C13" s="82" t="s">
        <v>394</v>
      </c>
      <c r="D13" s="82"/>
      <c r="E13" s="82"/>
      <c r="F13" s="82"/>
      <c r="G13" s="82"/>
      <c r="H13" s="82"/>
      <c r="I13" s="82" t="s">
        <v>395</v>
      </c>
      <c r="J13" s="82"/>
      <c r="K13" s="82"/>
      <c r="L13" s="82" t="s">
        <v>396</v>
      </c>
      <c r="M13" s="82"/>
      <c r="N13" s="82"/>
      <c r="O13" s="82"/>
      <c r="P13" s="27" t="s">
        <v>44</v>
      </c>
      <c r="Q13" s="27" t="s">
        <v>397</v>
      </c>
      <c r="R13" s="27">
        <v>0.01</v>
      </c>
      <c r="S13" s="27" t="s">
        <v>40</v>
      </c>
      <c r="T13" s="27" t="s">
        <v>40</v>
      </c>
      <c r="U13" s="29" t="str">
        <f t="shared" si="0"/>
        <v>N/A</v>
      </c>
    </row>
    <row r="14" spans="1:34" ht="75" customHeight="1" thickTop="1">
      <c r="A14" s="25"/>
      <c r="B14" s="26" t="s">
        <v>50</v>
      </c>
      <c r="C14" s="82" t="s">
        <v>398</v>
      </c>
      <c r="D14" s="82"/>
      <c r="E14" s="82"/>
      <c r="F14" s="82"/>
      <c r="G14" s="82"/>
      <c r="H14" s="82"/>
      <c r="I14" s="82" t="s">
        <v>399</v>
      </c>
      <c r="J14" s="82"/>
      <c r="K14" s="82"/>
      <c r="L14" s="82" t="s">
        <v>400</v>
      </c>
      <c r="M14" s="82"/>
      <c r="N14" s="82"/>
      <c r="O14" s="82"/>
      <c r="P14" s="27" t="s">
        <v>44</v>
      </c>
      <c r="Q14" s="27" t="s">
        <v>39</v>
      </c>
      <c r="R14" s="27">
        <v>75.19</v>
      </c>
      <c r="S14" s="27" t="s">
        <v>40</v>
      </c>
      <c r="T14" s="27" t="s">
        <v>40</v>
      </c>
      <c r="U14" s="29" t="str">
        <f t="shared" si="0"/>
        <v>N/A</v>
      </c>
    </row>
    <row r="15" spans="1:34" ht="116.25" customHeight="1">
      <c r="A15" s="25"/>
      <c r="B15" s="30" t="s">
        <v>41</v>
      </c>
      <c r="C15" s="87" t="s">
        <v>401</v>
      </c>
      <c r="D15" s="87"/>
      <c r="E15" s="87"/>
      <c r="F15" s="87"/>
      <c r="G15" s="87"/>
      <c r="H15" s="87"/>
      <c r="I15" s="87" t="s">
        <v>402</v>
      </c>
      <c r="J15" s="87"/>
      <c r="K15" s="87"/>
      <c r="L15" s="87" t="s">
        <v>403</v>
      </c>
      <c r="M15" s="87"/>
      <c r="N15" s="87"/>
      <c r="O15" s="87"/>
      <c r="P15" s="31" t="s">
        <v>44</v>
      </c>
      <c r="Q15" s="31" t="s">
        <v>39</v>
      </c>
      <c r="R15" s="31">
        <v>0.21</v>
      </c>
      <c r="S15" s="31" t="s">
        <v>40</v>
      </c>
      <c r="T15" s="31" t="s">
        <v>40</v>
      </c>
      <c r="U15" s="32" t="str">
        <f t="shared" si="0"/>
        <v>N/A</v>
      </c>
    </row>
    <row r="16" spans="1:34" ht="75" customHeight="1">
      <c r="A16" s="25"/>
      <c r="B16" s="30" t="s">
        <v>41</v>
      </c>
      <c r="C16" s="87" t="s">
        <v>41</v>
      </c>
      <c r="D16" s="87"/>
      <c r="E16" s="87"/>
      <c r="F16" s="87"/>
      <c r="G16" s="87"/>
      <c r="H16" s="87"/>
      <c r="I16" s="87" t="s">
        <v>404</v>
      </c>
      <c r="J16" s="87"/>
      <c r="K16" s="87"/>
      <c r="L16" s="87" t="s">
        <v>405</v>
      </c>
      <c r="M16" s="87"/>
      <c r="N16" s="87"/>
      <c r="O16" s="87"/>
      <c r="P16" s="31" t="s">
        <v>44</v>
      </c>
      <c r="Q16" s="31" t="s">
        <v>39</v>
      </c>
      <c r="R16" s="31">
        <v>0.32</v>
      </c>
      <c r="S16" s="31" t="s">
        <v>40</v>
      </c>
      <c r="T16" s="31" t="s">
        <v>40</v>
      </c>
      <c r="U16" s="32" t="str">
        <f t="shared" si="0"/>
        <v>N/A</v>
      </c>
    </row>
    <row r="17" spans="1:22" ht="75" customHeight="1">
      <c r="A17" s="25"/>
      <c r="B17" s="30" t="s">
        <v>41</v>
      </c>
      <c r="C17" s="87" t="s">
        <v>406</v>
      </c>
      <c r="D17" s="87"/>
      <c r="E17" s="87"/>
      <c r="F17" s="87"/>
      <c r="G17" s="87"/>
      <c r="H17" s="87"/>
      <c r="I17" s="87" t="s">
        <v>407</v>
      </c>
      <c r="J17" s="87"/>
      <c r="K17" s="87"/>
      <c r="L17" s="87" t="s">
        <v>408</v>
      </c>
      <c r="M17" s="87"/>
      <c r="N17" s="87"/>
      <c r="O17" s="87"/>
      <c r="P17" s="31" t="s">
        <v>44</v>
      </c>
      <c r="Q17" s="31" t="s">
        <v>39</v>
      </c>
      <c r="R17" s="31">
        <v>101.42</v>
      </c>
      <c r="S17" s="31" t="s">
        <v>40</v>
      </c>
      <c r="T17" s="31" t="s">
        <v>40</v>
      </c>
      <c r="U17" s="32" t="str">
        <f t="shared" si="0"/>
        <v>N/A</v>
      </c>
    </row>
    <row r="18" spans="1:22" ht="75" customHeight="1">
      <c r="A18" s="25"/>
      <c r="B18" s="30" t="s">
        <v>41</v>
      </c>
      <c r="C18" s="87" t="s">
        <v>409</v>
      </c>
      <c r="D18" s="87"/>
      <c r="E18" s="87"/>
      <c r="F18" s="87"/>
      <c r="G18" s="87"/>
      <c r="H18" s="87"/>
      <c r="I18" s="87" t="s">
        <v>410</v>
      </c>
      <c r="J18" s="87"/>
      <c r="K18" s="87"/>
      <c r="L18" s="87" t="s">
        <v>411</v>
      </c>
      <c r="M18" s="87"/>
      <c r="N18" s="87"/>
      <c r="O18" s="87"/>
      <c r="P18" s="31" t="s">
        <v>44</v>
      </c>
      <c r="Q18" s="31" t="s">
        <v>39</v>
      </c>
      <c r="R18" s="31">
        <v>20</v>
      </c>
      <c r="S18" s="31" t="s">
        <v>40</v>
      </c>
      <c r="T18" s="31" t="s">
        <v>40</v>
      </c>
      <c r="U18" s="32" t="str">
        <f t="shared" si="0"/>
        <v>N/A</v>
      </c>
    </row>
    <row r="19" spans="1:22" ht="75" customHeight="1">
      <c r="A19" s="25"/>
      <c r="B19" s="30" t="s">
        <v>41</v>
      </c>
      <c r="C19" s="87" t="s">
        <v>412</v>
      </c>
      <c r="D19" s="87"/>
      <c r="E19" s="87"/>
      <c r="F19" s="87"/>
      <c r="G19" s="87"/>
      <c r="H19" s="87"/>
      <c r="I19" s="87" t="s">
        <v>413</v>
      </c>
      <c r="J19" s="87"/>
      <c r="K19" s="87"/>
      <c r="L19" s="87" t="s">
        <v>414</v>
      </c>
      <c r="M19" s="87"/>
      <c r="N19" s="87"/>
      <c r="O19" s="87"/>
      <c r="P19" s="31" t="s">
        <v>44</v>
      </c>
      <c r="Q19" s="31" t="s">
        <v>39</v>
      </c>
      <c r="R19" s="31">
        <v>26.13</v>
      </c>
      <c r="S19" s="31" t="s">
        <v>40</v>
      </c>
      <c r="T19" s="31" t="s">
        <v>40</v>
      </c>
      <c r="U19" s="32" t="str">
        <f t="shared" si="0"/>
        <v>N/A</v>
      </c>
    </row>
    <row r="20" spans="1:22" ht="75" customHeight="1">
      <c r="A20" s="25"/>
      <c r="B20" s="30" t="s">
        <v>41</v>
      </c>
      <c r="C20" s="87" t="s">
        <v>41</v>
      </c>
      <c r="D20" s="87"/>
      <c r="E20" s="87"/>
      <c r="F20" s="87"/>
      <c r="G20" s="87"/>
      <c r="H20" s="87"/>
      <c r="I20" s="87" t="s">
        <v>415</v>
      </c>
      <c r="J20" s="87"/>
      <c r="K20" s="87"/>
      <c r="L20" s="87" t="s">
        <v>416</v>
      </c>
      <c r="M20" s="87"/>
      <c r="N20" s="87"/>
      <c r="O20" s="87"/>
      <c r="P20" s="31" t="s">
        <v>44</v>
      </c>
      <c r="Q20" s="31" t="s">
        <v>39</v>
      </c>
      <c r="R20" s="31">
        <v>2</v>
      </c>
      <c r="S20" s="31" t="s">
        <v>40</v>
      </c>
      <c r="T20" s="31" t="s">
        <v>40</v>
      </c>
      <c r="U20" s="32" t="str">
        <f t="shared" si="0"/>
        <v>N/A</v>
      </c>
    </row>
    <row r="21" spans="1:22" ht="75" customHeight="1" thickBot="1">
      <c r="A21" s="25"/>
      <c r="B21" s="30" t="s">
        <v>41</v>
      </c>
      <c r="C21" s="87" t="s">
        <v>417</v>
      </c>
      <c r="D21" s="87"/>
      <c r="E21" s="87"/>
      <c r="F21" s="87"/>
      <c r="G21" s="87"/>
      <c r="H21" s="87"/>
      <c r="I21" s="87" t="s">
        <v>418</v>
      </c>
      <c r="J21" s="87"/>
      <c r="K21" s="87"/>
      <c r="L21" s="87" t="s">
        <v>419</v>
      </c>
      <c r="M21" s="87"/>
      <c r="N21" s="87"/>
      <c r="O21" s="87"/>
      <c r="P21" s="31" t="s">
        <v>44</v>
      </c>
      <c r="Q21" s="31" t="s">
        <v>39</v>
      </c>
      <c r="R21" s="31">
        <v>5.51</v>
      </c>
      <c r="S21" s="31" t="s">
        <v>40</v>
      </c>
      <c r="T21" s="31" t="s">
        <v>40</v>
      </c>
      <c r="U21" s="32" t="str">
        <f t="shared" si="0"/>
        <v>N/A</v>
      </c>
    </row>
    <row r="22" spans="1:22" ht="75" customHeight="1" thickTop="1">
      <c r="A22" s="25"/>
      <c r="B22" s="26" t="s">
        <v>55</v>
      </c>
      <c r="C22" s="82" t="s">
        <v>420</v>
      </c>
      <c r="D22" s="82"/>
      <c r="E22" s="82"/>
      <c r="F22" s="82"/>
      <c r="G22" s="82"/>
      <c r="H22" s="82"/>
      <c r="I22" s="82" t="s">
        <v>421</v>
      </c>
      <c r="J22" s="82"/>
      <c r="K22" s="82"/>
      <c r="L22" s="82" t="s">
        <v>422</v>
      </c>
      <c r="M22" s="82"/>
      <c r="N22" s="82"/>
      <c r="O22" s="82"/>
      <c r="P22" s="27" t="s">
        <v>44</v>
      </c>
      <c r="Q22" s="27" t="s">
        <v>154</v>
      </c>
      <c r="R22" s="27">
        <v>58.08</v>
      </c>
      <c r="S22" s="27" t="s">
        <v>40</v>
      </c>
      <c r="T22" s="27" t="s">
        <v>40</v>
      </c>
      <c r="U22" s="29" t="str">
        <f t="shared" si="0"/>
        <v>N/A</v>
      </c>
    </row>
    <row r="23" spans="1:22" ht="75" customHeight="1">
      <c r="A23" s="25"/>
      <c r="B23" s="30" t="s">
        <v>41</v>
      </c>
      <c r="C23" s="87" t="s">
        <v>41</v>
      </c>
      <c r="D23" s="87"/>
      <c r="E23" s="87"/>
      <c r="F23" s="87"/>
      <c r="G23" s="87"/>
      <c r="H23" s="87"/>
      <c r="I23" s="87" t="s">
        <v>423</v>
      </c>
      <c r="J23" s="87"/>
      <c r="K23" s="87"/>
      <c r="L23" s="87" t="s">
        <v>424</v>
      </c>
      <c r="M23" s="87"/>
      <c r="N23" s="87"/>
      <c r="O23" s="87"/>
      <c r="P23" s="31" t="s">
        <v>44</v>
      </c>
      <c r="Q23" s="31" t="s">
        <v>154</v>
      </c>
      <c r="R23" s="31">
        <v>100</v>
      </c>
      <c r="S23" s="31" t="s">
        <v>40</v>
      </c>
      <c r="T23" s="31" t="s">
        <v>40</v>
      </c>
      <c r="U23" s="32" t="str">
        <f t="shared" si="0"/>
        <v>N/A</v>
      </c>
    </row>
    <row r="24" spans="1:22" ht="75" customHeight="1">
      <c r="A24" s="25"/>
      <c r="B24" s="30" t="s">
        <v>41</v>
      </c>
      <c r="C24" s="87" t="s">
        <v>41</v>
      </c>
      <c r="D24" s="87"/>
      <c r="E24" s="87"/>
      <c r="F24" s="87"/>
      <c r="G24" s="87"/>
      <c r="H24" s="87"/>
      <c r="I24" s="87" t="s">
        <v>425</v>
      </c>
      <c r="J24" s="87"/>
      <c r="K24" s="87"/>
      <c r="L24" s="87" t="s">
        <v>426</v>
      </c>
      <c r="M24" s="87"/>
      <c r="N24" s="87"/>
      <c r="O24" s="87"/>
      <c r="P24" s="31" t="s">
        <v>44</v>
      </c>
      <c r="Q24" s="31" t="s">
        <v>106</v>
      </c>
      <c r="R24" s="31">
        <v>100</v>
      </c>
      <c r="S24" s="31" t="s">
        <v>40</v>
      </c>
      <c r="T24" s="31" t="s">
        <v>40</v>
      </c>
      <c r="U24" s="32" t="str">
        <f t="shared" si="0"/>
        <v>N/A</v>
      </c>
    </row>
    <row r="25" spans="1:22" ht="75" customHeight="1">
      <c r="A25" s="25"/>
      <c r="B25" s="30" t="s">
        <v>41</v>
      </c>
      <c r="C25" s="87" t="s">
        <v>427</v>
      </c>
      <c r="D25" s="87"/>
      <c r="E25" s="87"/>
      <c r="F25" s="87"/>
      <c r="G25" s="87"/>
      <c r="H25" s="87"/>
      <c r="I25" s="87" t="s">
        <v>428</v>
      </c>
      <c r="J25" s="87"/>
      <c r="K25" s="87"/>
      <c r="L25" s="87" t="s">
        <v>429</v>
      </c>
      <c r="M25" s="87"/>
      <c r="N25" s="87"/>
      <c r="O25" s="87"/>
      <c r="P25" s="31" t="s">
        <v>44</v>
      </c>
      <c r="Q25" s="31" t="s">
        <v>106</v>
      </c>
      <c r="R25" s="31">
        <v>50.58</v>
      </c>
      <c r="S25" s="31" t="s">
        <v>40</v>
      </c>
      <c r="T25" s="31" t="s">
        <v>40</v>
      </c>
      <c r="U25" s="32" t="str">
        <f t="shared" si="0"/>
        <v>N/A</v>
      </c>
    </row>
    <row r="26" spans="1:22" ht="75" customHeight="1">
      <c r="A26" s="25"/>
      <c r="B26" s="30" t="s">
        <v>41</v>
      </c>
      <c r="C26" s="87" t="s">
        <v>430</v>
      </c>
      <c r="D26" s="87"/>
      <c r="E26" s="87"/>
      <c r="F26" s="87"/>
      <c r="G26" s="87"/>
      <c r="H26" s="87"/>
      <c r="I26" s="87" t="s">
        <v>431</v>
      </c>
      <c r="J26" s="87"/>
      <c r="K26" s="87"/>
      <c r="L26" s="87" t="s">
        <v>429</v>
      </c>
      <c r="M26" s="87"/>
      <c r="N26" s="87"/>
      <c r="O26" s="87"/>
      <c r="P26" s="31" t="s">
        <v>44</v>
      </c>
      <c r="Q26" s="31" t="s">
        <v>106</v>
      </c>
      <c r="R26" s="31">
        <v>100</v>
      </c>
      <c r="S26" s="31" t="s">
        <v>40</v>
      </c>
      <c r="T26" s="31" t="s">
        <v>40</v>
      </c>
      <c r="U26" s="32" t="str">
        <f t="shared" si="0"/>
        <v>N/A</v>
      </c>
    </row>
    <row r="27" spans="1:22" ht="75" customHeight="1">
      <c r="A27" s="25"/>
      <c r="B27" s="30" t="s">
        <v>41</v>
      </c>
      <c r="C27" s="87" t="s">
        <v>432</v>
      </c>
      <c r="D27" s="87"/>
      <c r="E27" s="87"/>
      <c r="F27" s="87"/>
      <c r="G27" s="87"/>
      <c r="H27" s="87"/>
      <c r="I27" s="87" t="s">
        <v>433</v>
      </c>
      <c r="J27" s="87"/>
      <c r="K27" s="87"/>
      <c r="L27" s="87" t="s">
        <v>434</v>
      </c>
      <c r="M27" s="87"/>
      <c r="N27" s="87"/>
      <c r="O27" s="87"/>
      <c r="P27" s="31" t="s">
        <v>44</v>
      </c>
      <c r="Q27" s="31" t="s">
        <v>106</v>
      </c>
      <c r="R27" s="31">
        <v>98.6</v>
      </c>
      <c r="S27" s="31" t="s">
        <v>40</v>
      </c>
      <c r="T27" s="31" t="s">
        <v>40</v>
      </c>
      <c r="U27" s="32" t="str">
        <f t="shared" si="0"/>
        <v>N/A</v>
      </c>
    </row>
    <row r="28" spans="1:22" ht="75" customHeight="1">
      <c r="A28" s="25"/>
      <c r="B28" s="30" t="s">
        <v>41</v>
      </c>
      <c r="C28" s="87" t="s">
        <v>435</v>
      </c>
      <c r="D28" s="87"/>
      <c r="E28" s="87"/>
      <c r="F28" s="87"/>
      <c r="G28" s="87"/>
      <c r="H28" s="87"/>
      <c r="I28" s="87" t="s">
        <v>436</v>
      </c>
      <c r="J28" s="87"/>
      <c r="K28" s="87"/>
      <c r="L28" s="87" t="s">
        <v>437</v>
      </c>
      <c r="M28" s="87"/>
      <c r="N28" s="87"/>
      <c r="O28" s="87"/>
      <c r="P28" s="31" t="s">
        <v>44</v>
      </c>
      <c r="Q28" s="31" t="s">
        <v>106</v>
      </c>
      <c r="R28" s="31">
        <v>20</v>
      </c>
      <c r="S28" s="31" t="s">
        <v>40</v>
      </c>
      <c r="T28" s="31" t="s">
        <v>40</v>
      </c>
      <c r="U28" s="32" t="str">
        <f t="shared" si="0"/>
        <v>N/A</v>
      </c>
    </row>
    <row r="29" spans="1:22" ht="75" customHeight="1">
      <c r="A29" s="25"/>
      <c r="B29" s="30" t="s">
        <v>41</v>
      </c>
      <c r="C29" s="87" t="s">
        <v>438</v>
      </c>
      <c r="D29" s="87"/>
      <c r="E29" s="87"/>
      <c r="F29" s="87"/>
      <c r="G29" s="87"/>
      <c r="H29" s="87"/>
      <c r="I29" s="87" t="s">
        <v>439</v>
      </c>
      <c r="J29" s="87"/>
      <c r="K29" s="87"/>
      <c r="L29" s="87" t="s">
        <v>440</v>
      </c>
      <c r="M29" s="87"/>
      <c r="N29" s="87"/>
      <c r="O29" s="87"/>
      <c r="P29" s="31" t="s">
        <v>44</v>
      </c>
      <c r="Q29" s="31" t="s">
        <v>106</v>
      </c>
      <c r="R29" s="31">
        <v>20</v>
      </c>
      <c r="S29" s="31" t="s">
        <v>40</v>
      </c>
      <c r="T29" s="31" t="s">
        <v>40</v>
      </c>
      <c r="U29" s="32" t="str">
        <f t="shared" si="0"/>
        <v>N/A</v>
      </c>
    </row>
    <row r="30" spans="1:22" ht="75" customHeight="1">
      <c r="A30" s="25"/>
      <c r="B30" s="30" t="s">
        <v>41</v>
      </c>
      <c r="C30" s="87" t="s">
        <v>441</v>
      </c>
      <c r="D30" s="87"/>
      <c r="E30" s="87"/>
      <c r="F30" s="87"/>
      <c r="G30" s="87"/>
      <c r="H30" s="87"/>
      <c r="I30" s="87" t="s">
        <v>442</v>
      </c>
      <c r="J30" s="87"/>
      <c r="K30" s="87"/>
      <c r="L30" s="87" t="s">
        <v>443</v>
      </c>
      <c r="M30" s="87"/>
      <c r="N30" s="87"/>
      <c r="O30" s="87"/>
      <c r="P30" s="31" t="s">
        <v>44</v>
      </c>
      <c r="Q30" s="31" t="s">
        <v>154</v>
      </c>
      <c r="R30" s="31">
        <v>93.75</v>
      </c>
      <c r="S30" s="31" t="s">
        <v>40</v>
      </c>
      <c r="T30" s="31" t="s">
        <v>40</v>
      </c>
      <c r="U30" s="32" t="str">
        <f t="shared" si="0"/>
        <v>N/A</v>
      </c>
    </row>
    <row r="31" spans="1:22" ht="75" customHeight="1" thickBot="1">
      <c r="A31" s="25"/>
      <c r="B31" s="30" t="s">
        <v>41</v>
      </c>
      <c r="C31" s="87" t="s">
        <v>444</v>
      </c>
      <c r="D31" s="87"/>
      <c r="E31" s="87"/>
      <c r="F31" s="87"/>
      <c r="G31" s="87"/>
      <c r="H31" s="87"/>
      <c r="I31" s="87" t="s">
        <v>445</v>
      </c>
      <c r="J31" s="87"/>
      <c r="K31" s="87"/>
      <c r="L31" s="87" t="s">
        <v>446</v>
      </c>
      <c r="M31" s="87"/>
      <c r="N31" s="87"/>
      <c r="O31" s="87"/>
      <c r="P31" s="31" t="s">
        <v>44</v>
      </c>
      <c r="Q31" s="31" t="s">
        <v>154</v>
      </c>
      <c r="R31" s="31">
        <v>73.7</v>
      </c>
      <c r="S31" s="31" t="s">
        <v>40</v>
      </c>
      <c r="T31" s="31" t="s">
        <v>40</v>
      </c>
      <c r="U31" s="32" t="str">
        <f t="shared" si="0"/>
        <v>N/A</v>
      </c>
    </row>
    <row r="32" spans="1:22" ht="22.5" customHeight="1" thickTop="1" thickBot="1">
      <c r="B32" s="8" t="s">
        <v>60</v>
      </c>
      <c r="C32" s="9"/>
      <c r="D32" s="9"/>
      <c r="E32" s="9"/>
      <c r="F32" s="9"/>
      <c r="G32" s="9"/>
      <c r="H32" s="10"/>
      <c r="I32" s="10"/>
      <c r="J32" s="10"/>
      <c r="K32" s="10"/>
      <c r="L32" s="10"/>
      <c r="M32" s="10"/>
      <c r="N32" s="10"/>
      <c r="O32" s="10"/>
      <c r="P32" s="10"/>
      <c r="Q32" s="10"/>
      <c r="R32" s="10"/>
      <c r="S32" s="10"/>
      <c r="T32" s="10"/>
      <c r="U32" s="11"/>
      <c r="V32" s="33"/>
    </row>
    <row r="33" spans="2:21" ht="26.25" customHeight="1" thickTop="1">
      <c r="B33" s="34"/>
      <c r="C33" s="35"/>
      <c r="D33" s="35"/>
      <c r="E33" s="35"/>
      <c r="F33" s="35"/>
      <c r="G33" s="35"/>
      <c r="H33" s="36"/>
      <c r="I33" s="36"/>
      <c r="J33" s="36"/>
      <c r="K33" s="36"/>
      <c r="L33" s="36"/>
      <c r="M33" s="36"/>
      <c r="N33" s="36"/>
      <c r="O33" s="36"/>
      <c r="P33" s="37"/>
      <c r="Q33" s="38"/>
      <c r="R33" s="39" t="s">
        <v>61</v>
      </c>
      <c r="S33" s="22" t="s">
        <v>62</v>
      </c>
      <c r="T33" s="39" t="s">
        <v>63</v>
      </c>
      <c r="U33" s="22" t="s">
        <v>64</v>
      </c>
    </row>
    <row r="34" spans="2:21" ht="26.25" customHeight="1" thickBot="1">
      <c r="B34" s="40"/>
      <c r="C34" s="41"/>
      <c r="D34" s="41"/>
      <c r="E34" s="41"/>
      <c r="F34" s="41"/>
      <c r="G34" s="41"/>
      <c r="H34" s="42"/>
      <c r="I34" s="42"/>
      <c r="J34" s="42"/>
      <c r="K34" s="42"/>
      <c r="L34" s="42"/>
      <c r="M34" s="42"/>
      <c r="N34" s="42"/>
      <c r="O34" s="42"/>
      <c r="P34" s="43"/>
      <c r="Q34" s="44"/>
      <c r="R34" s="45" t="s">
        <v>65</v>
      </c>
      <c r="S34" s="44" t="s">
        <v>65</v>
      </c>
      <c r="T34" s="44" t="s">
        <v>65</v>
      </c>
      <c r="U34" s="44" t="s">
        <v>66</v>
      </c>
    </row>
    <row r="35" spans="2:21" ht="13.5" customHeight="1" thickBot="1">
      <c r="B35" s="94" t="s">
        <v>67</v>
      </c>
      <c r="C35" s="95"/>
      <c r="D35" s="95"/>
      <c r="E35" s="46"/>
      <c r="F35" s="46"/>
      <c r="G35" s="46"/>
      <c r="H35" s="47"/>
      <c r="I35" s="47"/>
      <c r="J35" s="47"/>
      <c r="K35" s="47"/>
      <c r="L35" s="47"/>
      <c r="M35" s="47"/>
      <c r="N35" s="47"/>
      <c r="O35" s="47"/>
      <c r="P35" s="48"/>
      <c r="Q35" s="48"/>
      <c r="R35" s="49">
        <f>10603.347592</f>
        <v>10603.347592</v>
      </c>
      <c r="S35" s="49">
        <f>10603.347592</f>
        <v>10603.347592</v>
      </c>
      <c r="T35" s="49">
        <f>9259.46564267</f>
        <v>9259.4656426700003</v>
      </c>
      <c r="U35" s="50">
        <f>+IF(ISERR(T35/S35*100),"N/A",T35/S35*100)</f>
        <v>87.325871026392363</v>
      </c>
    </row>
    <row r="36" spans="2:21" ht="13.5" customHeight="1" thickBot="1">
      <c r="B36" s="96" t="s">
        <v>68</v>
      </c>
      <c r="C36" s="97"/>
      <c r="D36" s="97"/>
      <c r="E36" s="51"/>
      <c r="F36" s="51"/>
      <c r="G36" s="51"/>
      <c r="H36" s="52"/>
      <c r="I36" s="52"/>
      <c r="J36" s="52"/>
      <c r="K36" s="52"/>
      <c r="L36" s="52"/>
      <c r="M36" s="52"/>
      <c r="N36" s="52"/>
      <c r="O36" s="52"/>
      <c r="P36" s="53"/>
      <c r="Q36" s="53"/>
      <c r="R36" s="49">
        <f>9467.13218488</f>
        <v>9467.1321848799998</v>
      </c>
      <c r="S36" s="49">
        <f>9467.13218488</f>
        <v>9467.1321848799998</v>
      </c>
      <c r="T36" s="49">
        <f>9259.46564267</f>
        <v>9259.4656426700003</v>
      </c>
      <c r="U36" s="50">
        <f>+IF(ISERR(T36/S36*100),"N/A",T36/S36*100)</f>
        <v>97.80644720962421</v>
      </c>
    </row>
    <row r="37" spans="2:21" ht="14.85" customHeight="1" thickTop="1" thickBot="1">
      <c r="B37" s="8" t="s">
        <v>69</v>
      </c>
      <c r="C37" s="9"/>
      <c r="D37" s="9"/>
      <c r="E37" s="9"/>
      <c r="F37" s="9"/>
      <c r="G37" s="9"/>
      <c r="H37" s="10"/>
      <c r="I37" s="10"/>
      <c r="J37" s="10"/>
      <c r="K37" s="10"/>
      <c r="L37" s="10"/>
      <c r="M37" s="10"/>
      <c r="N37" s="10"/>
      <c r="O37" s="10"/>
      <c r="P37" s="10"/>
      <c r="Q37" s="10"/>
      <c r="R37" s="10"/>
      <c r="S37" s="10"/>
      <c r="T37" s="10"/>
      <c r="U37" s="11"/>
    </row>
    <row r="38" spans="2:21" ht="44.25" customHeight="1" thickTop="1">
      <c r="B38" s="98" t="s">
        <v>70</v>
      </c>
      <c r="C38" s="99"/>
      <c r="D38" s="99"/>
      <c r="E38" s="99"/>
      <c r="F38" s="99"/>
      <c r="G38" s="99"/>
      <c r="H38" s="99"/>
      <c r="I38" s="99"/>
      <c r="J38" s="99"/>
      <c r="K38" s="99"/>
      <c r="L38" s="99"/>
      <c r="M38" s="99"/>
      <c r="N38" s="99"/>
      <c r="O38" s="99"/>
      <c r="P38" s="99"/>
      <c r="Q38" s="99"/>
      <c r="R38" s="99"/>
      <c r="S38" s="99"/>
      <c r="T38" s="99"/>
      <c r="U38" s="100"/>
    </row>
    <row r="39" spans="2:21" ht="34.5" customHeight="1">
      <c r="B39" s="88" t="s">
        <v>71</v>
      </c>
      <c r="C39" s="89"/>
      <c r="D39" s="89"/>
      <c r="E39" s="89"/>
      <c r="F39" s="89"/>
      <c r="G39" s="89"/>
      <c r="H39" s="89"/>
      <c r="I39" s="89"/>
      <c r="J39" s="89"/>
      <c r="K39" s="89"/>
      <c r="L39" s="89"/>
      <c r="M39" s="89"/>
      <c r="N39" s="89"/>
      <c r="O39" s="89"/>
      <c r="P39" s="89"/>
      <c r="Q39" s="89"/>
      <c r="R39" s="89"/>
      <c r="S39" s="89"/>
      <c r="T39" s="89"/>
      <c r="U39" s="90"/>
    </row>
    <row r="40" spans="2:21" ht="34.5" customHeight="1">
      <c r="B40" s="88" t="s">
        <v>71</v>
      </c>
      <c r="C40" s="89"/>
      <c r="D40" s="89"/>
      <c r="E40" s="89"/>
      <c r="F40" s="89"/>
      <c r="G40" s="89"/>
      <c r="H40" s="89"/>
      <c r="I40" s="89"/>
      <c r="J40" s="89"/>
      <c r="K40" s="89"/>
      <c r="L40" s="89"/>
      <c r="M40" s="89"/>
      <c r="N40" s="89"/>
      <c r="O40" s="89"/>
      <c r="P40" s="89"/>
      <c r="Q40" s="89"/>
      <c r="R40" s="89"/>
      <c r="S40" s="89"/>
      <c r="T40" s="89"/>
      <c r="U40" s="90"/>
    </row>
    <row r="41" spans="2:21" ht="34.5" customHeight="1">
      <c r="B41" s="88" t="s">
        <v>447</v>
      </c>
      <c r="C41" s="89"/>
      <c r="D41" s="89"/>
      <c r="E41" s="89"/>
      <c r="F41" s="89"/>
      <c r="G41" s="89"/>
      <c r="H41" s="89"/>
      <c r="I41" s="89"/>
      <c r="J41" s="89"/>
      <c r="K41" s="89"/>
      <c r="L41" s="89"/>
      <c r="M41" s="89"/>
      <c r="N41" s="89"/>
      <c r="O41" s="89"/>
      <c r="P41" s="89"/>
      <c r="Q41" s="89"/>
      <c r="R41" s="89"/>
      <c r="S41" s="89"/>
      <c r="T41" s="89"/>
      <c r="U41" s="90"/>
    </row>
    <row r="42" spans="2:21" ht="34.5" customHeight="1">
      <c r="B42" s="88" t="s">
        <v>448</v>
      </c>
      <c r="C42" s="89"/>
      <c r="D42" s="89"/>
      <c r="E42" s="89"/>
      <c r="F42" s="89"/>
      <c r="G42" s="89"/>
      <c r="H42" s="89"/>
      <c r="I42" s="89"/>
      <c r="J42" s="89"/>
      <c r="K42" s="89"/>
      <c r="L42" s="89"/>
      <c r="M42" s="89"/>
      <c r="N42" s="89"/>
      <c r="O42" s="89"/>
      <c r="P42" s="89"/>
      <c r="Q42" s="89"/>
      <c r="R42" s="89"/>
      <c r="S42" s="89"/>
      <c r="T42" s="89"/>
      <c r="U42" s="90"/>
    </row>
    <row r="43" spans="2:21" ht="34.5" customHeight="1">
      <c r="B43" s="88" t="s">
        <v>449</v>
      </c>
      <c r="C43" s="89"/>
      <c r="D43" s="89"/>
      <c r="E43" s="89"/>
      <c r="F43" s="89"/>
      <c r="G43" s="89"/>
      <c r="H43" s="89"/>
      <c r="I43" s="89"/>
      <c r="J43" s="89"/>
      <c r="K43" s="89"/>
      <c r="L43" s="89"/>
      <c r="M43" s="89"/>
      <c r="N43" s="89"/>
      <c r="O43" s="89"/>
      <c r="P43" s="89"/>
      <c r="Q43" s="89"/>
      <c r="R43" s="89"/>
      <c r="S43" s="89"/>
      <c r="T43" s="89"/>
      <c r="U43" s="90"/>
    </row>
    <row r="44" spans="2:21" ht="34.5" customHeight="1">
      <c r="B44" s="88" t="s">
        <v>450</v>
      </c>
      <c r="C44" s="89"/>
      <c r="D44" s="89"/>
      <c r="E44" s="89"/>
      <c r="F44" s="89"/>
      <c r="G44" s="89"/>
      <c r="H44" s="89"/>
      <c r="I44" s="89"/>
      <c r="J44" s="89"/>
      <c r="K44" s="89"/>
      <c r="L44" s="89"/>
      <c r="M44" s="89"/>
      <c r="N44" s="89"/>
      <c r="O44" s="89"/>
      <c r="P44" s="89"/>
      <c r="Q44" s="89"/>
      <c r="R44" s="89"/>
      <c r="S44" s="89"/>
      <c r="T44" s="89"/>
      <c r="U44" s="90"/>
    </row>
    <row r="45" spans="2:21" ht="34.5" customHeight="1">
      <c r="B45" s="88" t="s">
        <v>451</v>
      </c>
      <c r="C45" s="89"/>
      <c r="D45" s="89"/>
      <c r="E45" s="89"/>
      <c r="F45" s="89"/>
      <c r="G45" s="89"/>
      <c r="H45" s="89"/>
      <c r="I45" s="89"/>
      <c r="J45" s="89"/>
      <c r="K45" s="89"/>
      <c r="L45" s="89"/>
      <c r="M45" s="89"/>
      <c r="N45" s="89"/>
      <c r="O45" s="89"/>
      <c r="P45" s="89"/>
      <c r="Q45" s="89"/>
      <c r="R45" s="89"/>
      <c r="S45" s="89"/>
      <c r="T45" s="89"/>
      <c r="U45" s="90"/>
    </row>
    <row r="46" spans="2:21" ht="34.5" customHeight="1">
      <c r="B46" s="88" t="s">
        <v>452</v>
      </c>
      <c r="C46" s="89"/>
      <c r="D46" s="89"/>
      <c r="E46" s="89"/>
      <c r="F46" s="89"/>
      <c r="G46" s="89"/>
      <c r="H46" s="89"/>
      <c r="I46" s="89"/>
      <c r="J46" s="89"/>
      <c r="K46" s="89"/>
      <c r="L46" s="89"/>
      <c r="M46" s="89"/>
      <c r="N46" s="89"/>
      <c r="O46" s="89"/>
      <c r="P46" s="89"/>
      <c r="Q46" s="89"/>
      <c r="R46" s="89"/>
      <c r="S46" s="89"/>
      <c r="T46" s="89"/>
      <c r="U46" s="90"/>
    </row>
    <row r="47" spans="2:21" ht="34.5" customHeight="1">
      <c r="B47" s="88" t="s">
        <v>453</v>
      </c>
      <c r="C47" s="89"/>
      <c r="D47" s="89"/>
      <c r="E47" s="89"/>
      <c r="F47" s="89"/>
      <c r="G47" s="89"/>
      <c r="H47" s="89"/>
      <c r="I47" s="89"/>
      <c r="J47" s="89"/>
      <c r="K47" s="89"/>
      <c r="L47" s="89"/>
      <c r="M47" s="89"/>
      <c r="N47" s="89"/>
      <c r="O47" s="89"/>
      <c r="P47" s="89"/>
      <c r="Q47" s="89"/>
      <c r="R47" s="89"/>
      <c r="S47" s="89"/>
      <c r="T47" s="89"/>
      <c r="U47" s="90"/>
    </row>
    <row r="48" spans="2:21" ht="34.5" customHeight="1">
      <c r="B48" s="88" t="s">
        <v>454</v>
      </c>
      <c r="C48" s="89"/>
      <c r="D48" s="89"/>
      <c r="E48" s="89"/>
      <c r="F48" s="89"/>
      <c r="G48" s="89"/>
      <c r="H48" s="89"/>
      <c r="I48" s="89"/>
      <c r="J48" s="89"/>
      <c r="K48" s="89"/>
      <c r="L48" s="89"/>
      <c r="M48" s="89"/>
      <c r="N48" s="89"/>
      <c r="O48" s="89"/>
      <c r="P48" s="89"/>
      <c r="Q48" s="89"/>
      <c r="R48" s="89"/>
      <c r="S48" s="89"/>
      <c r="T48" s="89"/>
      <c r="U48" s="90"/>
    </row>
    <row r="49" spans="2:21" ht="34.5" customHeight="1">
      <c r="B49" s="88" t="s">
        <v>455</v>
      </c>
      <c r="C49" s="89"/>
      <c r="D49" s="89"/>
      <c r="E49" s="89"/>
      <c r="F49" s="89"/>
      <c r="G49" s="89"/>
      <c r="H49" s="89"/>
      <c r="I49" s="89"/>
      <c r="J49" s="89"/>
      <c r="K49" s="89"/>
      <c r="L49" s="89"/>
      <c r="M49" s="89"/>
      <c r="N49" s="89"/>
      <c r="O49" s="89"/>
      <c r="P49" s="89"/>
      <c r="Q49" s="89"/>
      <c r="R49" s="89"/>
      <c r="S49" s="89"/>
      <c r="T49" s="89"/>
      <c r="U49" s="90"/>
    </row>
    <row r="50" spans="2:21" ht="34.5" customHeight="1">
      <c r="B50" s="88" t="s">
        <v>456</v>
      </c>
      <c r="C50" s="89"/>
      <c r="D50" s="89"/>
      <c r="E50" s="89"/>
      <c r="F50" s="89"/>
      <c r="G50" s="89"/>
      <c r="H50" s="89"/>
      <c r="I50" s="89"/>
      <c r="J50" s="89"/>
      <c r="K50" s="89"/>
      <c r="L50" s="89"/>
      <c r="M50" s="89"/>
      <c r="N50" s="89"/>
      <c r="O50" s="89"/>
      <c r="P50" s="89"/>
      <c r="Q50" s="89"/>
      <c r="R50" s="89"/>
      <c r="S50" s="89"/>
      <c r="T50" s="89"/>
      <c r="U50" s="90"/>
    </row>
    <row r="51" spans="2:21" ht="34.5" customHeight="1">
      <c r="B51" s="88" t="s">
        <v>457</v>
      </c>
      <c r="C51" s="89"/>
      <c r="D51" s="89"/>
      <c r="E51" s="89"/>
      <c r="F51" s="89"/>
      <c r="G51" s="89"/>
      <c r="H51" s="89"/>
      <c r="I51" s="89"/>
      <c r="J51" s="89"/>
      <c r="K51" s="89"/>
      <c r="L51" s="89"/>
      <c r="M51" s="89"/>
      <c r="N51" s="89"/>
      <c r="O51" s="89"/>
      <c r="P51" s="89"/>
      <c r="Q51" s="89"/>
      <c r="R51" s="89"/>
      <c r="S51" s="89"/>
      <c r="T51" s="89"/>
      <c r="U51" s="90"/>
    </row>
    <row r="52" spans="2:21" ht="34.5" customHeight="1">
      <c r="B52" s="88" t="s">
        <v>458</v>
      </c>
      <c r="C52" s="89"/>
      <c r="D52" s="89"/>
      <c r="E52" s="89"/>
      <c r="F52" s="89"/>
      <c r="G52" s="89"/>
      <c r="H52" s="89"/>
      <c r="I52" s="89"/>
      <c r="J52" s="89"/>
      <c r="K52" s="89"/>
      <c r="L52" s="89"/>
      <c r="M52" s="89"/>
      <c r="N52" s="89"/>
      <c r="O52" s="89"/>
      <c r="P52" s="89"/>
      <c r="Q52" s="89"/>
      <c r="R52" s="89"/>
      <c r="S52" s="89"/>
      <c r="T52" s="89"/>
      <c r="U52" s="90"/>
    </row>
    <row r="53" spans="2:21" ht="34.5" customHeight="1">
      <c r="B53" s="88" t="s">
        <v>459</v>
      </c>
      <c r="C53" s="89"/>
      <c r="D53" s="89"/>
      <c r="E53" s="89"/>
      <c r="F53" s="89"/>
      <c r="G53" s="89"/>
      <c r="H53" s="89"/>
      <c r="I53" s="89"/>
      <c r="J53" s="89"/>
      <c r="K53" s="89"/>
      <c r="L53" s="89"/>
      <c r="M53" s="89"/>
      <c r="N53" s="89"/>
      <c r="O53" s="89"/>
      <c r="P53" s="89"/>
      <c r="Q53" s="89"/>
      <c r="R53" s="89"/>
      <c r="S53" s="89"/>
      <c r="T53" s="89"/>
      <c r="U53" s="90"/>
    </row>
    <row r="54" spans="2:21" ht="34.5" customHeight="1">
      <c r="B54" s="88" t="s">
        <v>460</v>
      </c>
      <c r="C54" s="89"/>
      <c r="D54" s="89"/>
      <c r="E54" s="89"/>
      <c r="F54" s="89"/>
      <c r="G54" s="89"/>
      <c r="H54" s="89"/>
      <c r="I54" s="89"/>
      <c r="J54" s="89"/>
      <c r="K54" s="89"/>
      <c r="L54" s="89"/>
      <c r="M54" s="89"/>
      <c r="N54" s="89"/>
      <c r="O54" s="89"/>
      <c r="P54" s="89"/>
      <c r="Q54" s="89"/>
      <c r="R54" s="89"/>
      <c r="S54" s="89"/>
      <c r="T54" s="89"/>
      <c r="U54" s="90"/>
    </row>
    <row r="55" spans="2:21" ht="34.5" customHeight="1">
      <c r="B55" s="88" t="s">
        <v>461</v>
      </c>
      <c r="C55" s="89"/>
      <c r="D55" s="89"/>
      <c r="E55" s="89"/>
      <c r="F55" s="89"/>
      <c r="G55" s="89"/>
      <c r="H55" s="89"/>
      <c r="I55" s="89"/>
      <c r="J55" s="89"/>
      <c r="K55" s="89"/>
      <c r="L55" s="89"/>
      <c r="M55" s="89"/>
      <c r="N55" s="89"/>
      <c r="O55" s="89"/>
      <c r="P55" s="89"/>
      <c r="Q55" s="89"/>
      <c r="R55" s="89"/>
      <c r="S55" s="89"/>
      <c r="T55" s="89"/>
      <c r="U55" s="90"/>
    </row>
    <row r="56" spans="2:21" ht="34.5" customHeight="1">
      <c r="B56" s="88" t="s">
        <v>462</v>
      </c>
      <c r="C56" s="89"/>
      <c r="D56" s="89"/>
      <c r="E56" s="89"/>
      <c r="F56" s="89"/>
      <c r="G56" s="89"/>
      <c r="H56" s="89"/>
      <c r="I56" s="89"/>
      <c r="J56" s="89"/>
      <c r="K56" s="89"/>
      <c r="L56" s="89"/>
      <c r="M56" s="89"/>
      <c r="N56" s="89"/>
      <c r="O56" s="89"/>
      <c r="P56" s="89"/>
      <c r="Q56" s="89"/>
      <c r="R56" s="89"/>
      <c r="S56" s="89"/>
      <c r="T56" s="89"/>
      <c r="U56" s="90"/>
    </row>
    <row r="57" spans="2:21" ht="34.5" customHeight="1">
      <c r="B57" s="88" t="s">
        <v>463</v>
      </c>
      <c r="C57" s="89"/>
      <c r="D57" s="89"/>
      <c r="E57" s="89"/>
      <c r="F57" s="89"/>
      <c r="G57" s="89"/>
      <c r="H57" s="89"/>
      <c r="I57" s="89"/>
      <c r="J57" s="89"/>
      <c r="K57" s="89"/>
      <c r="L57" s="89"/>
      <c r="M57" s="89"/>
      <c r="N57" s="89"/>
      <c r="O57" s="89"/>
      <c r="P57" s="89"/>
      <c r="Q57" s="89"/>
      <c r="R57" s="89"/>
      <c r="S57" s="89"/>
      <c r="T57" s="89"/>
      <c r="U57" s="90"/>
    </row>
    <row r="58" spans="2:21" ht="34.5" customHeight="1">
      <c r="B58" s="88" t="s">
        <v>464</v>
      </c>
      <c r="C58" s="89"/>
      <c r="D58" s="89"/>
      <c r="E58" s="89"/>
      <c r="F58" s="89"/>
      <c r="G58" s="89"/>
      <c r="H58" s="89"/>
      <c r="I58" s="89"/>
      <c r="J58" s="89"/>
      <c r="K58" s="89"/>
      <c r="L58" s="89"/>
      <c r="M58" s="89"/>
      <c r="N58" s="89"/>
      <c r="O58" s="89"/>
      <c r="P58" s="89"/>
      <c r="Q58" s="89"/>
      <c r="R58" s="89"/>
      <c r="S58" s="89"/>
      <c r="T58" s="89"/>
      <c r="U58" s="90"/>
    </row>
    <row r="59" spans="2:21" ht="34.5" customHeight="1" thickBot="1">
      <c r="B59" s="91" t="s">
        <v>465</v>
      </c>
      <c r="C59" s="92"/>
      <c r="D59" s="92"/>
      <c r="E59" s="92"/>
      <c r="F59" s="92"/>
      <c r="G59" s="92"/>
      <c r="H59" s="92"/>
      <c r="I59" s="92"/>
      <c r="J59" s="92"/>
      <c r="K59" s="92"/>
      <c r="L59" s="92"/>
      <c r="M59" s="92"/>
      <c r="N59" s="92"/>
      <c r="O59" s="92"/>
      <c r="P59" s="92"/>
      <c r="Q59" s="92"/>
      <c r="R59" s="92"/>
      <c r="S59" s="92"/>
      <c r="T59" s="92"/>
      <c r="U59" s="93"/>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C14:H14"/>
    <mergeCell ref="I14:K14"/>
    <mergeCell ref="L14:O14"/>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L12" sqref="L12:O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2"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58" t="s">
        <v>0</v>
      </c>
      <c r="C1" s="58"/>
      <c r="D1" s="58"/>
      <c r="E1" s="58"/>
      <c r="F1" s="58"/>
      <c r="G1" s="58"/>
      <c r="H1" s="58"/>
      <c r="I1" s="58"/>
      <c r="J1" s="58"/>
      <c r="K1" s="58"/>
      <c r="L1" s="58"/>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466</v>
      </c>
      <c r="D4" s="59" t="s">
        <v>467</v>
      </c>
      <c r="E4" s="59"/>
      <c r="F4" s="59"/>
      <c r="G4" s="59"/>
      <c r="H4" s="59"/>
      <c r="I4" s="14"/>
      <c r="J4" s="15" t="s">
        <v>6</v>
      </c>
      <c r="K4" s="16" t="s">
        <v>7</v>
      </c>
      <c r="L4" s="60" t="s">
        <v>8</v>
      </c>
      <c r="M4" s="60"/>
      <c r="N4" s="60"/>
      <c r="O4" s="60"/>
      <c r="P4" s="15" t="s">
        <v>9</v>
      </c>
      <c r="Q4" s="60" t="s">
        <v>468</v>
      </c>
      <c r="R4" s="60"/>
      <c r="S4" s="15" t="s">
        <v>11</v>
      </c>
      <c r="T4" s="60" t="s">
        <v>12</v>
      </c>
      <c r="U4" s="61"/>
    </row>
    <row r="5" spans="1:34" ht="15.75" customHeight="1">
      <c r="B5" s="55" t="s">
        <v>13</v>
      </c>
      <c r="C5" s="56"/>
      <c r="D5" s="56"/>
      <c r="E5" s="56"/>
      <c r="F5" s="56"/>
      <c r="G5" s="56"/>
      <c r="H5" s="56"/>
      <c r="I5" s="56"/>
      <c r="J5" s="56"/>
      <c r="K5" s="56"/>
      <c r="L5" s="56"/>
      <c r="M5" s="56"/>
      <c r="N5" s="56"/>
      <c r="O5" s="56"/>
      <c r="P5" s="56"/>
      <c r="Q5" s="56"/>
      <c r="R5" s="56"/>
      <c r="S5" s="56"/>
      <c r="T5" s="56"/>
      <c r="U5" s="57"/>
    </row>
    <row r="6" spans="1:34" ht="37.5" customHeight="1" thickBot="1">
      <c r="B6" s="17" t="s">
        <v>14</v>
      </c>
      <c r="C6" s="62" t="s">
        <v>15</v>
      </c>
      <c r="D6" s="62"/>
      <c r="E6" s="62"/>
      <c r="F6" s="62"/>
      <c r="G6" s="62"/>
      <c r="H6" s="18"/>
      <c r="I6" s="18"/>
      <c r="J6" s="18" t="s">
        <v>16</v>
      </c>
      <c r="K6" s="62" t="s">
        <v>17</v>
      </c>
      <c r="L6" s="62"/>
      <c r="M6" s="62"/>
      <c r="N6" s="19"/>
      <c r="O6" s="20" t="s">
        <v>18</v>
      </c>
      <c r="P6" s="62" t="s">
        <v>19</v>
      </c>
      <c r="Q6" s="62"/>
      <c r="R6" s="21"/>
      <c r="S6" s="20" t="s">
        <v>20</v>
      </c>
      <c r="T6" s="62" t="s">
        <v>261</v>
      </c>
      <c r="U6" s="63"/>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64" t="s">
        <v>23</v>
      </c>
      <c r="C8" s="67" t="s">
        <v>24</v>
      </c>
      <c r="D8" s="67"/>
      <c r="E8" s="67"/>
      <c r="F8" s="67"/>
      <c r="G8" s="67"/>
      <c r="H8" s="68"/>
      <c r="I8" s="73" t="s">
        <v>25</v>
      </c>
      <c r="J8" s="74"/>
      <c r="K8" s="74"/>
      <c r="L8" s="74"/>
      <c r="M8" s="74"/>
      <c r="N8" s="74"/>
      <c r="O8" s="74"/>
      <c r="P8" s="74"/>
      <c r="Q8" s="74"/>
      <c r="R8" s="74"/>
      <c r="S8" s="75"/>
      <c r="T8" s="76" t="s">
        <v>26</v>
      </c>
      <c r="U8" s="77"/>
    </row>
    <row r="9" spans="1:34" ht="19.5" customHeight="1">
      <c r="B9" s="65"/>
      <c r="C9" s="69"/>
      <c r="D9" s="69"/>
      <c r="E9" s="69"/>
      <c r="F9" s="69"/>
      <c r="G9" s="69"/>
      <c r="H9" s="70"/>
      <c r="I9" s="78" t="s">
        <v>27</v>
      </c>
      <c r="J9" s="79"/>
      <c r="K9" s="79"/>
      <c r="L9" s="79" t="s">
        <v>28</v>
      </c>
      <c r="M9" s="79"/>
      <c r="N9" s="79"/>
      <c r="O9" s="79"/>
      <c r="P9" s="79" t="s">
        <v>29</v>
      </c>
      <c r="Q9" s="79" t="s">
        <v>30</v>
      </c>
      <c r="R9" s="83" t="s">
        <v>31</v>
      </c>
      <c r="S9" s="84"/>
      <c r="T9" s="79" t="s">
        <v>32</v>
      </c>
      <c r="U9" s="85" t="s">
        <v>33</v>
      </c>
    </row>
    <row r="10" spans="1:34" ht="26.25" customHeight="1" thickBot="1">
      <c r="B10" s="66"/>
      <c r="C10" s="71"/>
      <c r="D10" s="71"/>
      <c r="E10" s="71"/>
      <c r="F10" s="71"/>
      <c r="G10" s="71"/>
      <c r="H10" s="72"/>
      <c r="I10" s="80"/>
      <c r="J10" s="81"/>
      <c r="K10" s="81"/>
      <c r="L10" s="81"/>
      <c r="M10" s="81"/>
      <c r="N10" s="81"/>
      <c r="O10" s="81"/>
      <c r="P10" s="81"/>
      <c r="Q10" s="81"/>
      <c r="R10" s="23" t="s">
        <v>34</v>
      </c>
      <c r="S10" s="24" t="s">
        <v>35</v>
      </c>
      <c r="T10" s="81"/>
      <c r="U10" s="86"/>
    </row>
    <row r="11" spans="1:34" ht="96" customHeight="1" thickTop="1">
      <c r="A11" s="25"/>
      <c r="B11" s="26" t="s">
        <v>36</v>
      </c>
      <c r="C11" s="82" t="s">
        <v>469</v>
      </c>
      <c r="D11" s="82"/>
      <c r="E11" s="82"/>
      <c r="F11" s="82"/>
      <c r="G11" s="82"/>
      <c r="H11" s="82"/>
      <c r="I11" s="82" t="s">
        <v>392</v>
      </c>
      <c r="J11" s="82"/>
      <c r="K11" s="82"/>
      <c r="L11" s="82" t="s">
        <v>38</v>
      </c>
      <c r="M11" s="82"/>
      <c r="N11" s="82"/>
      <c r="O11" s="82"/>
      <c r="P11" s="27" t="s">
        <v>12</v>
      </c>
      <c r="Q11" s="27" t="s">
        <v>39</v>
      </c>
      <c r="R11" s="28">
        <v>62070</v>
      </c>
      <c r="S11" s="28" t="s">
        <v>40</v>
      </c>
      <c r="T11" s="28" t="s">
        <v>40</v>
      </c>
      <c r="U11" s="29" t="str">
        <f t="shared" ref="U11:U30" si="0">IF(ISERR(T11/S11*100),"N/A",T11/S11*100)</f>
        <v>N/A</v>
      </c>
    </row>
    <row r="12" spans="1:34" ht="105" customHeight="1" thickBot="1">
      <c r="A12" s="25"/>
      <c r="B12" s="30" t="s">
        <v>41</v>
      </c>
      <c r="C12" s="87" t="s">
        <v>41</v>
      </c>
      <c r="D12" s="87"/>
      <c r="E12" s="87"/>
      <c r="F12" s="87"/>
      <c r="G12" s="87"/>
      <c r="H12" s="87"/>
      <c r="I12" s="87" t="s">
        <v>470</v>
      </c>
      <c r="J12" s="87"/>
      <c r="K12" s="87"/>
      <c r="L12" s="87" t="s">
        <v>471</v>
      </c>
      <c r="M12" s="87"/>
      <c r="N12" s="87"/>
      <c r="O12" s="87"/>
      <c r="P12" s="31" t="s">
        <v>321</v>
      </c>
      <c r="Q12" s="31" t="s">
        <v>39</v>
      </c>
      <c r="R12" s="31">
        <v>106.25</v>
      </c>
      <c r="S12" s="31" t="s">
        <v>40</v>
      </c>
      <c r="T12" s="31" t="s">
        <v>40</v>
      </c>
      <c r="U12" s="32" t="str">
        <f t="shared" si="0"/>
        <v>N/A</v>
      </c>
    </row>
    <row r="13" spans="1:34" ht="75" customHeight="1" thickTop="1" thickBot="1">
      <c r="A13" s="25"/>
      <c r="B13" s="26" t="s">
        <v>45</v>
      </c>
      <c r="C13" s="82" t="s">
        <v>472</v>
      </c>
      <c r="D13" s="82"/>
      <c r="E13" s="82"/>
      <c r="F13" s="82"/>
      <c r="G13" s="82"/>
      <c r="H13" s="82"/>
      <c r="I13" s="82" t="s">
        <v>473</v>
      </c>
      <c r="J13" s="82"/>
      <c r="K13" s="82"/>
      <c r="L13" s="82" t="s">
        <v>474</v>
      </c>
      <c r="M13" s="82"/>
      <c r="N13" s="82"/>
      <c r="O13" s="82"/>
      <c r="P13" s="27" t="s">
        <v>44</v>
      </c>
      <c r="Q13" s="27" t="s">
        <v>39</v>
      </c>
      <c r="R13" s="27">
        <v>0.1</v>
      </c>
      <c r="S13" s="27" t="s">
        <v>40</v>
      </c>
      <c r="T13" s="27" t="s">
        <v>40</v>
      </c>
      <c r="U13" s="29" t="str">
        <f t="shared" si="0"/>
        <v>N/A</v>
      </c>
    </row>
    <row r="14" spans="1:34" ht="99.75" customHeight="1" thickTop="1">
      <c r="A14" s="25"/>
      <c r="B14" s="26" t="s">
        <v>50</v>
      </c>
      <c r="C14" s="82" t="s">
        <v>475</v>
      </c>
      <c r="D14" s="82"/>
      <c r="E14" s="82"/>
      <c r="F14" s="82"/>
      <c r="G14" s="82"/>
      <c r="H14" s="82"/>
      <c r="I14" s="82" t="s">
        <v>476</v>
      </c>
      <c r="J14" s="82"/>
      <c r="K14" s="82"/>
      <c r="L14" s="82" t="s">
        <v>477</v>
      </c>
      <c r="M14" s="82"/>
      <c r="N14" s="82"/>
      <c r="O14" s="82"/>
      <c r="P14" s="27" t="s">
        <v>44</v>
      </c>
      <c r="Q14" s="27" t="s">
        <v>99</v>
      </c>
      <c r="R14" s="27">
        <v>100</v>
      </c>
      <c r="S14" s="27" t="s">
        <v>40</v>
      </c>
      <c r="T14" s="27" t="s">
        <v>40</v>
      </c>
      <c r="U14" s="29" t="str">
        <f t="shared" si="0"/>
        <v>N/A</v>
      </c>
    </row>
    <row r="15" spans="1:34" ht="104.25" customHeight="1">
      <c r="A15" s="25"/>
      <c r="B15" s="30" t="s">
        <v>41</v>
      </c>
      <c r="C15" s="87" t="s">
        <v>478</v>
      </c>
      <c r="D15" s="87"/>
      <c r="E15" s="87"/>
      <c r="F15" s="87"/>
      <c r="G15" s="87"/>
      <c r="H15" s="87"/>
      <c r="I15" s="87" t="s">
        <v>479</v>
      </c>
      <c r="J15" s="87"/>
      <c r="K15" s="87"/>
      <c r="L15" s="87" t="s">
        <v>480</v>
      </c>
      <c r="M15" s="87"/>
      <c r="N15" s="87"/>
      <c r="O15" s="87"/>
      <c r="P15" s="31" t="s">
        <v>44</v>
      </c>
      <c r="Q15" s="31" t="s">
        <v>39</v>
      </c>
      <c r="R15" s="31">
        <v>8.9</v>
      </c>
      <c r="S15" s="31" t="s">
        <v>40</v>
      </c>
      <c r="T15" s="31" t="s">
        <v>40</v>
      </c>
      <c r="U15" s="32" t="str">
        <f t="shared" si="0"/>
        <v>N/A</v>
      </c>
    </row>
    <row r="16" spans="1:34" ht="137.25" customHeight="1">
      <c r="A16" s="25"/>
      <c r="B16" s="30" t="s">
        <v>41</v>
      </c>
      <c r="C16" s="87" t="s">
        <v>481</v>
      </c>
      <c r="D16" s="87"/>
      <c r="E16" s="87"/>
      <c r="F16" s="87"/>
      <c r="G16" s="87"/>
      <c r="H16" s="87"/>
      <c r="I16" s="87" t="s">
        <v>482</v>
      </c>
      <c r="J16" s="87"/>
      <c r="K16" s="87"/>
      <c r="L16" s="87" t="s">
        <v>483</v>
      </c>
      <c r="M16" s="87"/>
      <c r="N16" s="87"/>
      <c r="O16" s="87"/>
      <c r="P16" s="31" t="s">
        <v>44</v>
      </c>
      <c r="Q16" s="31" t="s">
        <v>99</v>
      </c>
      <c r="R16" s="31">
        <v>13.92</v>
      </c>
      <c r="S16" s="31" t="s">
        <v>40</v>
      </c>
      <c r="T16" s="31" t="s">
        <v>40</v>
      </c>
      <c r="U16" s="32" t="str">
        <f t="shared" si="0"/>
        <v>N/A</v>
      </c>
    </row>
    <row r="17" spans="1:22" ht="111.75" customHeight="1">
      <c r="A17" s="25"/>
      <c r="B17" s="30" t="s">
        <v>41</v>
      </c>
      <c r="C17" s="87" t="s">
        <v>484</v>
      </c>
      <c r="D17" s="87"/>
      <c r="E17" s="87"/>
      <c r="F17" s="87"/>
      <c r="G17" s="87"/>
      <c r="H17" s="87"/>
      <c r="I17" s="87" t="s">
        <v>485</v>
      </c>
      <c r="J17" s="87"/>
      <c r="K17" s="87"/>
      <c r="L17" s="87" t="s">
        <v>486</v>
      </c>
      <c r="M17" s="87"/>
      <c r="N17" s="87"/>
      <c r="O17" s="87"/>
      <c r="P17" s="31" t="s">
        <v>44</v>
      </c>
      <c r="Q17" s="31" t="s">
        <v>39</v>
      </c>
      <c r="R17" s="31">
        <v>18</v>
      </c>
      <c r="S17" s="31" t="s">
        <v>40</v>
      </c>
      <c r="T17" s="31" t="s">
        <v>40</v>
      </c>
      <c r="U17" s="32" t="str">
        <f t="shared" si="0"/>
        <v>N/A</v>
      </c>
    </row>
    <row r="18" spans="1:22" ht="75" customHeight="1">
      <c r="A18" s="25"/>
      <c r="B18" s="30" t="s">
        <v>41</v>
      </c>
      <c r="C18" s="87" t="s">
        <v>487</v>
      </c>
      <c r="D18" s="87"/>
      <c r="E18" s="87"/>
      <c r="F18" s="87"/>
      <c r="G18" s="87"/>
      <c r="H18" s="87"/>
      <c r="I18" s="87" t="s">
        <v>488</v>
      </c>
      <c r="J18" s="87"/>
      <c r="K18" s="87"/>
      <c r="L18" s="87" t="s">
        <v>489</v>
      </c>
      <c r="M18" s="87"/>
      <c r="N18" s="87"/>
      <c r="O18" s="87"/>
      <c r="P18" s="31" t="s">
        <v>44</v>
      </c>
      <c r="Q18" s="31" t="s">
        <v>54</v>
      </c>
      <c r="R18" s="31">
        <v>100</v>
      </c>
      <c r="S18" s="31">
        <v>12</v>
      </c>
      <c r="T18" s="31">
        <v>3.5</v>
      </c>
      <c r="U18" s="32">
        <f t="shared" si="0"/>
        <v>29.166666666666668</v>
      </c>
    </row>
    <row r="19" spans="1:22" ht="75" customHeight="1">
      <c r="A19" s="25"/>
      <c r="B19" s="30" t="s">
        <v>41</v>
      </c>
      <c r="C19" s="87" t="s">
        <v>41</v>
      </c>
      <c r="D19" s="87"/>
      <c r="E19" s="87"/>
      <c r="F19" s="87"/>
      <c r="G19" s="87"/>
      <c r="H19" s="87"/>
      <c r="I19" s="87" t="s">
        <v>490</v>
      </c>
      <c r="J19" s="87"/>
      <c r="K19" s="87"/>
      <c r="L19" s="87" t="s">
        <v>491</v>
      </c>
      <c r="M19" s="87"/>
      <c r="N19" s="87"/>
      <c r="O19" s="87"/>
      <c r="P19" s="31" t="s">
        <v>44</v>
      </c>
      <c r="Q19" s="31" t="s">
        <v>492</v>
      </c>
      <c r="R19" s="31">
        <v>94.98</v>
      </c>
      <c r="S19" s="31" t="s">
        <v>40</v>
      </c>
      <c r="T19" s="31" t="s">
        <v>40</v>
      </c>
      <c r="U19" s="32" t="str">
        <f t="shared" si="0"/>
        <v>N/A</v>
      </c>
    </row>
    <row r="20" spans="1:22" ht="75" customHeight="1">
      <c r="A20" s="25"/>
      <c r="B20" s="30" t="s">
        <v>41</v>
      </c>
      <c r="C20" s="87" t="s">
        <v>493</v>
      </c>
      <c r="D20" s="87"/>
      <c r="E20" s="87"/>
      <c r="F20" s="87"/>
      <c r="G20" s="87"/>
      <c r="H20" s="87"/>
      <c r="I20" s="87" t="s">
        <v>494</v>
      </c>
      <c r="J20" s="87"/>
      <c r="K20" s="87"/>
      <c r="L20" s="87" t="s">
        <v>495</v>
      </c>
      <c r="M20" s="87"/>
      <c r="N20" s="87"/>
      <c r="O20" s="87"/>
      <c r="P20" s="31" t="s">
        <v>191</v>
      </c>
      <c r="Q20" s="31" t="s">
        <v>39</v>
      </c>
      <c r="R20" s="31">
        <v>84.3</v>
      </c>
      <c r="S20" s="31" t="s">
        <v>40</v>
      </c>
      <c r="T20" s="31" t="s">
        <v>40</v>
      </c>
      <c r="U20" s="32" t="str">
        <f t="shared" si="0"/>
        <v>N/A</v>
      </c>
    </row>
    <row r="21" spans="1:22" ht="75" customHeight="1" thickBot="1">
      <c r="A21" s="25"/>
      <c r="B21" s="30" t="s">
        <v>41</v>
      </c>
      <c r="C21" s="87" t="s">
        <v>496</v>
      </c>
      <c r="D21" s="87"/>
      <c r="E21" s="87"/>
      <c r="F21" s="87"/>
      <c r="G21" s="87"/>
      <c r="H21" s="87"/>
      <c r="I21" s="87" t="s">
        <v>497</v>
      </c>
      <c r="J21" s="87"/>
      <c r="K21" s="87"/>
      <c r="L21" s="87" t="s">
        <v>498</v>
      </c>
      <c r="M21" s="87"/>
      <c r="N21" s="87"/>
      <c r="O21" s="87"/>
      <c r="P21" s="31" t="s">
        <v>44</v>
      </c>
      <c r="Q21" s="31" t="s">
        <v>39</v>
      </c>
      <c r="R21" s="31">
        <v>84.28</v>
      </c>
      <c r="S21" s="31" t="s">
        <v>40</v>
      </c>
      <c r="T21" s="31" t="s">
        <v>40</v>
      </c>
      <c r="U21" s="32" t="str">
        <f t="shared" si="0"/>
        <v>N/A</v>
      </c>
    </row>
    <row r="22" spans="1:22" ht="75" customHeight="1" thickTop="1">
      <c r="A22" s="25"/>
      <c r="B22" s="26" t="s">
        <v>55</v>
      </c>
      <c r="C22" s="82" t="s">
        <v>499</v>
      </c>
      <c r="D22" s="82"/>
      <c r="E22" s="82"/>
      <c r="F22" s="82"/>
      <c r="G22" s="82"/>
      <c r="H22" s="82"/>
      <c r="I22" s="82" t="s">
        <v>500</v>
      </c>
      <c r="J22" s="82"/>
      <c r="K22" s="82"/>
      <c r="L22" s="82" t="s">
        <v>501</v>
      </c>
      <c r="M22" s="82"/>
      <c r="N22" s="82"/>
      <c r="O22" s="82"/>
      <c r="P22" s="27" t="s">
        <v>44</v>
      </c>
      <c r="Q22" s="27" t="s">
        <v>154</v>
      </c>
      <c r="R22" s="27">
        <v>89.29</v>
      </c>
      <c r="S22" s="27" t="s">
        <v>40</v>
      </c>
      <c r="T22" s="27" t="s">
        <v>40</v>
      </c>
      <c r="U22" s="29" t="str">
        <f t="shared" si="0"/>
        <v>N/A</v>
      </c>
    </row>
    <row r="23" spans="1:22" ht="75" customHeight="1">
      <c r="A23" s="25"/>
      <c r="B23" s="30" t="s">
        <v>41</v>
      </c>
      <c r="C23" s="87" t="s">
        <v>502</v>
      </c>
      <c r="D23" s="87"/>
      <c r="E23" s="87"/>
      <c r="F23" s="87"/>
      <c r="G23" s="87"/>
      <c r="H23" s="87"/>
      <c r="I23" s="87" t="s">
        <v>503</v>
      </c>
      <c r="J23" s="87"/>
      <c r="K23" s="87"/>
      <c r="L23" s="87" t="s">
        <v>504</v>
      </c>
      <c r="M23" s="87"/>
      <c r="N23" s="87"/>
      <c r="O23" s="87"/>
      <c r="P23" s="31" t="s">
        <v>44</v>
      </c>
      <c r="Q23" s="31" t="s">
        <v>59</v>
      </c>
      <c r="R23" s="31">
        <v>13.86</v>
      </c>
      <c r="S23" s="31" t="s">
        <v>40</v>
      </c>
      <c r="T23" s="31">
        <v>0</v>
      </c>
      <c r="U23" s="32" t="str">
        <f t="shared" si="0"/>
        <v>N/A</v>
      </c>
    </row>
    <row r="24" spans="1:22" ht="75" customHeight="1">
      <c r="A24" s="25"/>
      <c r="B24" s="30" t="s">
        <v>41</v>
      </c>
      <c r="C24" s="87" t="s">
        <v>505</v>
      </c>
      <c r="D24" s="87"/>
      <c r="E24" s="87"/>
      <c r="F24" s="87"/>
      <c r="G24" s="87"/>
      <c r="H24" s="87"/>
      <c r="I24" s="87" t="s">
        <v>506</v>
      </c>
      <c r="J24" s="87"/>
      <c r="K24" s="87"/>
      <c r="L24" s="87" t="s">
        <v>507</v>
      </c>
      <c r="M24" s="87"/>
      <c r="N24" s="87"/>
      <c r="O24" s="87"/>
      <c r="P24" s="31" t="s">
        <v>44</v>
      </c>
      <c r="Q24" s="31" t="s">
        <v>59</v>
      </c>
      <c r="R24" s="31">
        <v>87.88</v>
      </c>
      <c r="S24" s="31">
        <v>0</v>
      </c>
      <c r="T24" s="31">
        <v>0</v>
      </c>
      <c r="U24" s="32" t="str">
        <f t="shared" si="0"/>
        <v>N/A</v>
      </c>
    </row>
    <row r="25" spans="1:22" ht="75" customHeight="1">
      <c r="A25" s="25"/>
      <c r="B25" s="30" t="s">
        <v>41</v>
      </c>
      <c r="C25" s="87" t="s">
        <v>508</v>
      </c>
      <c r="D25" s="87"/>
      <c r="E25" s="87"/>
      <c r="F25" s="87"/>
      <c r="G25" s="87"/>
      <c r="H25" s="87"/>
      <c r="I25" s="87" t="s">
        <v>509</v>
      </c>
      <c r="J25" s="87"/>
      <c r="K25" s="87"/>
      <c r="L25" s="87" t="s">
        <v>510</v>
      </c>
      <c r="M25" s="87"/>
      <c r="N25" s="87"/>
      <c r="O25" s="87"/>
      <c r="P25" s="31" t="s">
        <v>44</v>
      </c>
      <c r="Q25" s="31" t="s">
        <v>59</v>
      </c>
      <c r="R25" s="31">
        <v>83.78</v>
      </c>
      <c r="S25" s="31">
        <v>0</v>
      </c>
      <c r="T25" s="31">
        <v>0</v>
      </c>
      <c r="U25" s="32" t="str">
        <f t="shared" si="0"/>
        <v>N/A</v>
      </c>
    </row>
    <row r="26" spans="1:22" ht="75" customHeight="1">
      <c r="A26" s="25"/>
      <c r="B26" s="30" t="s">
        <v>41</v>
      </c>
      <c r="C26" s="87" t="s">
        <v>511</v>
      </c>
      <c r="D26" s="87"/>
      <c r="E26" s="87"/>
      <c r="F26" s="87"/>
      <c r="G26" s="87"/>
      <c r="H26" s="87"/>
      <c r="I26" s="87" t="s">
        <v>512</v>
      </c>
      <c r="J26" s="87"/>
      <c r="K26" s="87"/>
      <c r="L26" s="87" t="s">
        <v>513</v>
      </c>
      <c r="M26" s="87"/>
      <c r="N26" s="87"/>
      <c r="O26" s="87"/>
      <c r="P26" s="31" t="s">
        <v>44</v>
      </c>
      <c r="Q26" s="31" t="s">
        <v>106</v>
      </c>
      <c r="R26" s="31">
        <v>100</v>
      </c>
      <c r="S26" s="31" t="s">
        <v>40</v>
      </c>
      <c r="T26" s="31" t="s">
        <v>40</v>
      </c>
      <c r="U26" s="32" t="str">
        <f t="shared" si="0"/>
        <v>N/A</v>
      </c>
    </row>
    <row r="27" spans="1:22" ht="75" customHeight="1">
      <c r="A27" s="25"/>
      <c r="B27" s="30" t="s">
        <v>41</v>
      </c>
      <c r="C27" s="87" t="s">
        <v>514</v>
      </c>
      <c r="D27" s="87"/>
      <c r="E27" s="87"/>
      <c r="F27" s="87"/>
      <c r="G27" s="87"/>
      <c r="H27" s="87"/>
      <c r="I27" s="87" t="s">
        <v>515</v>
      </c>
      <c r="J27" s="87"/>
      <c r="K27" s="87"/>
      <c r="L27" s="87" t="s">
        <v>516</v>
      </c>
      <c r="M27" s="87"/>
      <c r="N27" s="87"/>
      <c r="O27" s="87"/>
      <c r="P27" s="31" t="s">
        <v>44</v>
      </c>
      <c r="Q27" s="31" t="s">
        <v>154</v>
      </c>
      <c r="R27" s="31">
        <v>14.84</v>
      </c>
      <c r="S27" s="31" t="s">
        <v>40</v>
      </c>
      <c r="T27" s="31" t="s">
        <v>40</v>
      </c>
      <c r="U27" s="32" t="str">
        <f t="shared" si="0"/>
        <v>N/A</v>
      </c>
    </row>
    <row r="28" spans="1:22" ht="75" customHeight="1">
      <c r="A28" s="25"/>
      <c r="B28" s="30" t="s">
        <v>41</v>
      </c>
      <c r="C28" s="87" t="s">
        <v>517</v>
      </c>
      <c r="D28" s="87"/>
      <c r="E28" s="87"/>
      <c r="F28" s="87"/>
      <c r="G28" s="87"/>
      <c r="H28" s="87"/>
      <c r="I28" s="87" t="s">
        <v>518</v>
      </c>
      <c r="J28" s="87"/>
      <c r="K28" s="87"/>
      <c r="L28" s="87" t="s">
        <v>519</v>
      </c>
      <c r="M28" s="87"/>
      <c r="N28" s="87"/>
      <c r="O28" s="87"/>
      <c r="P28" s="31" t="s">
        <v>44</v>
      </c>
      <c r="Q28" s="31" t="s">
        <v>154</v>
      </c>
      <c r="R28" s="31">
        <v>89.47</v>
      </c>
      <c r="S28" s="31" t="s">
        <v>40</v>
      </c>
      <c r="T28" s="31" t="s">
        <v>40</v>
      </c>
      <c r="U28" s="32" t="str">
        <f t="shared" si="0"/>
        <v>N/A</v>
      </c>
    </row>
    <row r="29" spans="1:22" ht="75" customHeight="1">
      <c r="A29" s="25"/>
      <c r="B29" s="30" t="s">
        <v>41</v>
      </c>
      <c r="C29" s="87" t="s">
        <v>520</v>
      </c>
      <c r="D29" s="87"/>
      <c r="E29" s="87"/>
      <c r="F29" s="87"/>
      <c r="G29" s="87"/>
      <c r="H29" s="87"/>
      <c r="I29" s="87" t="s">
        <v>521</v>
      </c>
      <c r="J29" s="87"/>
      <c r="K29" s="87"/>
      <c r="L29" s="87" t="s">
        <v>522</v>
      </c>
      <c r="M29" s="87"/>
      <c r="N29" s="87"/>
      <c r="O29" s="87"/>
      <c r="P29" s="31" t="s">
        <v>44</v>
      </c>
      <c r="Q29" s="31" t="s">
        <v>59</v>
      </c>
      <c r="R29" s="31">
        <v>100</v>
      </c>
      <c r="S29" s="31">
        <v>17.670000000000002</v>
      </c>
      <c r="T29" s="31">
        <v>16.47</v>
      </c>
      <c r="U29" s="32">
        <f t="shared" si="0"/>
        <v>93.208828522920186</v>
      </c>
    </row>
    <row r="30" spans="1:22" ht="75" customHeight="1" thickBot="1">
      <c r="A30" s="25"/>
      <c r="B30" s="30" t="s">
        <v>41</v>
      </c>
      <c r="C30" s="87" t="s">
        <v>523</v>
      </c>
      <c r="D30" s="87"/>
      <c r="E30" s="87"/>
      <c r="F30" s="87"/>
      <c r="G30" s="87"/>
      <c r="H30" s="87"/>
      <c r="I30" s="87" t="s">
        <v>524</v>
      </c>
      <c r="J30" s="87"/>
      <c r="K30" s="87"/>
      <c r="L30" s="87" t="s">
        <v>525</v>
      </c>
      <c r="M30" s="87"/>
      <c r="N30" s="87"/>
      <c r="O30" s="87"/>
      <c r="P30" s="31" t="s">
        <v>44</v>
      </c>
      <c r="Q30" s="31" t="s">
        <v>106</v>
      </c>
      <c r="R30" s="31">
        <v>91.67</v>
      </c>
      <c r="S30" s="31" t="s">
        <v>40</v>
      </c>
      <c r="T30" s="31" t="s">
        <v>40</v>
      </c>
      <c r="U30" s="32" t="str">
        <f t="shared" si="0"/>
        <v>N/A</v>
      </c>
    </row>
    <row r="31" spans="1:22" ht="22.5" customHeight="1" thickTop="1" thickBot="1">
      <c r="B31" s="8" t="s">
        <v>60</v>
      </c>
      <c r="C31" s="9"/>
      <c r="D31" s="9"/>
      <c r="E31" s="9"/>
      <c r="F31" s="9"/>
      <c r="G31" s="9"/>
      <c r="H31" s="10"/>
      <c r="I31" s="10"/>
      <c r="J31" s="10"/>
      <c r="K31" s="10"/>
      <c r="L31" s="10"/>
      <c r="M31" s="10"/>
      <c r="N31" s="10"/>
      <c r="O31" s="10"/>
      <c r="P31" s="10"/>
      <c r="Q31" s="10"/>
      <c r="R31" s="10"/>
      <c r="S31" s="10"/>
      <c r="T31" s="10"/>
      <c r="U31" s="11"/>
      <c r="V31" s="33"/>
    </row>
    <row r="32" spans="1:22" ht="26.25" customHeight="1" thickTop="1">
      <c r="B32" s="34"/>
      <c r="C32" s="35"/>
      <c r="D32" s="35"/>
      <c r="E32" s="35"/>
      <c r="F32" s="35"/>
      <c r="G32" s="35"/>
      <c r="H32" s="36"/>
      <c r="I32" s="36"/>
      <c r="J32" s="36"/>
      <c r="K32" s="36"/>
      <c r="L32" s="36"/>
      <c r="M32" s="36"/>
      <c r="N32" s="36"/>
      <c r="O32" s="36"/>
      <c r="P32" s="37"/>
      <c r="Q32" s="38"/>
      <c r="R32" s="39" t="s">
        <v>61</v>
      </c>
      <c r="S32" s="22" t="s">
        <v>62</v>
      </c>
      <c r="T32" s="39" t="s">
        <v>63</v>
      </c>
      <c r="U32" s="22" t="s">
        <v>64</v>
      </c>
    </row>
    <row r="33" spans="2:21" ht="26.25" customHeight="1" thickBot="1">
      <c r="B33" s="40"/>
      <c r="C33" s="41"/>
      <c r="D33" s="41"/>
      <c r="E33" s="41"/>
      <c r="F33" s="41"/>
      <c r="G33" s="41"/>
      <c r="H33" s="42"/>
      <c r="I33" s="42"/>
      <c r="J33" s="42"/>
      <c r="K33" s="42"/>
      <c r="L33" s="42"/>
      <c r="M33" s="42"/>
      <c r="N33" s="42"/>
      <c r="O33" s="42"/>
      <c r="P33" s="43"/>
      <c r="Q33" s="44"/>
      <c r="R33" s="45" t="s">
        <v>65</v>
      </c>
      <c r="S33" s="44" t="s">
        <v>65</v>
      </c>
      <c r="T33" s="44" t="s">
        <v>65</v>
      </c>
      <c r="U33" s="44" t="s">
        <v>66</v>
      </c>
    </row>
    <row r="34" spans="2:21" ht="13.5" customHeight="1" thickBot="1">
      <c r="B34" s="94" t="s">
        <v>67</v>
      </c>
      <c r="C34" s="95"/>
      <c r="D34" s="95"/>
      <c r="E34" s="46"/>
      <c r="F34" s="46"/>
      <c r="G34" s="46"/>
      <c r="H34" s="47"/>
      <c r="I34" s="47"/>
      <c r="J34" s="47"/>
      <c r="K34" s="47"/>
      <c r="L34" s="47"/>
      <c r="M34" s="47"/>
      <c r="N34" s="47"/>
      <c r="O34" s="47"/>
      <c r="P34" s="48"/>
      <c r="Q34" s="48"/>
      <c r="R34" s="49">
        <f>22259.559445</f>
        <v>22259.559444999999</v>
      </c>
      <c r="S34" s="49">
        <f>22259.559445</f>
        <v>22259.559444999999</v>
      </c>
      <c r="T34" s="49">
        <f>20463.56458668</f>
        <v>20463.564586680001</v>
      </c>
      <c r="U34" s="50">
        <f>+IF(ISERR(T34/S34*100),"N/A",T34/S34*100)</f>
        <v>91.931579496181712</v>
      </c>
    </row>
    <row r="35" spans="2:21" ht="13.5" customHeight="1" thickBot="1">
      <c r="B35" s="96" t="s">
        <v>68</v>
      </c>
      <c r="C35" s="97"/>
      <c r="D35" s="97"/>
      <c r="E35" s="51"/>
      <c r="F35" s="51"/>
      <c r="G35" s="51"/>
      <c r="H35" s="52"/>
      <c r="I35" s="52"/>
      <c r="J35" s="52"/>
      <c r="K35" s="52"/>
      <c r="L35" s="52"/>
      <c r="M35" s="52"/>
      <c r="N35" s="52"/>
      <c r="O35" s="52"/>
      <c r="P35" s="53"/>
      <c r="Q35" s="53"/>
      <c r="R35" s="49">
        <f>21296.02626344</f>
        <v>21296.026263439999</v>
      </c>
      <c r="S35" s="49">
        <f>21296.02626344</f>
        <v>21296.026263439999</v>
      </c>
      <c r="T35" s="49">
        <f>20463.56458668</f>
        <v>20463.564586680001</v>
      </c>
      <c r="U35" s="50">
        <f>+IF(ISERR(T35/S35*100),"N/A",T35/S35*100)</f>
        <v>96.090999952469403</v>
      </c>
    </row>
    <row r="36" spans="2:21" ht="14.85" customHeight="1" thickTop="1" thickBot="1">
      <c r="B36" s="8" t="s">
        <v>69</v>
      </c>
      <c r="C36" s="9"/>
      <c r="D36" s="9"/>
      <c r="E36" s="9"/>
      <c r="F36" s="9"/>
      <c r="G36" s="9"/>
      <c r="H36" s="10"/>
      <c r="I36" s="10"/>
      <c r="J36" s="10"/>
      <c r="K36" s="10"/>
      <c r="L36" s="10"/>
      <c r="M36" s="10"/>
      <c r="N36" s="10"/>
      <c r="O36" s="10"/>
      <c r="P36" s="10"/>
      <c r="Q36" s="10"/>
      <c r="R36" s="10"/>
      <c r="S36" s="10"/>
      <c r="T36" s="10"/>
      <c r="U36" s="11"/>
    </row>
    <row r="37" spans="2:21" ht="44.25" customHeight="1" thickTop="1">
      <c r="B37" s="98" t="s">
        <v>70</v>
      </c>
      <c r="C37" s="99"/>
      <c r="D37" s="99"/>
      <c r="E37" s="99"/>
      <c r="F37" s="99"/>
      <c r="G37" s="99"/>
      <c r="H37" s="99"/>
      <c r="I37" s="99"/>
      <c r="J37" s="99"/>
      <c r="K37" s="99"/>
      <c r="L37" s="99"/>
      <c r="M37" s="99"/>
      <c r="N37" s="99"/>
      <c r="O37" s="99"/>
      <c r="P37" s="99"/>
      <c r="Q37" s="99"/>
      <c r="R37" s="99"/>
      <c r="S37" s="99"/>
      <c r="T37" s="99"/>
      <c r="U37" s="100"/>
    </row>
    <row r="38" spans="2:21" ht="34.5" customHeight="1">
      <c r="B38" s="88" t="s">
        <v>71</v>
      </c>
      <c r="C38" s="89"/>
      <c r="D38" s="89"/>
      <c r="E38" s="89"/>
      <c r="F38" s="89"/>
      <c r="G38" s="89"/>
      <c r="H38" s="89"/>
      <c r="I38" s="89"/>
      <c r="J38" s="89"/>
      <c r="K38" s="89"/>
      <c r="L38" s="89"/>
      <c r="M38" s="89"/>
      <c r="N38" s="89"/>
      <c r="O38" s="89"/>
      <c r="P38" s="89"/>
      <c r="Q38" s="89"/>
      <c r="R38" s="89"/>
      <c r="S38" s="89"/>
      <c r="T38" s="89"/>
      <c r="U38" s="90"/>
    </row>
    <row r="39" spans="2:21" ht="34.5" customHeight="1">
      <c r="B39" s="88" t="s">
        <v>526</v>
      </c>
      <c r="C39" s="89"/>
      <c r="D39" s="89"/>
      <c r="E39" s="89"/>
      <c r="F39" s="89"/>
      <c r="G39" s="89"/>
      <c r="H39" s="89"/>
      <c r="I39" s="89"/>
      <c r="J39" s="89"/>
      <c r="K39" s="89"/>
      <c r="L39" s="89"/>
      <c r="M39" s="89"/>
      <c r="N39" s="89"/>
      <c r="O39" s="89"/>
      <c r="P39" s="89"/>
      <c r="Q39" s="89"/>
      <c r="R39" s="89"/>
      <c r="S39" s="89"/>
      <c r="T39" s="89"/>
      <c r="U39" s="90"/>
    </row>
    <row r="40" spans="2:21" ht="34.5" customHeight="1">
      <c r="B40" s="88" t="s">
        <v>527</v>
      </c>
      <c r="C40" s="89"/>
      <c r="D40" s="89"/>
      <c r="E40" s="89"/>
      <c r="F40" s="89"/>
      <c r="G40" s="89"/>
      <c r="H40" s="89"/>
      <c r="I40" s="89"/>
      <c r="J40" s="89"/>
      <c r="K40" s="89"/>
      <c r="L40" s="89"/>
      <c r="M40" s="89"/>
      <c r="N40" s="89"/>
      <c r="O40" s="89"/>
      <c r="P40" s="89"/>
      <c r="Q40" s="89"/>
      <c r="R40" s="89"/>
      <c r="S40" s="89"/>
      <c r="T40" s="89"/>
      <c r="U40" s="90"/>
    </row>
    <row r="41" spans="2:21" ht="34.5" customHeight="1">
      <c r="B41" s="88" t="s">
        <v>528</v>
      </c>
      <c r="C41" s="89"/>
      <c r="D41" s="89"/>
      <c r="E41" s="89"/>
      <c r="F41" s="89"/>
      <c r="G41" s="89"/>
      <c r="H41" s="89"/>
      <c r="I41" s="89"/>
      <c r="J41" s="89"/>
      <c r="K41" s="89"/>
      <c r="L41" s="89"/>
      <c r="M41" s="89"/>
      <c r="N41" s="89"/>
      <c r="O41" s="89"/>
      <c r="P41" s="89"/>
      <c r="Q41" s="89"/>
      <c r="R41" s="89"/>
      <c r="S41" s="89"/>
      <c r="T41" s="89"/>
      <c r="U41" s="90"/>
    </row>
    <row r="42" spans="2:21" ht="34.5" customHeight="1">
      <c r="B42" s="88" t="s">
        <v>529</v>
      </c>
      <c r="C42" s="89"/>
      <c r="D42" s="89"/>
      <c r="E42" s="89"/>
      <c r="F42" s="89"/>
      <c r="G42" s="89"/>
      <c r="H42" s="89"/>
      <c r="I42" s="89"/>
      <c r="J42" s="89"/>
      <c r="K42" s="89"/>
      <c r="L42" s="89"/>
      <c r="M42" s="89"/>
      <c r="N42" s="89"/>
      <c r="O42" s="89"/>
      <c r="P42" s="89"/>
      <c r="Q42" s="89"/>
      <c r="R42" s="89"/>
      <c r="S42" s="89"/>
      <c r="T42" s="89"/>
      <c r="U42" s="90"/>
    </row>
    <row r="43" spans="2:21" ht="18.899999999999999" customHeight="1">
      <c r="B43" s="88" t="s">
        <v>530</v>
      </c>
      <c r="C43" s="89"/>
      <c r="D43" s="89"/>
      <c r="E43" s="89"/>
      <c r="F43" s="89"/>
      <c r="G43" s="89"/>
      <c r="H43" s="89"/>
      <c r="I43" s="89"/>
      <c r="J43" s="89"/>
      <c r="K43" s="89"/>
      <c r="L43" s="89"/>
      <c r="M43" s="89"/>
      <c r="N43" s="89"/>
      <c r="O43" s="89"/>
      <c r="P43" s="89"/>
      <c r="Q43" s="89"/>
      <c r="R43" s="89"/>
      <c r="S43" s="89"/>
      <c r="T43" s="89"/>
      <c r="U43" s="90"/>
    </row>
    <row r="44" spans="2:21" ht="34.5" customHeight="1">
      <c r="B44" s="88" t="s">
        <v>531</v>
      </c>
      <c r="C44" s="89"/>
      <c r="D44" s="89"/>
      <c r="E44" s="89"/>
      <c r="F44" s="89"/>
      <c r="G44" s="89"/>
      <c r="H44" s="89"/>
      <c r="I44" s="89"/>
      <c r="J44" s="89"/>
      <c r="K44" s="89"/>
      <c r="L44" s="89"/>
      <c r="M44" s="89"/>
      <c r="N44" s="89"/>
      <c r="O44" s="89"/>
      <c r="P44" s="89"/>
      <c r="Q44" s="89"/>
      <c r="R44" s="89"/>
      <c r="S44" s="89"/>
      <c r="T44" s="89"/>
      <c r="U44" s="90"/>
    </row>
    <row r="45" spans="2:21" ht="166.65" customHeight="1">
      <c r="B45" s="88" t="s">
        <v>532</v>
      </c>
      <c r="C45" s="89"/>
      <c r="D45" s="89"/>
      <c r="E45" s="89"/>
      <c r="F45" s="89"/>
      <c r="G45" s="89"/>
      <c r="H45" s="89"/>
      <c r="I45" s="89"/>
      <c r="J45" s="89"/>
      <c r="K45" s="89"/>
      <c r="L45" s="89"/>
      <c r="M45" s="89"/>
      <c r="N45" s="89"/>
      <c r="O45" s="89"/>
      <c r="P45" s="89"/>
      <c r="Q45" s="89"/>
      <c r="R45" s="89"/>
      <c r="S45" s="89"/>
      <c r="T45" s="89"/>
      <c r="U45" s="90"/>
    </row>
    <row r="46" spans="2:21" ht="34.5" customHeight="1">
      <c r="B46" s="88" t="s">
        <v>533</v>
      </c>
      <c r="C46" s="89"/>
      <c r="D46" s="89"/>
      <c r="E46" s="89"/>
      <c r="F46" s="89"/>
      <c r="G46" s="89"/>
      <c r="H46" s="89"/>
      <c r="I46" s="89"/>
      <c r="J46" s="89"/>
      <c r="K46" s="89"/>
      <c r="L46" s="89"/>
      <c r="M46" s="89"/>
      <c r="N46" s="89"/>
      <c r="O46" s="89"/>
      <c r="P46" s="89"/>
      <c r="Q46" s="89"/>
      <c r="R46" s="89"/>
      <c r="S46" s="89"/>
      <c r="T46" s="89"/>
      <c r="U46" s="90"/>
    </row>
    <row r="47" spans="2:21" ht="34.5" customHeight="1">
      <c r="B47" s="88" t="s">
        <v>534</v>
      </c>
      <c r="C47" s="89"/>
      <c r="D47" s="89"/>
      <c r="E47" s="89"/>
      <c r="F47" s="89"/>
      <c r="G47" s="89"/>
      <c r="H47" s="89"/>
      <c r="I47" s="89"/>
      <c r="J47" s="89"/>
      <c r="K47" s="89"/>
      <c r="L47" s="89"/>
      <c r="M47" s="89"/>
      <c r="N47" s="89"/>
      <c r="O47" s="89"/>
      <c r="P47" s="89"/>
      <c r="Q47" s="89"/>
      <c r="R47" s="89"/>
      <c r="S47" s="89"/>
      <c r="T47" s="89"/>
      <c r="U47" s="90"/>
    </row>
    <row r="48" spans="2:21" ht="34.5" customHeight="1">
      <c r="B48" s="88" t="s">
        <v>535</v>
      </c>
      <c r="C48" s="89"/>
      <c r="D48" s="89"/>
      <c r="E48" s="89"/>
      <c r="F48" s="89"/>
      <c r="G48" s="89"/>
      <c r="H48" s="89"/>
      <c r="I48" s="89"/>
      <c r="J48" s="89"/>
      <c r="K48" s="89"/>
      <c r="L48" s="89"/>
      <c r="M48" s="89"/>
      <c r="N48" s="89"/>
      <c r="O48" s="89"/>
      <c r="P48" s="89"/>
      <c r="Q48" s="89"/>
      <c r="R48" s="89"/>
      <c r="S48" s="89"/>
      <c r="T48" s="89"/>
      <c r="U48" s="90"/>
    </row>
    <row r="49" spans="2:21" ht="34.5" customHeight="1">
      <c r="B49" s="88" t="s">
        <v>536</v>
      </c>
      <c r="C49" s="89"/>
      <c r="D49" s="89"/>
      <c r="E49" s="89"/>
      <c r="F49" s="89"/>
      <c r="G49" s="89"/>
      <c r="H49" s="89"/>
      <c r="I49" s="89"/>
      <c r="J49" s="89"/>
      <c r="K49" s="89"/>
      <c r="L49" s="89"/>
      <c r="M49" s="89"/>
      <c r="N49" s="89"/>
      <c r="O49" s="89"/>
      <c r="P49" s="89"/>
      <c r="Q49" s="89"/>
      <c r="R49" s="89"/>
      <c r="S49" s="89"/>
      <c r="T49" s="89"/>
      <c r="U49" s="90"/>
    </row>
    <row r="50" spans="2:21" ht="24.6" customHeight="1">
      <c r="B50" s="88" t="s">
        <v>537</v>
      </c>
      <c r="C50" s="89"/>
      <c r="D50" s="89"/>
      <c r="E50" s="89"/>
      <c r="F50" s="89"/>
      <c r="G50" s="89"/>
      <c r="H50" s="89"/>
      <c r="I50" s="89"/>
      <c r="J50" s="89"/>
      <c r="K50" s="89"/>
      <c r="L50" s="89"/>
      <c r="M50" s="89"/>
      <c r="N50" s="89"/>
      <c r="O50" s="89"/>
      <c r="P50" s="89"/>
      <c r="Q50" s="89"/>
      <c r="R50" s="89"/>
      <c r="S50" s="89"/>
      <c r="T50" s="89"/>
      <c r="U50" s="90"/>
    </row>
    <row r="51" spans="2:21" ht="27" customHeight="1">
      <c r="B51" s="88" t="s">
        <v>538</v>
      </c>
      <c r="C51" s="89"/>
      <c r="D51" s="89"/>
      <c r="E51" s="89"/>
      <c r="F51" s="89"/>
      <c r="G51" s="89"/>
      <c r="H51" s="89"/>
      <c r="I51" s="89"/>
      <c r="J51" s="89"/>
      <c r="K51" s="89"/>
      <c r="L51" s="89"/>
      <c r="M51" s="89"/>
      <c r="N51" s="89"/>
      <c r="O51" s="89"/>
      <c r="P51" s="89"/>
      <c r="Q51" s="89"/>
      <c r="R51" s="89"/>
      <c r="S51" s="89"/>
      <c r="T51" s="89"/>
      <c r="U51" s="90"/>
    </row>
    <row r="52" spans="2:21" ht="26.85" customHeight="1">
      <c r="B52" s="88" t="s">
        <v>539</v>
      </c>
      <c r="C52" s="89"/>
      <c r="D52" s="89"/>
      <c r="E52" s="89"/>
      <c r="F52" s="89"/>
      <c r="G52" s="89"/>
      <c r="H52" s="89"/>
      <c r="I52" s="89"/>
      <c r="J52" s="89"/>
      <c r="K52" s="89"/>
      <c r="L52" s="89"/>
      <c r="M52" s="89"/>
      <c r="N52" s="89"/>
      <c r="O52" s="89"/>
      <c r="P52" s="89"/>
      <c r="Q52" s="89"/>
      <c r="R52" s="89"/>
      <c r="S52" s="89"/>
      <c r="T52" s="89"/>
      <c r="U52" s="90"/>
    </row>
    <row r="53" spans="2:21" ht="34.5" customHeight="1">
      <c r="B53" s="88" t="s">
        <v>540</v>
      </c>
      <c r="C53" s="89"/>
      <c r="D53" s="89"/>
      <c r="E53" s="89"/>
      <c r="F53" s="89"/>
      <c r="G53" s="89"/>
      <c r="H53" s="89"/>
      <c r="I53" s="89"/>
      <c r="J53" s="89"/>
      <c r="K53" s="89"/>
      <c r="L53" s="89"/>
      <c r="M53" s="89"/>
      <c r="N53" s="89"/>
      <c r="O53" s="89"/>
      <c r="P53" s="89"/>
      <c r="Q53" s="89"/>
      <c r="R53" s="89"/>
      <c r="S53" s="89"/>
      <c r="T53" s="89"/>
      <c r="U53" s="90"/>
    </row>
    <row r="54" spans="2:21" ht="34.5" customHeight="1">
      <c r="B54" s="88" t="s">
        <v>541</v>
      </c>
      <c r="C54" s="89"/>
      <c r="D54" s="89"/>
      <c r="E54" s="89"/>
      <c r="F54" s="89"/>
      <c r="G54" s="89"/>
      <c r="H54" s="89"/>
      <c r="I54" s="89"/>
      <c r="J54" s="89"/>
      <c r="K54" s="89"/>
      <c r="L54" s="89"/>
      <c r="M54" s="89"/>
      <c r="N54" s="89"/>
      <c r="O54" s="89"/>
      <c r="P54" s="89"/>
      <c r="Q54" s="89"/>
      <c r="R54" s="89"/>
      <c r="S54" s="89"/>
      <c r="T54" s="89"/>
      <c r="U54" s="90"/>
    </row>
    <row r="55" spans="2:21" ht="34.5" customHeight="1">
      <c r="B55" s="88" t="s">
        <v>542</v>
      </c>
      <c r="C55" s="89"/>
      <c r="D55" s="89"/>
      <c r="E55" s="89"/>
      <c r="F55" s="89"/>
      <c r="G55" s="89"/>
      <c r="H55" s="89"/>
      <c r="I55" s="89"/>
      <c r="J55" s="89"/>
      <c r="K55" s="89"/>
      <c r="L55" s="89"/>
      <c r="M55" s="89"/>
      <c r="N55" s="89"/>
      <c r="O55" s="89"/>
      <c r="P55" s="89"/>
      <c r="Q55" s="89"/>
      <c r="R55" s="89"/>
      <c r="S55" s="89"/>
      <c r="T55" s="89"/>
      <c r="U55" s="90"/>
    </row>
    <row r="56" spans="2:21" ht="72.75" customHeight="1">
      <c r="B56" s="88" t="s">
        <v>543</v>
      </c>
      <c r="C56" s="89"/>
      <c r="D56" s="89"/>
      <c r="E56" s="89"/>
      <c r="F56" s="89"/>
      <c r="G56" s="89"/>
      <c r="H56" s="89"/>
      <c r="I56" s="89"/>
      <c r="J56" s="89"/>
      <c r="K56" s="89"/>
      <c r="L56" s="89"/>
      <c r="M56" s="89"/>
      <c r="N56" s="89"/>
      <c r="O56" s="89"/>
      <c r="P56" s="89"/>
      <c r="Q56" s="89"/>
      <c r="R56" s="89"/>
      <c r="S56" s="89"/>
      <c r="T56" s="89"/>
      <c r="U56" s="90"/>
    </row>
    <row r="57" spans="2:21" ht="34.5" customHeight="1" thickBot="1">
      <c r="B57" s="91" t="s">
        <v>544</v>
      </c>
      <c r="C57" s="92"/>
      <c r="D57" s="92"/>
      <c r="E57" s="92"/>
      <c r="F57" s="92"/>
      <c r="G57" s="92"/>
      <c r="H57" s="92"/>
      <c r="I57" s="92"/>
      <c r="J57" s="92"/>
      <c r="K57" s="92"/>
      <c r="L57" s="92"/>
      <c r="M57" s="92"/>
      <c r="N57" s="92"/>
      <c r="O57" s="92"/>
      <c r="P57" s="92"/>
      <c r="Q57" s="92"/>
      <c r="R57" s="92"/>
      <c r="S57" s="92"/>
      <c r="T57" s="92"/>
      <c r="U57" s="93"/>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38</vt:i4>
      </vt:variant>
    </vt:vector>
  </HeadingPairs>
  <TitlesOfParts>
    <vt:vector size="57" baseType="lpstr">
      <vt:lpstr>8 B001</vt:lpstr>
      <vt:lpstr>8 E001</vt:lpstr>
      <vt:lpstr>8 E003</vt:lpstr>
      <vt:lpstr>8 E006</vt:lpstr>
      <vt:lpstr>8 P001</vt:lpstr>
      <vt:lpstr>8 S240</vt:lpstr>
      <vt:lpstr>8 S257</vt:lpstr>
      <vt:lpstr>8 S258</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2021-05-14T01:13:14Z</dcterms:modified>
</cp:coreProperties>
</file>