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porte de avances mir 2021\2017\"/>
    </mc:Choice>
  </mc:AlternateContent>
  <bookViews>
    <workbookView xWindow="0" yWindow="0" windowWidth="28800" windowHeight="11835"/>
  </bookViews>
  <sheets>
    <sheet name="8 B001" sheetId="2" r:id="rId1"/>
    <sheet name="8 E001" sheetId="3" r:id="rId2"/>
    <sheet name="8 E003" sheetId="4" r:id="rId3"/>
    <sheet name="8 E006" sheetId="5" r:id="rId4"/>
    <sheet name="8 P001" sheetId="6" r:id="rId5"/>
    <sheet name="8 S240" sheetId="7" r:id="rId6"/>
    <sheet name="8 S257" sheetId="8" r:id="rId7"/>
    <sheet name="8 S259" sheetId="9" r:id="rId8"/>
    <sheet name="8 S260" sheetId="10" r:id="rId9"/>
    <sheet name="8 S261" sheetId="11" r:id="rId10"/>
    <sheet name="8 S262" sheetId="12" r:id="rId11"/>
    <sheet name="8 S263" sheetId="13" r:id="rId12"/>
    <sheet name="8 S266" sheetId="14" r:id="rId13"/>
    <sheet name="8 U002" sheetId="15" r:id="rId14"/>
    <sheet name="8 U004" sheetId="16" r:id="rId15"/>
    <sheet name="8 U009" sheetId="17" r:id="rId16"/>
    <sheet name="8 U013" sheetId="18" r:id="rId17"/>
    <sheet name="8 U017" sheetId="19" r:id="rId18"/>
  </sheets>
  <definedNames>
    <definedName name="_xlnm.Print_Area" localSheetId="0">'8 B001'!$B$1:$U$31</definedName>
    <definedName name="_xlnm.Print_Area" localSheetId="1">'8 E001'!$B$1:$U$43</definedName>
    <definedName name="_xlnm.Print_Area" localSheetId="2">'8 E003'!$B$1:$U$43</definedName>
    <definedName name="_xlnm.Print_Area" localSheetId="3">'8 E006'!$B$1:$U$59</definedName>
    <definedName name="_xlnm.Print_Area" localSheetId="4">'8 P001'!$B$1:$U$33</definedName>
    <definedName name="_xlnm.Print_Area" localSheetId="5">'8 S240'!$B$1:$U$59</definedName>
    <definedName name="_xlnm.Print_Area" localSheetId="6">'8 S257'!$B$1:$U$53</definedName>
    <definedName name="_xlnm.Print_Area" localSheetId="7">'8 S259'!$B$1:$U$69</definedName>
    <definedName name="_xlnm.Print_Area" localSheetId="8">'8 S260'!$B$1:$U$47</definedName>
    <definedName name="_xlnm.Print_Area" localSheetId="9">'8 S261'!$B$1:$U$81</definedName>
    <definedName name="_xlnm.Print_Area" localSheetId="10">'8 S262'!$B$1:$U$65</definedName>
    <definedName name="_xlnm.Print_Area" localSheetId="11">'8 S263'!$B$1:$U$85</definedName>
    <definedName name="_xlnm.Print_Area" localSheetId="12">'8 S266'!$B$1:$U$87</definedName>
    <definedName name="_xlnm.Print_Area" localSheetId="13">'8 U002'!$B$1:$U$79</definedName>
    <definedName name="_xlnm.Print_Area" localSheetId="14">'8 U004'!$B$1:$U$37</definedName>
    <definedName name="_xlnm.Print_Area" localSheetId="15">'8 U009'!$B$1:$U$31</definedName>
    <definedName name="_xlnm.Print_Area" localSheetId="16">'8 U013'!$B$1:$U$43</definedName>
    <definedName name="_xlnm.Print_Area" localSheetId="17">'8 U017'!$B$1:$U$121</definedName>
    <definedName name="_xlnm.Print_Titles" localSheetId="0">'8 B001'!$1:$4</definedName>
    <definedName name="_xlnm.Print_Titles" localSheetId="1">'8 E001'!$1:$4</definedName>
    <definedName name="_xlnm.Print_Titles" localSheetId="2">'8 E003'!$1:$4</definedName>
    <definedName name="_xlnm.Print_Titles" localSheetId="3">'8 E006'!$1:$4</definedName>
    <definedName name="_xlnm.Print_Titles" localSheetId="4">'8 P001'!$1:$4</definedName>
    <definedName name="_xlnm.Print_Titles" localSheetId="5">'8 S240'!$1:$4</definedName>
    <definedName name="_xlnm.Print_Titles" localSheetId="6">'8 S257'!$1:$4</definedName>
    <definedName name="_xlnm.Print_Titles" localSheetId="7">'8 S259'!$1:$4</definedName>
    <definedName name="_xlnm.Print_Titles" localSheetId="8">'8 S260'!$1:$4</definedName>
    <definedName name="_xlnm.Print_Titles" localSheetId="9">'8 S261'!$1:$4</definedName>
    <definedName name="_xlnm.Print_Titles" localSheetId="10">'8 S262'!$1:$4</definedName>
    <definedName name="_xlnm.Print_Titles" localSheetId="11">'8 S263'!$1:$4</definedName>
    <definedName name="_xlnm.Print_Titles" localSheetId="12">'8 S266'!$1:$4</definedName>
    <definedName name="_xlnm.Print_Titles" localSheetId="13">'8 U002'!$1:$4</definedName>
    <definedName name="_xlnm.Print_Titles" localSheetId="14">'8 U004'!$1:$4</definedName>
    <definedName name="_xlnm.Print_Titles" localSheetId="15">'8 U009'!$1:$4</definedName>
    <definedName name="_xlnm.Print_Titles" localSheetId="16">'8 U013'!$1:$4</definedName>
    <definedName name="_xlnm.Print_Titles" localSheetId="17">'8 U017'!$1:$4</definedName>
  </definedNames>
  <calcPr calcId="152511"/>
</workbook>
</file>

<file path=xl/calcChain.xml><?xml version="1.0" encoding="utf-8"?>
<calcChain xmlns="http://schemas.openxmlformats.org/spreadsheetml/2006/main">
  <c r="T65" i="19" l="1"/>
  <c r="U65" i="19" s="1"/>
  <c r="S65" i="19"/>
  <c r="R65" i="19"/>
  <c r="U64" i="19"/>
  <c r="T64" i="19"/>
  <c r="S64" i="19"/>
  <c r="R64" i="19"/>
  <c r="U60" i="19"/>
  <c r="U59" i="19"/>
  <c r="U58" i="19"/>
  <c r="U57" i="19"/>
  <c r="U56" i="19"/>
  <c r="U55" i="19"/>
  <c r="U54" i="19"/>
  <c r="U53" i="19"/>
  <c r="U52" i="19"/>
  <c r="U51" i="19"/>
  <c r="U50" i="19"/>
  <c r="U49" i="19"/>
  <c r="U48" i="19"/>
  <c r="U47" i="19"/>
  <c r="U46" i="19"/>
  <c r="U45" i="19"/>
  <c r="U44" i="19"/>
  <c r="U43" i="19"/>
  <c r="U42" i="19"/>
  <c r="U41" i="19"/>
  <c r="U40" i="19"/>
  <c r="U39" i="19"/>
  <c r="U38" i="19"/>
  <c r="U37" i="19"/>
  <c r="U36" i="19"/>
  <c r="U35" i="19"/>
  <c r="U34" i="19"/>
  <c r="U33" i="19"/>
  <c r="U32" i="19"/>
  <c r="U31" i="19"/>
  <c r="U30" i="19"/>
  <c r="U29" i="19"/>
  <c r="U28" i="19"/>
  <c r="U27" i="19"/>
  <c r="U26" i="19"/>
  <c r="U25" i="19"/>
  <c r="U24" i="19"/>
  <c r="U23" i="19"/>
  <c r="U22" i="19"/>
  <c r="U21" i="19"/>
  <c r="U20" i="19"/>
  <c r="U19" i="19"/>
  <c r="U18" i="19"/>
  <c r="U17" i="19"/>
  <c r="U16" i="19"/>
  <c r="U15" i="19"/>
  <c r="U14" i="19"/>
  <c r="U13" i="19"/>
  <c r="U12" i="19"/>
  <c r="U11" i="19"/>
  <c r="T26" i="18"/>
  <c r="S26" i="18"/>
  <c r="U26" i="18" s="1"/>
  <c r="R26" i="18"/>
  <c r="T25" i="18"/>
  <c r="U25" i="18" s="1"/>
  <c r="S25" i="18"/>
  <c r="R25" i="18"/>
  <c r="U21" i="18"/>
  <c r="U20" i="18"/>
  <c r="U19" i="18"/>
  <c r="U18" i="18"/>
  <c r="U17" i="18"/>
  <c r="U16" i="18"/>
  <c r="U15" i="18"/>
  <c r="U14" i="18"/>
  <c r="U13" i="18"/>
  <c r="U12" i="18"/>
  <c r="U11" i="18"/>
  <c r="T20" i="17"/>
  <c r="U20" i="17" s="1"/>
  <c r="S20" i="17"/>
  <c r="R20" i="17"/>
  <c r="T19" i="17"/>
  <c r="U19" i="17" s="1"/>
  <c r="S19" i="17"/>
  <c r="R19" i="17"/>
  <c r="U15" i="17"/>
  <c r="U14" i="17"/>
  <c r="U13" i="17"/>
  <c r="U12" i="17"/>
  <c r="U11" i="17"/>
  <c r="T23" i="16"/>
  <c r="S23" i="16"/>
  <c r="U23" i="16" s="1"/>
  <c r="R23" i="16"/>
  <c r="T22" i="16"/>
  <c r="S22" i="16"/>
  <c r="U22" i="16" s="1"/>
  <c r="R22" i="16"/>
  <c r="U18" i="16"/>
  <c r="U17" i="16"/>
  <c r="U16" i="16"/>
  <c r="U15" i="16"/>
  <c r="U14" i="16"/>
  <c r="U13" i="16"/>
  <c r="U12" i="16"/>
  <c r="U11" i="16"/>
  <c r="T44" i="15"/>
  <c r="S44" i="15"/>
  <c r="U44" i="15" s="1"/>
  <c r="R44" i="15"/>
  <c r="T43" i="15"/>
  <c r="U43" i="15" s="1"/>
  <c r="S43" i="15"/>
  <c r="R43"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T48" i="14"/>
  <c r="U48" i="14" s="1"/>
  <c r="S48" i="14"/>
  <c r="R48" i="14"/>
  <c r="T47" i="14"/>
  <c r="U47" i="14" s="1"/>
  <c r="S47" i="14"/>
  <c r="R47" i="14"/>
  <c r="U43" i="14"/>
  <c r="U42" i="14"/>
  <c r="U41" i="14"/>
  <c r="U40" i="14"/>
  <c r="U39" i="14"/>
  <c r="U38" i="14"/>
  <c r="U37" i="14"/>
  <c r="U36" i="14"/>
  <c r="U35" i="14"/>
  <c r="U34" i="14"/>
  <c r="U33" i="14"/>
  <c r="U32" i="14"/>
  <c r="U31" i="14"/>
  <c r="U30" i="14"/>
  <c r="U29" i="14"/>
  <c r="U28" i="14"/>
  <c r="U27" i="14"/>
  <c r="U26" i="14"/>
  <c r="U25" i="14"/>
  <c r="U24" i="14"/>
  <c r="U23" i="14"/>
  <c r="U22" i="14"/>
  <c r="U21" i="14"/>
  <c r="U20" i="14"/>
  <c r="U19" i="14"/>
  <c r="U18" i="14"/>
  <c r="U17" i="14"/>
  <c r="U16" i="14"/>
  <c r="U15" i="14"/>
  <c r="U14" i="14"/>
  <c r="U13" i="14"/>
  <c r="U12" i="14"/>
  <c r="U11" i="14"/>
  <c r="U47" i="13"/>
  <c r="T47" i="13"/>
  <c r="S47" i="13"/>
  <c r="R47" i="13"/>
  <c r="U46" i="13"/>
  <c r="T46" i="13"/>
  <c r="S46" i="13"/>
  <c r="R46"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37" i="12"/>
  <c r="T37" i="12"/>
  <c r="S37" i="12"/>
  <c r="R37" i="12"/>
  <c r="T36" i="12"/>
  <c r="U36" i="12" s="1"/>
  <c r="S36" i="12"/>
  <c r="R36" i="12"/>
  <c r="U32" i="12"/>
  <c r="U31" i="12"/>
  <c r="U30" i="12"/>
  <c r="U29" i="12"/>
  <c r="U28" i="12"/>
  <c r="U27" i="12"/>
  <c r="U26" i="12"/>
  <c r="U25" i="12"/>
  <c r="U24" i="12"/>
  <c r="U23" i="12"/>
  <c r="U22" i="12"/>
  <c r="U21" i="12"/>
  <c r="U20" i="12"/>
  <c r="U19" i="12"/>
  <c r="U18" i="12"/>
  <c r="U17" i="12"/>
  <c r="U16" i="12"/>
  <c r="U15" i="12"/>
  <c r="U14" i="12"/>
  <c r="U13" i="12"/>
  <c r="U12" i="12"/>
  <c r="U11" i="12"/>
  <c r="T45" i="11"/>
  <c r="U45" i="11" s="1"/>
  <c r="S45" i="11"/>
  <c r="R45" i="11"/>
  <c r="T44" i="11"/>
  <c r="S44" i="11"/>
  <c r="U44" i="11" s="1"/>
  <c r="R44" i="11"/>
  <c r="U40" i="11"/>
  <c r="U39" i="11"/>
  <c r="U38" i="11"/>
  <c r="U37" i="11"/>
  <c r="U36" i="11"/>
  <c r="U35" i="11"/>
  <c r="U34" i="11"/>
  <c r="U33" i="11"/>
  <c r="U32" i="11"/>
  <c r="U31" i="11"/>
  <c r="U30" i="11"/>
  <c r="U29" i="11"/>
  <c r="U28" i="11"/>
  <c r="U27" i="11"/>
  <c r="U26" i="11"/>
  <c r="U25" i="11"/>
  <c r="U24" i="11"/>
  <c r="U23" i="11"/>
  <c r="U22" i="11"/>
  <c r="U21" i="11"/>
  <c r="U20" i="11"/>
  <c r="U19" i="11"/>
  <c r="U18" i="11"/>
  <c r="U17" i="11"/>
  <c r="U16" i="11"/>
  <c r="U15" i="11"/>
  <c r="U14" i="11"/>
  <c r="U13" i="11"/>
  <c r="U12" i="11"/>
  <c r="U11" i="11"/>
  <c r="U28" i="10"/>
  <c r="T28" i="10"/>
  <c r="S28" i="10"/>
  <c r="R28" i="10"/>
  <c r="U27" i="10"/>
  <c r="T27" i="10"/>
  <c r="S27" i="10"/>
  <c r="R27" i="10"/>
  <c r="U23" i="10"/>
  <c r="U22" i="10"/>
  <c r="U21" i="10"/>
  <c r="U20" i="10"/>
  <c r="U19" i="10"/>
  <c r="U18" i="10"/>
  <c r="U17" i="10"/>
  <c r="U16" i="10"/>
  <c r="U15" i="10"/>
  <c r="U14" i="10"/>
  <c r="U13" i="10"/>
  <c r="U12" i="10"/>
  <c r="U11" i="10"/>
  <c r="U39" i="9"/>
  <c r="T39" i="9"/>
  <c r="S39" i="9"/>
  <c r="R39" i="9"/>
  <c r="T38" i="9"/>
  <c r="U38" i="9" s="1"/>
  <c r="S38" i="9"/>
  <c r="R38" i="9"/>
  <c r="U34" i="9"/>
  <c r="U33" i="9"/>
  <c r="U32" i="9"/>
  <c r="U31" i="9"/>
  <c r="U30" i="9"/>
  <c r="U29" i="9"/>
  <c r="U28" i="9"/>
  <c r="U27" i="9"/>
  <c r="U26" i="9"/>
  <c r="U25" i="9"/>
  <c r="U24" i="9"/>
  <c r="U23" i="9"/>
  <c r="U22" i="9"/>
  <c r="U21" i="9"/>
  <c r="U20" i="9"/>
  <c r="U19" i="9"/>
  <c r="U18" i="9"/>
  <c r="U17" i="9"/>
  <c r="U16" i="9"/>
  <c r="U15" i="9"/>
  <c r="U14" i="9"/>
  <c r="U13" i="9"/>
  <c r="U12" i="9"/>
  <c r="U11" i="9"/>
  <c r="T31" i="8"/>
  <c r="U31" i="8" s="1"/>
  <c r="S31" i="8"/>
  <c r="R31" i="8"/>
  <c r="U30" i="8"/>
  <c r="T30" i="8"/>
  <c r="S30" i="8"/>
  <c r="R30" i="8"/>
  <c r="U26" i="8"/>
  <c r="U25" i="8"/>
  <c r="U24" i="8"/>
  <c r="U23" i="8"/>
  <c r="U22" i="8"/>
  <c r="U21" i="8"/>
  <c r="U20" i="8"/>
  <c r="U19" i="8"/>
  <c r="U18" i="8"/>
  <c r="U17" i="8"/>
  <c r="U16" i="8"/>
  <c r="U15" i="8"/>
  <c r="U14" i="8"/>
  <c r="U13" i="8"/>
  <c r="U12" i="8"/>
  <c r="U11" i="8"/>
  <c r="T34" i="7"/>
  <c r="U34" i="7" s="1"/>
  <c r="S34" i="7"/>
  <c r="R34" i="7"/>
  <c r="U33" i="7"/>
  <c r="T33" i="7"/>
  <c r="S33" i="7"/>
  <c r="R33" i="7"/>
  <c r="U29" i="7"/>
  <c r="U28" i="7"/>
  <c r="U27" i="7"/>
  <c r="U26" i="7"/>
  <c r="U25" i="7"/>
  <c r="U24" i="7"/>
  <c r="U23" i="7"/>
  <c r="U22" i="7"/>
  <c r="U21" i="7"/>
  <c r="U20" i="7"/>
  <c r="U19" i="7"/>
  <c r="U18" i="7"/>
  <c r="U17" i="7"/>
  <c r="U16" i="7"/>
  <c r="U15" i="7"/>
  <c r="U14" i="7"/>
  <c r="U13" i="7"/>
  <c r="U12" i="7"/>
  <c r="U11" i="7"/>
  <c r="T21" i="6"/>
  <c r="U21" i="6" s="1"/>
  <c r="S21" i="6"/>
  <c r="R21" i="6"/>
  <c r="U20" i="6"/>
  <c r="T20" i="6"/>
  <c r="S20" i="6"/>
  <c r="R20" i="6"/>
  <c r="U16" i="6"/>
  <c r="U15" i="6"/>
  <c r="U14" i="6"/>
  <c r="U13" i="6"/>
  <c r="U12" i="6"/>
  <c r="U11" i="6"/>
  <c r="T34" i="5"/>
  <c r="U34" i="5" s="1"/>
  <c r="S34" i="5"/>
  <c r="R34" i="5"/>
  <c r="T33" i="5"/>
  <c r="S33" i="5"/>
  <c r="U33" i="5" s="1"/>
  <c r="R33" i="5"/>
  <c r="U29" i="5"/>
  <c r="U28" i="5"/>
  <c r="U27" i="5"/>
  <c r="U26" i="5"/>
  <c r="U25" i="5"/>
  <c r="U24" i="5"/>
  <c r="U23" i="5"/>
  <c r="U22" i="5"/>
  <c r="U21" i="5"/>
  <c r="U20" i="5"/>
  <c r="U19" i="5"/>
  <c r="U18" i="5"/>
  <c r="U17" i="5"/>
  <c r="U16" i="5"/>
  <c r="U15" i="5"/>
  <c r="U14" i="5"/>
  <c r="U13" i="5"/>
  <c r="U12" i="5"/>
  <c r="U11" i="5"/>
  <c r="T26" i="4"/>
  <c r="U26" i="4" s="1"/>
  <c r="S26" i="4"/>
  <c r="R26" i="4"/>
  <c r="T25" i="4"/>
  <c r="U25" i="4" s="1"/>
  <c r="S25" i="4"/>
  <c r="R25" i="4"/>
  <c r="U21" i="4"/>
  <c r="U20" i="4"/>
  <c r="U19" i="4"/>
  <c r="U18" i="4"/>
  <c r="U17" i="4"/>
  <c r="U16" i="4"/>
  <c r="U15" i="4"/>
  <c r="U14" i="4"/>
  <c r="U13" i="4"/>
  <c r="U12" i="4"/>
  <c r="U11" i="4"/>
  <c r="T26" i="3"/>
  <c r="U26" i="3" s="1"/>
  <c r="S26" i="3"/>
  <c r="R26" i="3"/>
  <c r="U25" i="3"/>
  <c r="T25" i="3"/>
  <c r="S25" i="3"/>
  <c r="R25" i="3"/>
  <c r="U21" i="3"/>
  <c r="U20" i="3"/>
  <c r="U19" i="3"/>
  <c r="U18" i="3"/>
  <c r="U17" i="3"/>
  <c r="U16" i="3"/>
  <c r="U15" i="3"/>
  <c r="U14" i="3"/>
  <c r="U13" i="3"/>
  <c r="U12" i="3"/>
  <c r="U11" i="3"/>
  <c r="T20" i="2"/>
  <c r="U20" i="2" s="1"/>
  <c r="S20" i="2"/>
  <c r="R20" i="2"/>
  <c r="T19" i="2"/>
  <c r="U19" i="2" s="1"/>
  <c r="S19" i="2"/>
  <c r="R19" i="2"/>
  <c r="U15" i="2"/>
  <c r="U14" i="2"/>
  <c r="U13" i="2"/>
  <c r="U12" i="2"/>
  <c r="U11" i="2"/>
</calcChain>
</file>

<file path=xl/sharedStrings.xml><?xml version="1.0" encoding="utf-8"?>
<sst xmlns="http://schemas.openxmlformats.org/spreadsheetml/2006/main" count="3291" uniqueCount="1400">
  <si>
    <t>Informes sobre la Situación Económica,
las Finanzas Públicas y la Deuda Pública</t>
  </si>
  <si>
    <t xml:space="preserve">      Cuarto Trimestre 2017</t>
  </si>
  <si>
    <t>DATOS DEL PROGRAMA</t>
  </si>
  <si>
    <t>Programa presupuestario</t>
  </si>
  <si>
    <t>B001</t>
  </si>
  <si>
    <t>Producción y comercialización de Biológicos Veterinarios</t>
  </si>
  <si>
    <t>Ramo</t>
  </si>
  <si>
    <t>8</t>
  </si>
  <si>
    <t>Agricultura, Ganadería, Desarrollo Rural, Pesca y Alimentación</t>
  </si>
  <si>
    <t>Unidad responsable</t>
  </si>
  <si>
    <t>JBK-Productora Nacional de Biológicos Veterinarios</t>
  </si>
  <si>
    <t>Enfoques transversales</t>
  </si>
  <si>
    <t>Sin Información</t>
  </si>
  <si>
    <t>Clasificación Funcional</t>
  </si>
  <si>
    <t>Finalidad</t>
  </si>
  <si>
    <t>3 - Desarrollo Económico</t>
  </si>
  <si>
    <t>Función</t>
  </si>
  <si>
    <t>2 - Agropecuaria, Silvicultura, Pesca y Caza</t>
  </si>
  <si>
    <t>Subfunción</t>
  </si>
  <si>
    <t>1 - Agropecuaria</t>
  </si>
  <si>
    <t>Actividad Institucional</t>
  </si>
  <si>
    <t>226 - Producción y comercialización de biológicos veterinarios</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</si>
  <si>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</si>
  <si>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</si>
  <si>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</si>
  <si>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</si>
  <si>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</si>
  <si>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</si>
  <si>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</si>
  <si>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</si>
  <si>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</si>
  <si>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</si>
  <si>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</si>
  <si>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</si>
  <si>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</si>
  <si>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</si>
  <si>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</si>
  <si>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impulsar la productividad en el sector agroalimentario mediante inversión en capital físico, humano y tecnológico que garantice la seguridad alimentaria mediante la producción y comercialización de biológicos y químico farmacéuticos de uso veterinario</t>
  </si>
  <si>
    <t>El cálculo se hace dividiendo el promedio anual del producto interno bruto del sector agropecuario reportado por el INEGI, entre el número promedio anual de personas ocupadas en el sector de acuerdo con los datos reportados en la ENOE del INEGI</t>
  </si>
  <si>
    <t>Pesos de 2008</t>
  </si>
  <si>
    <t>Estratégico-Eficacia-Anual</t>
  </si>
  <si>
    <t/>
  </si>
  <si>
    <r>
      <t>Porcentaje de pruebas de diagnóstico comercializadas por PRONABIVE</t>
    </r>
    <r>
      <rPr>
        <i/>
        <sz val="10"/>
        <color indexed="30"/>
        <rFont val="Soberana Sans"/>
      </rPr>
      <t xml:space="preserve">
</t>
    </r>
  </si>
  <si>
    <t>(Pruebas de diagnóstico comercializadas por PRONABIVE)/(Total de pruebas de diagnóstico aplicadas)*100</t>
  </si>
  <si>
    <t>Porcentaje</t>
  </si>
  <si>
    <t>Propósito</t>
  </si>
  <si>
    <t>Los Comités Estatales de Fomento y Protección Pecuaria cuentan con el material biológico suministrado.</t>
  </si>
  <si>
    <r>
      <t xml:space="preserve">Porcentaje de dosis de PPD comercializadas.  </t>
    </r>
    <r>
      <rPr>
        <i/>
        <sz val="10"/>
        <color indexed="30"/>
        <rFont val="Soberana Sans"/>
      </rPr>
      <t xml:space="preserve">
</t>
    </r>
  </si>
  <si>
    <t>(Dosis de PPD comercializadas)/(Total de dosis comercializadas para el Programa de Vigilancia de Salud Animal)*100</t>
  </si>
  <si>
    <t>Estratégico-Eficiencia-Anual</t>
  </si>
  <si>
    <t>Componente</t>
  </si>
  <si>
    <t>A Biológicos y químico farmacéuticos de uso veterinario producidos.</t>
  </si>
  <si>
    <r>
      <t>Porcentaje de dosis producidas.</t>
    </r>
    <r>
      <rPr>
        <i/>
        <sz val="10"/>
        <color indexed="30"/>
        <rFont val="Soberana Sans"/>
      </rPr>
      <t xml:space="preserve">
</t>
    </r>
  </si>
  <si>
    <t>(Dosis producidas)/(Dosis programadas a producir)*100</t>
  </si>
  <si>
    <t>Estratégico-Eficacia-Trimestral</t>
  </si>
  <si>
    <t>Actividad</t>
  </si>
  <si>
    <t>A 1 Reducir el riesgo de producto no conforme a menos del 5%.</t>
  </si>
  <si>
    <r>
      <t>Porcentaje de lotes conformes</t>
    </r>
    <r>
      <rPr>
        <i/>
        <sz val="10"/>
        <color indexed="30"/>
        <rFont val="Soberana Sans"/>
      </rPr>
      <t xml:space="preserve">
</t>
    </r>
  </si>
  <si>
    <t>(Lotes conformes)/(Total de lotes producidos)*100</t>
  </si>
  <si>
    <t>Gestión-Eficacia-Trimestral</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</si>
  <si>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</si>
  <si>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</si>
  <si>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</si>
  <si>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</si>
  <si>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</si>
  <si>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</si>
  <si>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</si>
  <si>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</si>
  <si>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</si>
  <si>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</si>
  <si>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</si>
  <si>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Productividad laboral en el sector agropecuario y pesquero
</t>
    </r>
    <r>
      <rPr>
        <sz val="10"/>
        <rFont val="Soberana Sans"/>
        <family val="2"/>
      </rPr>
      <t>Sin Información,Sin Justificación</t>
    </r>
  </si>
  <si>
    <r>
      <t xml:space="preserve">Porcentaje de pruebas de diagnóstico comercializadas por PRONABIVE
</t>
    </r>
    <r>
      <rPr>
        <sz val="10"/>
        <rFont val="Soberana Sans"/>
        <family val="2"/>
      </rPr>
      <t xml:space="preserve"> Causa : Incremento en la demanda de pruebas de diagnóstico de brucelosis por parte de los Comités de Fomento y Protección Pecuaria.   Debido a que la Dirección General de Salud Animal no tiene integrado el dato del número total de pruebas de diagnóstico aplicadas en el periodo enero - diciembre de 2017, se presentan como aplicadas la totalidad de las pruebas de diagnóstico comercializadas por PRONABIVE. Efecto: Incremento en los ingresos por la venta de pruebas de diagnóstico de brucelosis. Otros Motivos:</t>
    </r>
  </si>
  <si>
    <r>
      <t xml:space="preserve">Porcentaje de dosis de PPD comercializadas.  
</t>
    </r>
    <r>
      <rPr>
        <sz val="10"/>
        <rFont val="Soberana Sans"/>
        <family val="2"/>
      </rPr>
      <t xml:space="preserve"> Causa : Incremento en la demanda de pruebas de PPD por parte de los Comités de Fomento y Protección Pecuaria. Efecto: Incremento en los ingresos por la venta de pruebas de PPD. Otros Motivos:</t>
    </r>
  </si>
  <si>
    <r>
      <t xml:space="preserve">Porcentaje de dosis producidas.
</t>
    </r>
    <r>
      <rPr>
        <sz val="10"/>
        <rFont val="Soberana Sans"/>
        <family val="2"/>
      </rPr>
      <t xml:space="preserve"> Causa : Los recursos para la operación de las campañas zoosanitarias implementadas por la SAGARPA sufrieron un fuerte recorte, debido a lo anterior durante el periodo enero - diciembre de 2017 la demanda de biológicos veterinarios no se comportó de acuerdo a lo programado.  Efecto: Disminución de los ingresos por venta de bienes como consecuencia de la baja en la demanda de los productos elaborados por PRONABIVE. Otros Motivos:</t>
    </r>
  </si>
  <si>
    <r>
      <t xml:space="preserve">Porcentaje de lotes conformes
</t>
    </r>
    <r>
      <rPr>
        <sz val="10"/>
        <rFont val="Soberana Sans"/>
        <family val="2"/>
      </rPr>
      <t xml:space="preserve"> Causa : Debido a la baja en la demanda de nuestros productos, se tuvo que reducir la producción de los mismos, a fin de evitar inventarios de lento movimiento y pérdidas por caducidad. Efecto: Disminución de los ingresos por venta de bienes como consecuencia de la baja en la demanda de los productos elaborados por PRONABIVE.  Otros Motivos:</t>
    </r>
  </si>
  <si>
    <t>E001</t>
  </si>
  <si>
    <t>Desarrollo y aplicación de programas educativos en materia agropecuaria</t>
  </si>
  <si>
    <t>IZC-Colegio de Postgraduados</t>
  </si>
  <si>
    <t>2 - Desarrollo Social</t>
  </si>
  <si>
    <t>5 - Educación</t>
  </si>
  <si>
    <t>4 - Posgrado</t>
  </si>
  <si>
    <t>5 - Educación agropecuaria de posgrado</t>
  </si>
  <si>
    <t>Contribuir a impulsar la productividad en el sector agroalimentario mediante inversión en capital físico, humano y tecnológico que garantice la seguridad alimentaria mediante Formación de estudiantes y profesionales en Ciencias agropecuarias , forestales y acuícolas.</t>
  </si>
  <si>
    <t>Técnicos, profesionales e investigadres del sector agropecuario, acuícola y forestal egresados con calidad educativa</t>
  </si>
  <si>
    <r>
      <t>P1.2. Porcentaje de graduados de programas pertenecientes al PNPC-CONACYT, con calificación igual o superior a 9.0.</t>
    </r>
    <r>
      <rPr>
        <i/>
        <sz val="10"/>
        <color indexed="30"/>
        <rFont val="Soberana Sans"/>
      </rPr>
      <t xml:space="preserve">
</t>
    </r>
  </si>
  <si>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</si>
  <si>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r>
      <t>P1.1 Porcentaje de técnicos y profesionistas egresados con calificación igual o superior a 8.5</t>
    </r>
    <r>
      <rPr>
        <i/>
        <sz val="10"/>
        <color indexed="30"/>
        <rFont val="Soberana Sans"/>
      </rPr>
      <t xml:space="preserve">
</t>
    </r>
  </si>
  <si>
    <t>(Número de técnicos y profesionistas egresados con calificación igual o superior a 8.5 en el año t/ Número total de técnicos y profesionistas egresados en el año t)*100</t>
  </si>
  <si>
    <t>A C4. Capacitaciones otorgadas a profesores del nivel medio superior y superior en materia agropecuaria</t>
  </si>
  <si>
    <r>
      <t>C4.Porcentaje de capacitaciones otorgadas a profesores del nivel medio superior y superior en materia agropecuaria respecto a las programadas</t>
    </r>
    <r>
      <rPr>
        <i/>
        <sz val="10"/>
        <color indexed="30"/>
        <rFont val="Soberana Sans"/>
      </rPr>
      <t xml:space="preserve">
</t>
    </r>
  </si>
  <si>
    <t>(Número de capacitaciones otorgadas a profesores del nivel medio superior y superior en materia agropecuaria en el año t / Número de capacitaciones programadas a profesores del nivel medio superior y superior en materia agropecuaria en el año t)*100</t>
  </si>
  <si>
    <t>B C1. Artículos científicos y tecnológicos derivados de la investigación apoyados con presupuesto federal</t>
  </si>
  <si>
    <r>
      <t>C1. Promedio de artículos de investigación publicados por investigador en revistas con Comité Editorial.</t>
    </r>
    <r>
      <rPr>
        <i/>
        <sz val="10"/>
        <color indexed="30"/>
        <rFont val="Soberana Sans"/>
      </rPr>
      <t xml:space="preserve">
</t>
    </r>
  </si>
  <si>
    <t>Número de artículos de Investigación publicados en revistas con Comité Editorial/ Número total de Profesores investigadores</t>
  </si>
  <si>
    <t>Promedio</t>
  </si>
  <si>
    <t>Estratégico-Eficacia-Semestral</t>
  </si>
  <si>
    <t>C C3. Becas otorgadas a los estudiantes de educación media superior y superior del sector agropecuario</t>
  </si>
  <si>
    <r>
      <t>C3.Porcentaje de estudiantes becados de educación media superior y superior del sector agropecuario</t>
    </r>
    <r>
      <rPr>
        <i/>
        <sz val="10"/>
        <color indexed="30"/>
        <rFont val="Soberana Sans"/>
      </rPr>
      <t xml:space="preserve">
</t>
    </r>
  </si>
  <si>
    <t>(Número de estudiantes becados de educación media superior y superior del sector agropecuario en el año t/ Número total de estudiantes educación media superior y superior del sector agropecuario en el año t)*100</t>
  </si>
  <si>
    <t>D C2. Capacitaciones otorgadas a productores y técnicos de los sectores agropecuario, acuícola y forestal</t>
  </si>
  <si>
    <r>
      <t>C2. Porcentaje de capacitaciones otorgadas a productores y técnicos de los sectores agropecuario, acuícola y forestal, respecto a las programadas</t>
    </r>
    <r>
      <rPr>
        <i/>
        <sz val="10"/>
        <color indexed="30"/>
        <rFont val="Soberana Sans"/>
      </rPr>
      <t xml:space="preserve">
</t>
    </r>
  </si>
  <si>
    <t>(Número de capacitaciones otorgadas a productores y técnicos de los sectores agropecuarios, acuícola y forestal en el año t / Número de capacitaciones a productores y técnicos de los sectores agropecuarios, acuícola y forestal programados en el año t) * 100</t>
  </si>
  <si>
    <t>A 1 A4.C4 Aprobación de solicitudes para capacitación de profesores de educación media superior y superior en materia agropecuaria</t>
  </si>
  <si>
    <r>
      <t xml:space="preserve">A4.C4 Porcentaje de solicitudes para capacitación aprobadas de profesores de educación media superior y superior en materia agropecuaria    </t>
    </r>
    <r>
      <rPr>
        <i/>
        <sz val="10"/>
        <color indexed="30"/>
        <rFont val="Soberana Sans"/>
      </rPr>
      <t xml:space="preserve">
</t>
    </r>
  </si>
  <si>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</si>
  <si>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Gestión-Eficacia-Anual</t>
  </si>
  <si>
    <t>B 2 A1.C1 Registro de Proyectos de Investigación asociados a las Líneas de Generación y/o Aplicación del Conocimiento-CP (LGAC-CP).</t>
  </si>
  <si>
    <r>
      <t>A1.C1 Porcentaje de proyectos de investigación de las LGAC-CP</t>
    </r>
    <r>
      <rPr>
        <i/>
        <sz val="10"/>
        <color indexed="30"/>
        <rFont val="Soberana Sans"/>
      </rPr>
      <t xml:space="preserve">
</t>
    </r>
  </si>
  <si>
    <t>(Total de proyectos de Investigación registrados en las LGAC-CP en el año t / Proyectos de Investigación de las LGAC-CP programados en el año t) * 100</t>
  </si>
  <si>
    <t>C 3 A3. C3 Selección de estudiantes con promedio igual o superior a 8.0 para el otorgamiento de becas académicas en el nivel medio superior y superior</t>
  </si>
  <si>
    <r>
      <t>A3.C3 Porcentaje de estudiantes  seleccionados para el otorgamiento de becas académicas en el nivel medio superior y superior</t>
    </r>
    <r>
      <rPr>
        <i/>
        <sz val="10"/>
        <color indexed="30"/>
        <rFont val="Soberana Sans"/>
      </rPr>
      <t xml:space="preserve">
</t>
    </r>
  </si>
  <si>
    <t>(Número de estudiantes seleccionados para el otorgamiento de becas académicas en el año t/ Número total de estudiantes con promedio mínimo de 8.0 en el año t)*100</t>
  </si>
  <si>
    <t>D 4 A2.C2. Cumplimiento de los programas de vinculación</t>
  </si>
  <si>
    <r>
      <t xml:space="preserve">A2.C2 Porcentaje de programas de vinculación cumplidos </t>
    </r>
    <r>
      <rPr>
        <i/>
        <sz val="10"/>
        <color indexed="30"/>
        <rFont val="Soberana Sans"/>
      </rPr>
      <t xml:space="preserve">
</t>
    </r>
  </si>
  <si>
    <t>(Número de programas de vinculación cumplidos en el año t /Número de programas de vinculación planeados en el año t)*100</t>
  </si>
  <si>
    <r>
      <t xml:space="preserve">P1.2. Porcentaje de graduados de programas pertenecientes al PNPC-CONACYT, con calificación igual o superior a 9.0.
</t>
    </r>
    <r>
      <rPr>
        <sz val="10"/>
        <rFont val="Soberana Sans"/>
        <family val="2"/>
      </rPr>
      <t xml:space="preserve"> Causa : La meta se comportó conforme a lo programado. Efecto: La meta se comportó conforme a lo programado. Otros Motivos:</t>
    </r>
  </si>
  <si>
    <r>
      <t xml:space="preserve">P1.1 Porcentaje de técnicos y profesionistas egresados con calificación igual o superior a 8.5
</t>
    </r>
    <r>
      <rPr>
        <sz val="10"/>
        <rFont val="Soberana Sans"/>
        <family val="2"/>
      </rPr>
      <t xml:space="preserve"> Causa : Derivado a los estímulos en becas y actualización de profesores para un mejor aprendizaje en alumnos, se ha incrementado el número de alumnos con promedio igual o superior a 8.5   Efecto: Satisfactorios, que motiva al alumnado a continuar con sus estudios.   Otros Motivos:</t>
    </r>
  </si>
  <si>
    <r>
      <t xml:space="preserve">C4.Porcentaje de capacitaciones otorgadas a profesores del nivel medio superior y superior en materia agropecuaria respecto a las programadas
</t>
    </r>
    <r>
      <rPr>
        <sz val="10"/>
        <rFont val="Soberana Sans"/>
        <family val="2"/>
      </rPr>
      <t xml:space="preserve"> Causa : Cabe mencionar que hubo un incremento en la demanda por parte de los profesores de los niveles superior y medio superior para ser capacitados, recibiéndose 17 solicitudes más a las programadas.         Efecto: Efectos satisfactorios, el cual se reflejara en una mejor enseñanza a alumnos de nivel medio superior y superior en materia agropecuaria.          Otros Motivos:</t>
    </r>
  </si>
  <si>
    <r>
      <t xml:space="preserve">C1. Promedio de artículos de investigación publicados por investigador en revistas con Comité Editorial.
</t>
    </r>
    <r>
      <rPr>
        <sz val="10"/>
        <rFont val="Soberana Sans"/>
        <family val="2"/>
      </rPr>
      <t xml:space="preserve"> Causa : La diferencia de 0.01 porciento por arriba de la meta programada, deriva de la publicación de tres artículos más, producto de  mayor generación de resultados y conocimientos, en Investigaciones interdisciplinarias con mayor calidad e impacto, que asegura incremento en el número de publicaciones.   Efecto: Incremento en la productividad de documentos científicos, que impactan en la enseñanza e investigación subsecuente en Ciencias Agrícolas, Pecuarias, Forestales y Acuícolas.   Otros Motivos:</t>
    </r>
  </si>
  <si>
    <r>
      <t xml:space="preserve">C3.Porcentaje de estudiantes becados de educación media superior y superior del sector agropecuario
</t>
    </r>
    <r>
      <rPr>
        <sz val="10"/>
        <rFont val="Soberana Sans"/>
        <family val="2"/>
      </rPr>
      <t xml:space="preserve"> Causa : La meta alcanzada esta por debajo a la programada por el incremento en el número de estudiantes de educación media superior y superior, lo que afecta el valor de la meta a la baja en 3.05 puntos porcentuales sin embargo en valores absolutos se otorgaron dos becas más a las inicialmente programadas.  Por no existir disponibilidad presupuestal, quedaron pendientes de pago becas correspondientes al cuarto trimestres de 2017, por lo que los valores reportados podrían modificarse para el cierre de cuenta pública."    Efecto: Efectos satisfactorios para el alumnado, ya que cuentan con incentivos para continuar con sus estudios.    Otros Motivos:</t>
    </r>
  </si>
  <si>
    <r>
      <t xml:space="preserve">C2. Porcentaje de capacitaciones otorgadas a productores y técnicos de los sectores agropecuario, acuícola y forestal, respecto a las programadas
</t>
    </r>
    <r>
      <rPr>
        <sz val="10"/>
        <rFont val="Soberana Sans"/>
        <family val="2"/>
      </rPr>
      <t xml:space="preserve"> Causa : El aumento de 17 cursos de capacitación, por arriba de la meta registrada, fue producto de mayor demanda  de  transferencia de conocimientos por parte de técnicos y productores del sector agropecuario, forestal y acuícola, en las zonas de influencia de los Campus del COLPOS.     Efecto: Incremento en la  transferencia de conocimientos, que propicia el mayor desarrollo de capacidades de la población del sector rural, en pro del establecimiento del nuevo extensionismo en las zonas de influencia.   Otros Motivos:</t>
    </r>
  </si>
  <si>
    <r>
      <t xml:space="preserve">A4.C4 Porcentaje de solicitudes para capacitación aprobadas de profesores de educación media superior y superior en materia agropecuaria    
</t>
    </r>
    <r>
      <rPr>
        <sz val="10"/>
        <rFont val="Soberana Sans"/>
        <family val="2"/>
      </rPr>
      <t xml:space="preserve"> Causa : El comportamiento de la meta está de acuerdo a lo programado, al aprobar el total de solicitudes ingresadas para capacitación.      Cabe mencionar que hubo un incremento en la demanda por parte de los profesores de los niveles superior y medio superior para ser capacitados, recibiéndose 7 solicitudes más a las programadas.      Efecto: Efectos satisfactorios, el cual se reflejara en una mejor enseñanza a alumnos de nivel medio superior y superior en materia agropecuaria.     Otros Motivos:</t>
    </r>
  </si>
  <si>
    <r>
      <t xml:space="preserve">A1.C1 Porcentaje de proyectos de investigación de las LGAC-CP
</t>
    </r>
    <r>
      <rPr>
        <sz val="10"/>
        <rFont val="Soberana Sans"/>
        <family val="2"/>
      </rPr>
      <t xml:space="preserve"> Causa : La meta alcanzada se comportó según lo planeado, producto de conformar la matriz de investigación institucional, alineada con la definición de Líneas de Generación y/o aplicación del Conocimiento (LGAC), de acuerdo con lo establecido para Posgrados integrados al Programa Nacional de Posgrados de Calidad del CONACYT   Efecto: Mayor registro de proyectos dentro de las LGAC, en las diferentes áreas del conocimiento de los Posgrados Institucionales, asociado a la investigaciones de nivel Maestría y Doctorado en Ciencias.   Otros Motivos:</t>
    </r>
  </si>
  <si>
    <r>
      <t xml:space="preserve">A3.C3 Porcentaje de estudiantes  seleccionados para el otorgamiento de becas académicas en el nivel medio superior y superior
</t>
    </r>
    <r>
      <rPr>
        <sz val="10"/>
        <rFont val="Soberana Sans"/>
        <family val="2"/>
      </rPr>
      <t xml:space="preserve"> Causa : La meta alcanzada supera a la programada debido a lo siguiente:  1.- La meta programada obedece al comportamiento histórico del indicador, sin embargo en este año el comportamiento del mismo fue considerablemente a la alza al Incentivar a un mayor número de alumnos de nivel medio superior y superior con becas académicas para un mejor desempeño estudiantil."    Efecto: Efectos satisfactorios, se apoyaron con más becas académicas a estudiantes del nivel medio superior y superior, incentivando la educación media y superior agropecuaria para el logro de un mayor número de alumnos que puedan continuar con sus estudios.    Otros Motivos:</t>
    </r>
  </si>
  <si>
    <r>
      <t xml:space="preserve">A2.C2 Porcentaje de programas de vinculación cumplidos 
</t>
    </r>
    <r>
      <rPr>
        <sz val="10"/>
        <rFont val="Soberana Sans"/>
        <family val="2"/>
      </rPr>
      <t xml:space="preserve"> Causa : La meta se comportó conforme a lo programado   Efecto: La meta se comportó conforme a lo programado   Otros Motivos:</t>
    </r>
  </si>
  <si>
    <t>E003</t>
  </si>
  <si>
    <t>Desarrollo y Vinculación de la Investigación Científica y Tecnológica con el Sector</t>
  </si>
  <si>
    <t>A1I-Universidad Autónoma Chapingo</t>
  </si>
  <si>
    <t>3 - Educación Superior</t>
  </si>
  <si>
    <t>4 - Formación recursos humanos para el sector (educación superior)</t>
  </si>
  <si>
    <t>Contribuir a impulsar la productividad en el sector agroalimentario mediante inversión en capital físico, humano y tecnológico que garantice la seguridad alimentaria mediante inversión en capital físico, humano y tecnológico que garantice la seguridad alimentaria</t>
  </si>
  <si>
    <t>El sector social y productivo del medio rural cuenta con investigación y servicios que contribuyen a su desarrollo</t>
  </si>
  <si>
    <r>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r>
    <r>
      <rPr>
        <i/>
        <sz val="10"/>
        <color indexed="30"/>
        <rFont val="Soberana Sans"/>
      </rPr>
      <t xml:space="preserve">
</t>
    </r>
  </si>
  <si>
    <t>[(Número de proyectos de servicio universitario y proyectos de investigación con intervención directa realizados en el año t / Número de proyectos de servicio universitario y proyectos de investigación con intervención directa realizados en el año t-1)-1]*100</t>
  </si>
  <si>
    <r>
      <t>Porcentaje de proyectos de investigación con intervención indirecta (convencionales, estratégicos institucionales y desarrollo y transferencia de tecnología* del sector rural) generados en el año t respecto al año t-1</t>
    </r>
    <r>
      <rPr>
        <i/>
        <sz val="10"/>
        <color indexed="30"/>
        <rFont val="Soberana Sans"/>
      </rPr>
      <t xml:space="preserve">
</t>
    </r>
  </si>
  <si>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</si>
  <si>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t>A C4. Materiales de divulgación producidos</t>
  </si>
  <si>
    <r>
      <t>C4. Tasa de variación de materiales de divulgación producidos (libros, revistas, manuales, folletos, audiovisuales y otros medios de divulgación) en el año t respecto al año t-1</t>
    </r>
    <r>
      <rPr>
        <i/>
        <sz val="10"/>
        <color indexed="30"/>
        <rFont val="Soberana Sans"/>
      </rPr>
      <t xml:space="preserve">
</t>
    </r>
  </si>
  <si>
    <t>[(Número de materiales de divulgación producidos (libros, revistas, manuales, folletos, audiovisuales y otros medios de divulgación) en el año t / Número de materiales de divulgación producidos en el año t-1)-1]*100</t>
  </si>
  <si>
    <t>B C2. Artículos científicos publicados y registrados para su publicación en revistas con Comité Editorial</t>
  </si>
  <si>
    <r>
      <t>C2. Tasa de variación de artículos científicos publicados y registrados para su publicación en revistas con Comité Editorial en el año t con respecto al año t-1</t>
    </r>
    <r>
      <rPr>
        <i/>
        <sz val="10"/>
        <color indexed="30"/>
        <rFont val="Soberana Sans"/>
      </rPr>
      <t xml:space="preserve">
</t>
    </r>
  </si>
  <si>
    <t>[(Número de artículos científicos publicados y registrados para su publicación en revistas con Comité Editorial en el año t / Número de artículos científicos publicados y registrados para su publicación en revistas con Comité Editorial en el año t-1)-1]*100</t>
  </si>
  <si>
    <t>C C1. Innovaciones tecnológicas generadas</t>
  </si>
  <si>
    <r>
      <t>C1. Tasa de variación de innovaciones tecnológicas (títulos de obtentor de variedades y patentes) generadas en el año t con respecto al año t-1</t>
    </r>
    <r>
      <rPr>
        <i/>
        <sz val="10"/>
        <color indexed="30"/>
        <rFont val="Soberana Sans"/>
      </rPr>
      <t xml:space="preserve">
</t>
    </r>
  </si>
  <si>
    <t>[(Número de innovaciones tecnológicas (títulos de obtentor de variedades y patentes) generadas en el año t / Número de innovaciones tecnológicas generadas en el año t-1)-1]*100</t>
  </si>
  <si>
    <t>D C3. Proyectos de servicio universitario realizados</t>
  </si>
  <si>
    <r>
      <t>C3. Tasa de variación de proyectos de servicio universitario realizados en el año t respecto al año t-1</t>
    </r>
    <r>
      <rPr>
        <i/>
        <sz val="10"/>
        <color indexed="30"/>
        <rFont val="Soberana Sans"/>
      </rPr>
      <t xml:space="preserve">
</t>
    </r>
  </si>
  <si>
    <t>[(Número de proyectos de servicio universitario desarrollados en el año t / Número de proyectos de servicio universitario desarrollados en el año t-1)-1]*100</t>
  </si>
  <si>
    <t>B 1 A2-C2 Profesores investigadores de la Universidad Autónoma Chapingo con altos niveles de productividad científica</t>
  </si>
  <si>
    <r>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r>
    <r>
      <rPr>
        <i/>
        <sz val="10"/>
        <color indexed="30"/>
        <rFont val="Soberana Sans"/>
      </rPr>
      <t xml:space="preserve">
</t>
    </r>
  </si>
  <si>
    <t>[(Número de promociones de los profesores investigadores dentro del SNI en el año t) / (Número de profesores investigadores pertenecientes al SNI en el año t)]*100</t>
  </si>
  <si>
    <t>B 2 A3-C2 Estudiantes en programas de posgrado orientados a la investigación</t>
  </si>
  <si>
    <r>
      <t>A3-C2. Tasa de variación del número de estudiantes en programas de posgrado orientados a la investigación reconocidos por el Programa Nacional de Posgrado de Calidad (PNPC) en el año t respecto al año t-1</t>
    </r>
    <r>
      <rPr>
        <i/>
        <sz val="10"/>
        <color indexed="30"/>
        <rFont val="Soberana Sans"/>
      </rPr>
      <t xml:space="preserve">
</t>
    </r>
  </si>
  <si>
    <t>[(Número de estudiantes en programas de posgrado orientados a la investigación reconocidos por el PNPC en el año t / Número de estudiantes en programas de posgrado orientados a la investigación reconocidos por el PNPC en el año t-1)-1]*100</t>
  </si>
  <si>
    <t>Gestión-Eficacia-Semestral</t>
  </si>
  <si>
    <t>D 3 A1-C3 Proyectos de investigación vinculados con instituciones externas a la universidad</t>
  </si>
  <si>
    <r>
      <t>A1-C3. Tasa de variación de proyectos de investigación vinculados con instituciones externas a la universidad generados en el año t respecto al año t-1</t>
    </r>
    <r>
      <rPr>
        <i/>
        <sz val="10"/>
        <color indexed="30"/>
        <rFont val="Soberana Sans"/>
      </rPr>
      <t xml:space="preserve">
</t>
    </r>
  </si>
  <si>
    <t>[(Número de proyectos de investigación vinculados con instituciones externas a la universidad generados en el año t / Número de proyectos de investigación vinculados con instituciones externas a la universidad generados en el año t-1)-1]*100</t>
  </si>
  <si>
    <t>D 4 A4-C3 Municipios de alta y muy alta marginalidad atendidos</t>
  </si>
  <si>
    <r>
      <t>A4-C3. Tasa de variación de proyectos de servicio universitario desarrollados en municipios con alta y muy alta marginación en el año t respecto al año t-1</t>
    </r>
    <r>
      <rPr>
        <i/>
        <sz val="10"/>
        <color indexed="30"/>
        <rFont val="Soberana Sans"/>
      </rPr>
      <t xml:space="preserve">
</t>
    </r>
  </si>
  <si>
    <t>[(Número de proyectos de servicio universitario desarrollados en municipios de alta y muy alta marginación en el año t / Número de proyectos de servicio universitario desarrollados en municipios de alta y muy alta marginación en el año t-1)-1]*100</t>
  </si>
  <si>
    <r>
      <t xml:space="preserve">Tasa de variación del número de proyectos de servicio universitario y proyectos de investigación con intervención directa (desarrollo y transferencia de tecnología* y estratégicos de Centros e Institutos con demandas de productores) realizados en el año t respecto al año t-1
</t>
    </r>
    <r>
      <rPr>
        <sz val="10"/>
        <rFont val="Soberana Sans"/>
        <family val="2"/>
      </rPr>
      <t xml:space="preserve"> Causa : La disminución en el número de proyectos de investigación directa fue debido a que la Dirección General de Investigación y Posgrado (DGIyP),  llevó a cabo un ajuste en las variables para la categorización de los proyectos  de acuerdo a su tipo de intervención. Lo que ocasionó una disminución en el número de investigaciones categorizadas como de intervención directa.  Nota 1. Es pertinente señalar que el hecho anterior  resulta congruente dado que, los proyectos apoyados por la  DGIyP, tiene como objetivo en su intervención en el PpE003, promover la generación de conocimiento a través del desarrollo de la investigación científica, tecnológica y social, más que su vínculación  con el medio rural  y el sector.  Nota 2. Es pertinente señalar que el indicador es una Tasa de variación, por lo que el resultado es negativo (-15.21), dado lo anterior y la imposibilidad de captura en el PASH resultados negativos, se optó por obtener el porcentaje de avance en el cumplimiento de la meta a través de la siguiente fórmula. (Númerador alcanzado/Númerador programado )*100 Lo anterior pérmite establecer un cumplimiento de la meta relativa del 82.98%, es decir 15.21% por debajo de lo esperado. Efecto: Es pertinente señalar que el resultado obtenido en este indicador  no afecta los resultados esperados para el PpE003, dado que, los 40 proyectos  faltantes para el cumplimiento de la meta en este indicador (P1), son  incluidos en los proyectos de intervención indirecta en el indicador de Propósito 2 (P2), permitiendo el cumplimiento de la meta establecida para dicho indicador. Otros Motivos:</t>
    </r>
  </si>
  <si>
    <r>
      <t xml:space="preserve">Porcentaje de proyectos de investigación con intervención indirecta (convencionales, estratégicos institucionales y desarrollo y transferencia de tecnología* del sector rural) generados en el año t respecto al año t-1
</t>
    </r>
    <r>
      <rPr>
        <sz val="10"/>
        <rFont val="Soberana Sans"/>
        <family val="2"/>
      </rPr>
      <t xml:space="preserve"> Causa : El comportamiento de la meta está de acuerdo a lo programado Efecto: El comportameinto de la meta está de acuerdo a lo programado Otros Motivos:</t>
    </r>
  </si>
  <si>
    <r>
      <t xml:space="preserve">C4. Tasa de variación de materiales de divulgación producidos (libros, revistas, manuales, folletos, audiovisuales y otros medios de divulgación) en el año t respecto al año t-1
</t>
    </r>
    <r>
      <rPr>
        <sz val="10"/>
        <rFont val="Soberana Sans"/>
        <family val="2"/>
      </rPr>
      <t xml:space="preserve"> Causa : El comportameinto de la meta está de acuerdo a lo programado Efecto: El comportameinto de la meta está de acuerdo a lo programado Otros Motivos:</t>
    </r>
  </si>
  <si>
    <r>
      <t xml:space="preserve">C2. Tasa de variación de artículos científicos publicados y registrados para su publicación en revistas con Comité Editorial en el año t con respecto al año t-1
</t>
    </r>
    <r>
      <rPr>
        <sz val="10"/>
        <rFont val="Soberana Sans"/>
        <family val="2"/>
      </rPr>
      <t xml:space="preserve"> Causa : Se rebasa la meta en 22.24 puntos porcentuales debido a que para diciembre de 2017, se logró un incremento de la productividad de artículos científicos. Se publicaron 100 artículos en las revistas institucionales y 68 en revistas  JCR (Journal Citation Reports) e Índice CONACyT. Efecto: Se publicarón 18 artículos más a los inicialmente establecidos como meta, lo que resulta en un efecto positivo dado que se incrementa la cobertuta, tanto en temáticas, como en la cantidad de información disponible para el sector. Otros Motivos:</t>
    </r>
  </si>
  <si>
    <r>
      <t xml:space="preserve">C1. Tasa de variación de innovaciones tecnológicas (títulos de obtentor de variedades y patentes) generadas en el año t con respecto al año t-1
</t>
    </r>
    <r>
      <rPr>
        <sz val="10"/>
        <rFont val="Soberana Sans"/>
        <family val="2"/>
      </rPr>
      <t xml:space="preserve"> Causa : Si bien en el ejercicio 2017, se realizó el trámite para una Patente y 21 Títulos de Obtentor, lo que permitiría el cumplimiento de la meta, a diciembre  se logró la expedición  de la Patente y de 20 Títulos de obtentor, quedando  aún en trámite, la expedición de un Título.  Efecto: Cumplimiento de la meta, en términos relativos del 95.4%. El resultado obtenido no tiene efectos negativos sobre el Pp E003, dado que el Título de obtentor faltante ya se encuentra en trámite. Otros Motivos:</t>
    </r>
  </si>
  <si>
    <r>
      <t xml:space="preserve">C3. Tasa de variación de proyectos de servicio universitario realizados en el año t respecto al año t-1
</t>
    </r>
    <r>
      <rPr>
        <sz val="10"/>
        <rFont val="Soberana Sans"/>
        <family val="2"/>
      </rPr>
      <t xml:space="preserve"> Causa : Através de la Dirección General de Difusión Cultura y Servicio (DGDCyS), se pone en marcha, en agosto de 2017,  una Estrategia  Especial dirigida a la  Extensión y Vinculación  Universitaria. Lo que permite la realización de 65 proyectos más. Efecto: El resultado obetinido en este indicador, deriva en un efecto positivo, puesto que se incrementó la cobertura, tanto en número como en temáticas de los proyectos de servicio realizados en y para el sector. Otros Motivos:</t>
    </r>
  </si>
  <si>
    <r>
      <t xml:space="preserve">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
</t>
    </r>
    <r>
      <rPr>
        <sz val="10"/>
        <rFont val="Soberana Sans"/>
        <family val="2"/>
      </rPr>
      <t xml:space="preserve"> Causa : El comportameinto de la meta está de acuerdo a lo programado Efecto: El comportameinto de la meta está de acuerdo a lo programado Otros Motivos:</t>
    </r>
  </si>
  <si>
    <r>
      <t xml:space="preserve">A3-C2. Tasa de variación del número de estudiantes en programas de posgrado orientados a la investigación reconocidos por el Programa Nacional de Posgrado de Calidad (PNPC) en el año t respecto al año t-1
</t>
    </r>
    <r>
      <rPr>
        <sz val="10"/>
        <rFont val="Soberana Sans"/>
        <family val="2"/>
      </rPr>
      <t xml:space="preserve"> Causa : Es pertinente señalar que el indicador es una Tasa de variación, por lo que el resultado a diciembre resulta negativo (-0.90), dado lo anterior y la imposibilidad de captura en el PASH de resultados negativos, se optó por obtener el porcentaje de avance en el cumplimiento de la meta  a través de la siguiente fórmula. (Númerador  alacanzado/Númerador programado )*100  La disminución en el número de alumnos inscritos en los programas pertenecientes al PNPC, para diciembre de 2017,  responde a un comportamiento favorable de la tasa de graduación, ya que durante el último semestre de 2017 se graduaron 144 estudiantes. (16% más que el año anterior). Esto provoca el cumplimiento de la meta absoluta en 94.04% Efecto: Cumplimiento de la espectativa en un 94.04%. Este hecho no provoca efectos negativos en los resultados del Programa.  En términos reales, la matrícula de estudiantes inscritos en programas de posgrado orientados a la investigación reconocidos por el PNPC,  es ligeramente mayor (1.2%) a la obtenida en el cierre de diciembre del 2016. Otros Motivos:</t>
    </r>
  </si>
  <si>
    <r>
      <t xml:space="preserve">A1-C3. Tasa de variación de proyectos de investigación vinculados con instituciones externas a la universidad generados en el año t respecto al año t-1
</t>
    </r>
    <r>
      <rPr>
        <sz val="10"/>
        <rFont val="Soberana Sans"/>
        <family val="2"/>
      </rPr>
      <t xml:space="preserve"> Causa : A nivel federal, se presentaron recortes presupuestales en aquellas instituciones con las que generalmente la UACh se víncula  para el financiamiento y desarrollo de proyectos de investigación, tales como: la SAGARPA y el CONACYT. Lo que derivó en una disminución en el número de proyectos de investigación vinculados a instituciones externas, logrando sólo el 66.67% de los proyectos esperados.  Nota: Al aplicar la fórmula del incador, dado que es una tasa de variación, el resultado es negativo (-25.93), por ello se registra el porcentaje de cumplimiento, en términos de lo alcanzado con respecto a lo programado.  Efecto: Al realizarse menos proyectos  de investigación vínculados con instituciones externas (10 menos a las esperadas), disminuyó la posbilidad  de desarrollo de investigaciones científicas y tecnológicas con demandas específicas identificadas por las distintas instituciones relacionadas con el sector. Otros Motivos:</t>
    </r>
  </si>
  <si>
    <r>
      <t xml:space="preserve">A4-C3. Tasa de variación de proyectos de servicio universitario desarrollados en municipios con alta y muy alta marginación en el año t respecto al año t-1
</t>
    </r>
    <r>
      <rPr>
        <sz val="10"/>
        <rFont val="Soberana Sans"/>
        <family val="2"/>
      </rPr>
      <t xml:space="preserve"> Causa : Se logró rebasar la meta, en términos absolutos, en un 17.65%, como resultado de la integración a los criterios de calificación para la selección de los proyectos de servicio universitario; la ubicación del proyecto a nivel de localidad, otorgando una ponderación mayor a aquellos proyectos ubicados en Localidades de Alta y Muy Alta Marginación. Efecto: Se logró un efecto positivo, dado que se  incremento en 51.1% la cobertura de los proyectos de servicio en zonas de Alta y muy Alta Marginación, con respecto a la cobertura alcanzada en el 2016 Otros Motivos:</t>
    </r>
  </si>
  <si>
    <t>E006</t>
  </si>
  <si>
    <t>Generación de Proyectos de Investigación</t>
  </si>
  <si>
    <t>JAG-Instituto Nacional de Investigaciones Forestales, Agrícolas y Pecuarias</t>
  </si>
  <si>
    <t>8 - Ciencia, Tecnología e Innovación</t>
  </si>
  <si>
    <t>3 - Servicios Científicos y Tecnológicos</t>
  </si>
  <si>
    <t>7 - Tecnificación e innovación de las actividades del sector</t>
  </si>
  <si>
    <t>Contribuir a impulsar la productividad en el sector agroalimentario mediante inversión en capital físico, humano y tecnológico que garantice la seguridad alimentaria mediante instrumentos para el manejo productivo sustentable y tecnologías puestas a disposición de productores y usuarios vinculados al sector.</t>
  </si>
  <si>
    <r>
      <t>Porcentaje de variación anual del valor de la producción pesquera y acuícola a nivel nacional</t>
    </r>
    <r>
      <rPr>
        <i/>
        <sz val="10"/>
        <color indexed="30"/>
        <rFont val="Soberana Sans"/>
      </rPr>
      <t xml:space="preserve">
</t>
    </r>
  </si>
  <si>
    <t>(Valor de la producción pesquera y acuícola en el año tn / Valor de la producción pesquera y acuícola en el año tn-1)* 100</t>
  </si>
  <si>
    <r>
      <t>Tasa de variación en el ingreso neto de los productores forestales y agropecuarios encuestados en el uso de innovaciones tecnológicas con respecto de los productores que utilizaron tecnologías testigo</t>
    </r>
    <r>
      <rPr>
        <i/>
        <sz val="10"/>
        <color indexed="30"/>
        <rFont val="Soberana Sans"/>
      </rPr>
      <t xml:space="preserve">
</t>
    </r>
  </si>
  <si>
    <t>((Promedio del ingreso neto de los productores forestales y agropecuarios generado por 10 tecnologías en uso en el año tn-1) / (Promedio del Ingreso neto generado por 10 tecnologías testigo en el año tn-1)-1)*100</t>
  </si>
  <si>
    <t>Tasa de variación</t>
  </si>
  <si>
    <t>Usuarios de los sectores agrícola, pecuario, forestal, pesquero y aucícola desarrollan y adopta tecnologías e instrumentos regulatorios</t>
  </si>
  <si>
    <r>
      <t>P1.1 Porcentaje de tecnologías adoptadas por productores y usuarios vinculados con los subsectores forestal y agropecuario en el año tn, con respecto a las tecnologías generadas por el Instituto Nacional de Investigaciones Forestales, Agrícolas y Pecuarias en el año tn-4</t>
    </r>
    <r>
      <rPr>
        <i/>
        <sz val="10"/>
        <color indexed="30"/>
        <rFont val="Soberana Sans"/>
      </rPr>
      <t xml:space="preserve">
</t>
    </r>
  </si>
  <si>
    <t>(Número de tecnologías adoptadas por los productores y usuarios vinculados con los subsectores forestal y agropecuario en el año tn / Número de tecnologías generadas en el año tn-4)*100</t>
  </si>
  <si>
    <r>
      <t>P1.2. Porcentaje total de Distritos de Desarrollo Rural en donde se usa tecnología del Instituto Nacional de Investigaciones Forestales, Agrícolas y Pecuarias en el año tn</t>
    </r>
    <r>
      <rPr>
        <i/>
        <sz val="10"/>
        <color indexed="30"/>
        <rFont val="Soberana Sans"/>
      </rPr>
      <t xml:space="preserve">
</t>
    </r>
  </si>
  <si>
    <t>(Número de Distritos de Desarrollo Rural en donde se usa tecnología del Instituto Nacional de Investigaciones  Forestales, Agrícolas y Pecuarias en el año tn / Total de Distritos de Desarrollo Rural en el país) *100</t>
  </si>
  <si>
    <r>
      <t>P1.3 Porcentaje de instrumentos elaborados para el ordenamiento, conservación y aprovechamiento sustentable de los recursos pesqueros y acuícolas.</t>
    </r>
    <r>
      <rPr>
        <i/>
        <sz val="10"/>
        <color indexed="30"/>
        <rFont val="Soberana Sans"/>
      </rPr>
      <t xml:space="preserve">
</t>
    </r>
  </si>
  <si>
    <t>(Número de instrumentos elaborados para el ordenamiento, conservación y aprovechamiento sustentable de los recursos pesqueros y acuícolas / Número de instrumentos programados a elaborar para el ordenamiento, conservación y aprovechamiento sustentable de los recursos pesqueros y acuícolas)*100</t>
  </si>
  <si>
    <t>A C2. Tecnologías validadas con productores y usuarios forestales y agropecuarios</t>
  </si>
  <si>
    <r>
      <t>C2. Porcentaje de tecnologías validadas con respecto de las tecnologías generadas el año anterior</t>
    </r>
    <r>
      <rPr>
        <i/>
        <sz val="10"/>
        <color indexed="30"/>
        <rFont val="Soberana Sans"/>
      </rPr>
      <t xml:space="preserve">
</t>
    </r>
  </si>
  <si>
    <t>(Número de tecnologías validadas en el año tn / Número de tecnologías generadas en el año tn-1)*100</t>
  </si>
  <si>
    <t>B C4. Capacitaciones otorgadas al sector pesquero y acuícola</t>
  </si>
  <si>
    <r>
      <t>C4. Porcentaje de capacitaciones calificadas de manera aprobatoria</t>
    </r>
    <r>
      <rPr>
        <i/>
        <sz val="10"/>
        <color indexed="30"/>
        <rFont val="Soberana Sans"/>
      </rPr>
      <t xml:space="preserve">
</t>
    </r>
  </si>
  <si>
    <t>(Número de capacitaciones calificadas de manera aprobatoria/Numero de capacitaciones impartidas)*100</t>
  </si>
  <si>
    <t>C C3. Instrumentos regulatorios entregados en tiempo y forma que promuevan el ordenamiento, la conservación y el aprovechamiento sustentable de los recursos pesqueros y acuícolas.</t>
  </si>
  <si>
    <r>
      <t>C3. Porcentaje de opiniones y dictámenes técnicos que promuevan el ordenamiento, la conservación y el aprovechamiento sustentable de los recursos pesqueros y acuícolas.</t>
    </r>
    <r>
      <rPr>
        <i/>
        <sz val="10"/>
        <color indexed="30"/>
        <rFont val="Soberana Sans"/>
      </rPr>
      <t xml:space="preserve">
</t>
    </r>
  </si>
  <si>
    <t>(Número de opiniones y dictámenes técnicos emitidos/Número de opiniones y dictámenes técnicos solicitados que promuevan el ordenamiento, la conservación y el aprovechamiento sustentable de los recursos pesqueros y acuícolas)*100</t>
  </si>
  <si>
    <t>D C1. Tecnologías transferidas a los productores forestales y agropecuarios</t>
  </si>
  <si>
    <r>
      <t>C1. Porcentaje de tecnologías transferidas a productores y/o usuarios vinculados con los subsectores forestal y agropecuario en el año tn con respecto de las tecnologías validadas en el año tn-1</t>
    </r>
    <r>
      <rPr>
        <i/>
        <sz val="10"/>
        <color indexed="30"/>
        <rFont val="Soberana Sans"/>
      </rPr>
      <t xml:space="preserve">
</t>
    </r>
  </si>
  <si>
    <t>(Número de tecnologías transferidas en el año tn / Número de tecnologías validadas en el año tn-1)*100</t>
  </si>
  <si>
    <t>E C5. Operación concluida de la Red Nacional de Información e Investigación en Pesca y Acuacultura</t>
  </si>
  <si>
    <r>
      <t>C5. Porcentaje de actividades concluidas del plan de trabajo</t>
    </r>
    <r>
      <rPr>
        <i/>
        <sz val="10"/>
        <color indexed="30"/>
        <rFont val="Soberana Sans"/>
      </rPr>
      <t xml:space="preserve">
</t>
    </r>
  </si>
  <si>
    <t xml:space="preserve">(Número de actividades concluidas del plan de trabajo/ Número de actividades programadas del plan de trabajo)*100  </t>
  </si>
  <si>
    <t>A 1 A5. C2 Generación de tecnologías forestales y agropecuarias</t>
  </si>
  <si>
    <r>
      <t>A5.C2. Porcentaje de tecnologías forestales y agropecuarias generadas en el año tn con respecto a las tecnologías generadas en el año tn-4</t>
    </r>
    <r>
      <rPr>
        <i/>
        <sz val="10"/>
        <color indexed="30"/>
        <rFont val="Soberana Sans"/>
      </rPr>
      <t xml:space="preserve">
</t>
    </r>
  </si>
  <si>
    <t xml:space="preserve"> (Número de tecnologías forestales y agropecuarias, generadas en el año tn/Número de tecnologías forestales y agropecuarias, generadas en el año tn-4) *100</t>
  </si>
  <si>
    <t>A 2 A4. C2 Generación y documentación de nuevos conocimientos</t>
  </si>
  <si>
    <r>
      <t>A4.C2. Promedio de artículos científicos publicados por investigador en el año tn</t>
    </r>
    <r>
      <rPr>
        <i/>
        <sz val="10"/>
        <color indexed="30"/>
        <rFont val="Soberana Sans"/>
      </rPr>
      <t xml:space="preserve">
</t>
    </r>
  </si>
  <si>
    <t>(Número de artículos científicos con arbitraje publicados en el año tn/Número total de investigadores activos en el año tn)</t>
  </si>
  <si>
    <t>Gestión-Eficiencia-Semestral</t>
  </si>
  <si>
    <t>B 3 A7.C4. Atención a solicitudes de capacitación</t>
  </si>
  <si>
    <r>
      <t>A7.C4. Porcentaje de capacitaciones atendidas</t>
    </r>
    <r>
      <rPr>
        <i/>
        <sz val="10"/>
        <color indexed="30"/>
        <rFont val="Soberana Sans"/>
      </rPr>
      <t xml:space="preserve">
</t>
    </r>
  </si>
  <si>
    <t>(Número de capacitaciones atendidas/Numero de capacitaciones solicitadas)*100</t>
  </si>
  <si>
    <t>C 4 A6.C3. Realización de Investigaciones Científicas y Técnicas</t>
  </si>
  <si>
    <r>
      <t>A6.C3. Porcentaje de investigaciones científicas y técnicas realizadas para el ordenamiento pesquero y acuícola</t>
    </r>
    <r>
      <rPr>
        <i/>
        <sz val="10"/>
        <color indexed="30"/>
        <rFont val="Soberana Sans"/>
      </rPr>
      <t xml:space="preserve">
</t>
    </r>
  </si>
  <si>
    <t>(Número de investigaciones  científicas y técnicas realizadas/Numero de investigaciones  científicas y técnicas programadas)*100</t>
  </si>
  <si>
    <t>D 5 A2. C1 Elaboración de publicaciones tecnologícas</t>
  </si>
  <si>
    <r>
      <t>A2.C1. Promedio de publicaciones tecnológicas por investigador en el año tn</t>
    </r>
    <r>
      <rPr>
        <i/>
        <sz val="10"/>
        <color indexed="30"/>
        <rFont val="Soberana Sans"/>
      </rPr>
      <t xml:space="preserve">
</t>
    </r>
  </si>
  <si>
    <t>(Número de publicaciones tecnológicas en el año tn/Número total de investigadores activos en el año tn)</t>
  </si>
  <si>
    <t>D 6 A3. C1 Capacitación a productores y técnicos a través de cursos, talleres y eventos de difusión</t>
  </si>
  <si>
    <r>
      <t>A3.C1. Promedio de cursos, talleres, eventos demostrativos y foros de divulgación impartidos por investigador en el año tn</t>
    </r>
    <r>
      <rPr>
        <i/>
        <sz val="10"/>
        <color indexed="30"/>
        <rFont val="Soberana Sans"/>
      </rPr>
      <t xml:space="preserve">
</t>
    </r>
  </si>
  <si>
    <t>(Número de cursos, talleres, eventos demostrativos y foros de divulgación impartidos por investigador en el año tn/ Número total de investigadores activos en el año tn)</t>
  </si>
  <si>
    <t>Gestión-Eficiencia-Trimestral</t>
  </si>
  <si>
    <t>D 7 A1. C1 Capacitación de personal</t>
  </si>
  <si>
    <r>
      <t>A1.C1. Porcentaje del total de personal en activo del Instituto Nacional de Investigaciones Forestales, Agrícolas y Pecuarias que se capacita en el año tn</t>
    </r>
    <r>
      <rPr>
        <i/>
        <sz val="10"/>
        <color indexed="30"/>
        <rFont val="Soberana Sans"/>
      </rPr>
      <t xml:space="preserve">
</t>
    </r>
  </si>
  <si>
    <t>(Número de personas capacitadas en el año tn/ Número total de personal en activo en el año tn)*100</t>
  </si>
  <si>
    <t>E 8 A8.C5. Operación de proyectos de investigación desarrollados en la Red Nacional de Información e Investigación en Pesca y Acuacultura</t>
  </si>
  <si>
    <r>
      <t>A8. C5 Porcentaje de proyectos de investigación desarrollados en la Red Nacional de Información e Investigación en Pesca y Acuacultura en ejecución</t>
    </r>
    <r>
      <rPr>
        <i/>
        <sz val="10"/>
        <color indexed="30"/>
        <rFont val="Soberana Sans"/>
      </rPr>
      <t xml:space="preserve">
</t>
    </r>
  </si>
  <si>
    <t>(Número de proyectos de investigación desarrollados en la Red Nacional de Información e Investigación en Pesca y Acuacultura en ejecución /Número de proyectos de investigación desarrollados en la Red Nacional de Información e Investigación en Pesca y Acuacultura comprometidos) x 100</t>
  </si>
  <si>
    <r>
      <t xml:space="preserve">Porcentaje de variación anual del valor de la producción pesquera y acuícola a nivel nacional
</t>
    </r>
    <r>
      <rPr>
        <sz val="10"/>
        <rFont val="Soberana Sans"/>
        <family val="2"/>
      </rPr>
      <t xml:space="preserve"> Causa : La información del indicador se proporcionará cuando se presente el cierre de cuenta pública, toda vez que el dato es proporcionado por CONAPESCA Efecto: Retraso en el conocimiento del logro de meta Otros Motivos:</t>
    </r>
  </si>
  <si>
    <r>
      <t xml:space="preserve">Tasa de variación en el ingreso neto de los productores forestales y agropecuarios encuestados en el uso de innovaciones tecnológicas con respecto de los productores que utilizaron tecnologías testigo
</t>
    </r>
    <r>
      <rPr>
        <sz val="10"/>
        <rFont val="Soberana Sans"/>
        <family val="2"/>
      </rPr>
      <t xml:space="preserve"> Causa : Las tecnologías del INIFAP registraron un mayor rendimiento y menores costos de producción, por lo que el  ingreso neto promedio de los productores fue 55.16% más alto con relación al ingreso neto de los productores que utilizan tecnologías tradicionales. Efecto: El efectivo obtenido por los productores, resulto positivo ya que el ingreso neto de los productores que utilizan tecnologías del INIFAP fue más alto en 55.16% con relación al ingreso neto de los productores que utilizan tecnologías tradicionales. Otros Motivos:</t>
    </r>
  </si>
  <si>
    <r>
      <t xml:space="preserve">P1.1 Porcentaje de tecnologías adoptadas por productores y usuarios vinculados con los subsectores forestal y agropecuario en el año tn, con respecto a las tecnologías generadas por el Instituto Nacional de Investigaciones Forestales, Agrícolas y Pecuarias en el año tn-4
</t>
    </r>
    <r>
      <rPr>
        <sz val="10"/>
        <rFont val="Soberana Sans"/>
        <family val="2"/>
      </rPr>
      <t xml:space="preserve"> Causa : Derivado de los distintos proyectos de investigación que se desarrollan en el INIFAP, así como a la aceptación de las innovaciones por parte de los productores y usuarios de tecnologías, se dio la oportunidad de adoptar un número mayor de innovaciones tecnológicas de las que se tenían contempladas, las cuales han contribuido a la productividad del sector agrícola, pecuario y/o forestal. Efecto: Los usuarios vinculados con las temáticas forestales, agrícolas y/o pecuarias, cuentan con un número mayor de alternativas proporcionadas por el INIFAP que son innovadoras y productivas  para el campo mexicano. Otros Motivos:</t>
    </r>
  </si>
  <si>
    <r>
      <t xml:space="preserve">P1.2. Porcentaje total de Distritos de Desarrollo Rural en donde se usa tecnología del Instituto Nacional de Investigaciones Forestales, Agrícolas y Pecuarias en el año tn
</t>
    </r>
    <r>
      <rPr>
        <sz val="10"/>
        <rFont val="Soberana Sans"/>
        <family val="2"/>
      </rPr>
      <t xml:space="preserve"> Causa : Se incrementó la cobertura territorial de la difusión de las tecnologías del INIFAP, derivado de la aceptación de los productores y/o usuarios de las tecnologías del Instituto.  Efecto: Mayor cobertura territorial en el uso de las tecnologías del INIFAP con respecto de la meta esperada, lo que dio como resultado una mayor cobertura de las tecnologías del INIFAP aplicadas en el campo mexicano.  Otros Motivos:</t>
    </r>
  </si>
  <si>
    <r>
      <t xml:space="preserve">P1.3 Porcentaje de instrumentos elaborados para el ordenamiento, conservación y aprovechamiento sustentable de los recursos pesqueros y acuícolas.
</t>
    </r>
    <r>
      <rPr>
        <sz val="10"/>
        <rFont val="Soberana Sans"/>
        <family val="2"/>
      </rPr>
      <t xml:space="preserve"> Causa : El comportamiento de la meta está de acuerdo a lo programado Efecto: El comportamiento de la meta está de acuerdo a lo programado Otros Motivos:</t>
    </r>
  </si>
  <si>
    <r>
      <t xml:space="preserve">C2. Porcentaje de tecnologías validadas con respecto de las tecnologías generadas el año anterior
</t>
    </r>
    <r>
      <rPr>
        <sz val="10"/>
        <rFont val="Soberana Sans"/>
        <family val="2"/>
      </rPr>
      <t xml:space="preserve"> Causa : Derivado de los distintos proyectos de investigación que se desarrollan en el INIFAP, así como a la aceptación de las innovaciones por parte de los productores y usuarios de tecnologías, se dio la oportunidad de validar un número mayor de innovaciones tecnológicas de las que se tenían contempladas. Efecto: Los usuarios vinculados con temáticas forestales, agrícolas y/o pecuarias, cuentan con un número mayor de alternativas innovadoras para el campo mexicano. Otros Motivos:</t>
    </r>
  </si>
  <si>
    <r>
      <t xml:space="preserve">C4. Porcentaje de capacitaciones calificadas de manera aprobatoria
</t>
    </r>
    <r>
      <rPr>
        <sz val="10"/>
        <rFont val="Soberana Sans"/>
        <family val="2"/>
      </rPr>
      <t xml:space="preserve"> Causa : El proyecto del Alto Golfo abonó un mayor numero de capacitaciones calificadas de manera aprobatoria, derivado de la participación e interés de los participantes, lo que permitió superar la meta estimada. Efecto: Se cuenta con retroalimentación sobre los aspectos a mejorar en próximas capacitaciones. Otros Motivos:</t>
    </r>
  </si>
  <si>
    <r>
      <t xml:space="preserve">C3. Porcentaje de opiniones y dictámenes técnicos que promuevan el ordenamiento, la conservación y el aprovechamiento sustentable de los recursos pesqueros y acuícolas.
</t>
    </r>
    <r>
      <rPr>
        <sz val="10"/>
        <rFont val="Soberana Sans"/>
        <family val="2"/>
      </rPr>
      <t xml:space="preserve"> Causa : A demanda del Sector Pesquero y Acuícola, a través de la CONAPESCA se solicita la emisión de una opinión o dictamen técnico, factor que no es controlable por el INAPESCA, razón por la cual el indicador alcanzó un cumplimiento del 87.50 Efecto: La emisión de opiniones y dictámenes técnicos trae consigo beneficios a favor de los solicitantes, toda vez que en su mayoría los dictámenes y opiniones técnicos están asociados a permisos de pesca. Ello conlleva el aprovechamiento sustentable de los recursos pesqueros y acuícolas Otros Motivos:</t>
    </r>
  </si>
  <si>
    <r>
      <t xml:space="preserve">C1. Porcentaje de tecnologías transferidas a productores y/o usuarios vinculados con los subsectores forestal y agropecuario en el año tn con respecto de las tecnologías validadas en el año tn-1
</t>
    </r>
    <r>
      <rPr>
        <sz val="10"/>
        <rFont val="Soberana Sans"/>
        <family val="2"/>
      </rPr>
      <t xml:space="preserve"> Causa : Derivado de los distintos proyectos de investigación que se desarrollan en el INIFAP, así como a la aceptación de las innovaciones por parte de los productores y usuarios de tecnologías, se dio la oportunidad de transferir  un número mayor de innovaciones tecnológicas (5.61 puntos porcentuales) de las que se tenían contempladas, generando un impacto directo a los productores y/o usuarios del sector. Efecto: Los usuarios vinculados con temáticas forestales, agrícolas y/o pecuarias, cuentan con un número mayor de alternativas innovadoras para el campo mexicano.  Otros Motivos:</t>
    </r>
  </si>
  <si>
    <r>
      <t xml:space="preserve">C5. Porcentaje de actividades concluidas del plan de trabajo
</t>
    </r>
    <r>
      <rPr>
        <sz val="10"/>
        <rFont val="Soberana Sans"/>
        <family val="2"/>
      </rPr>
      <t xml:space="preserve"> Causa : No se conformó el comité interno de la RNIIPA, ocasionando con ello que dos actividades más no se concluyeran   Efecto: Se posponen la generación de conocimiento a través de la RNIIPA   Otros Motivos:</t>
    </r>
  </si>
  <si>
    <r>
      <t xml:space="preserve">A5.C2. Porcentaje de tecnologías forestales y agropecuarias generadas en el año tn con respecto a las tecnologías generadas en el año tn-4
</t>
    </r>
    <r>
      <rPr>
        <sz val="10"/>
        <rFont val="Soberana Sans"/>
        <family val="2"/>
      </rPr>
      <t xml:space="preserve"> Causa : Se impulsó la generación de tecnologías que dieran respuesta a las demandas nacionales, generando un número mayor de innovaciones tecnológicas pertinentes, útiles y de calidad, para continuar con el proceso de innovación y llegar a la adopción por parte de los usuarios. Efecto: Los usuarios vinculados con temáticas forestales, agrícolas y/o pecuarias, cuentan con un número mayor de alternativas innovadoras para el campo mexicano. Otros Motivos:</t>
    </r>
  </si>
  <si>
    <r>
      <t xml:space="preserve">A4.C2. Promedio de artículos científicos publicados por investigador en el año tn
</t>
    </r>
    <r>
      <rPr>
        <sz val="10"/>
        <rFont val="Soberana Sans"/>
        <family val="2"/>
      </rPr>
      <t xml:space="preserve"> Causa :   La publicación de artículos en revistas indexadas y con arbitraje nacionales e internacionales lograron aportar y difundir más conocimientos derivados de las investigaciones científicas, las cuales respondieron a las demandas del sector Agrícola, Pecuario y/o Forestal.  Efecto:   La publicación de artículos en revistas indexadas y con arbitraje nacionales e internacionales lograron aportar y difundir más conocimientos derivados de las investigaciones científicas, las cuales respondieron a las demandas del sector Agrícola, Pecuario y/o Forestal. Asímismo, los usuarios vinculados con temáticas forestales, agrícolas y/o pecuarias, cuentan con una mayor disponibilidad de artículos de carácter científico. Otros Motivos:</t>
    </r>
  </si>
  <si>
    <r>
      <t xml:space="preserve">A7.C4. Porcentaje de capacitaciones atendidas
</t>
    </r>
    <r>
      <rPr>
        <sz val="10"/>
        <rFont val="Soberana Sans"/>
        <family val="2"/>
      </rPr>
      <t xml:space="preserve"> Causa : La diferencia se genera por la mayor solicitud de capacitación a demanda del sector. Efecto: Transferencia de conocimientos y posibilidades de mejora en las condiciones de vida de los participantes a las mismas.  Otros Motivos:</t>
    </r>
  </si>
  <si>
    <r>
      <t xml:space="preserve">A6.C3. Porcentaje de investigaciones científicas y técnicas realizadas para el ordenamiento pesquero y acuícola
</t>
    </r>
    <r>
      <rPr>
        <sz val="10"/>
        <rFont val="Soberana Sans"/>
        <family val="2"/>
      </rPr>
      <t xml:space="preserve"> Causa : El comportamiento de la meta está de acuerdo a lo programado Efecto: El comportamiento de la meta está de acuerdo a lo programado Otros Motivos:</t>
    </r>
  </si>
  <si>
    <r>
      <t xml:space="preserve">A2.C1. Promedio de publicaciones tecnológicas por investigador en el año tn
</t>
    </r>
    <r>
      <rPr>
        <sz val="10"/>
        <rFont val="Soberana Sans"/>
        <family val="2"/>
      </rPr>
      <t xml:space="preserve"> Causa : Se recibió la invitación para que investigadores del Instituto participaran en congresos nacionales e internacionales con la presentación de trabajos en eventos científicos que no se tenían contemplados en el programa. Efecto: Los usuarios vinculados con temáticas forestales, agrícolas y/o pecuarias, cuentan con una mayor disponibilidad de artículos de carácter técnico generados en el INIFAP, promoviendo un mayor conocimiento dentro de las temáticas de Instituto. Otros Motivos:</t>
    </r>
  </si>
  <si>
    <r>
      <t xml:space="preserve">A3.C1. Promedio de cursos, talleres, eventos demostrativos y foros de divulgación impartidos por investigador en el año tn
</t>
    </r>
    <r>
      <rPr>
        <sz val="10"/>
        <rFont val="Soberana Sans"/>
        <family val="2"/>
      </rPr>
      <t xml:space="preserve"> Causa : Se rebasó la meta programada por 0.08 puntos porcentuales debido a que las capacitaciones, surgen de las necesidades de los usuarios, donde se debe contribuir a la solución una problemática, facilitando la transición de conocimientos que coadyuvaron a un manejo apropiado de las tecnologías del INIFAP. Efecto: Queda de manifiesto la capacidad de respuesta del Instituto ante las demandas emergentes de capacitación de sus usuarios y el efecto es el posicionamiento institucional en el sector Forestal, Agrícola y Pecuario.  Otros Motivos:</t>
    </r>
  </si>
  <si>
    <r>
      <t xml:space="preserve">A1.C1. Porcentaje del total de personal en activo del Instituto Nacional de Investigaciones Forestales, Agrícolas y Pecuarias que se capacita en el año tn
</t>
    </r>
    <r>
      <rPr>
        <sz val="10"/>
        <rFont val="Soberana Sans"/>
        <family val="2"/>
      </rPr>
      <t xml:space="preserve"> Causa : Se  rebasó ligeramente la meta anual establecida, logrando capacitar a un 89.20% de los Servidores Públicos del INIFAP; debido a que dichos servidores. Efecto: El personal en activo del Instituto se mantiene actualizado en temas sustanciales para el desarrollo y mejora de sus actividades. Otros Motivos:</t>
    </r>
  </si>
  <si>
    <r>
      <t xml:space="preserve">A8. C5 Porcentaje de proyectos de investigación desarrollados en la Red Nacional de Información e Investigación en Pesca y Acuacultura en ejecución
</t>
    </r>
    <r>
      <rPr>
        <sz val="10"/>
        <rFont val="Soberana Sans"/>
        <family val="2"/>
      </rPr>
      <t xml:space="preserve"> Causa : No se concluyó la instalación de la RNIIPA además de que se presentó insuficiencia presupuestal  Efecto: Se posponen la generación de conocimiento a través de la RNIIPA Otros Motivos:</t>
    </r>
  </si>
  <si>
    <t>P001</t>
  </si>
  <si>
    <t>Diseño y Aplicación de la Política Agropecuaria</t>
  </si>
  <si>
    <t>510-Dirección General de Programación, Presupuesto y Finanzas</t>
  </si>
  <si>
    <t>9 - Impulso a la reconversión productiva en materia agrícola, pecuaria y pesquera</t>
  </si>
  <si>
    <t>Contribuir a impulsar la productividad en el sector agroalimentario mediante inversión en capital físico, humano y tecnológico que garantice la seguridad alimentaria mediante el ejercicio de los recursos de apoyo para la operación administrativa de los programas presupuestario.</t>
  </si>
  <si>
    <t>Los Programas Presupuestarios cumplen con los objetivos y metas establecidos.</t>
  </si>
  <si>
    <r>
      <t>Porcentaje de Programas presupuestarios con un nivel de logro satisfactorio</t>
    </r>
    <r>
      <rPr>
        <i/>
        <sz val="10"/>
        <color indexed="30"/>
        <rFont val="Soberana Sans"/>
      </rPr>
      <t xml:space="preserve">
</t>
    </r>
  </si>
  <si>
    <t>(Número de Programas presupuestarios con MIR que obtienen un nivel de logro satisfactorio en el año t) /(Total de Programas presupuestarios con MIR en el año t)*100</t>
  </si>
  <si>
    <t>A C2. Programas Presupuestarios cuentan con recursos de Apoyo administrativo para su operación</t>
  </si>
  <si>
    <r>
      <t>C2. Porcentaje de Recursos de Apoyo Administrativo Ejercidos</t>
    </r>
    <r>
      <rPr>
        <i/>
        <sz val="10"/>
        <color indexed="30"/>
        <rFont val="Soberana Sans"/>
      </rPr>
      <t xml:space="preserve">
</t>
    </r>
  </si>
  <si>
    <t>(Monto de Recursos de Apoyo Administrativo Ejercidos / Monto de Recursos de Apoyo Administrativo programados)*100</t>
  </si>
  <si>
    <t>Estratégico-Economía-Semestral</t>
  </si>
  <si>
    <t>B C1. Matrices de Indicadores mejoradas</t>
  </si>
  <si>
    <r>
      <t>C1. Porcentaje de programas presupuestarios con MIR mejorada</t>
    </r>
    <r>
      <rPr>
        <i/>
        <sz val="10"/>
        <color indexed="30"/>
        <rFont val="Soberana Sans"/>
      </rPr>
      <t xml:space="preserve">
</t>
    </r>
  </si>
  <si>
    <t>(Número de programas presupuestarios con MIR mejorada en el año t) / (Total de programas presupuestarios con MIR en el año t)*100</t>
  </si>
  <si>
    <t>A 1 A1. C1. Recursos Presupuestales Asignados a las Unidades Responsables</t>
  </si>
  <si>
    <r>
      <t>A1. C1. Porcentaje de Unidades Responsables con Recursos Asignados</t>
    </r>
    <r>
      <rPr>
        <i/>
        <sz val="10"/>
        <color indexed="30"/>
        <rFont val="Soberana Sans"/>
      </rPr>
      <t xml:space="preserve">
</t>
    </r>
  </si>
  <si>
    <t>(Número de Unidades responsables con recurso asignado / número de unidades responsables con recurso programado )*100</t>
  </si>
  <si>
    <t>B 2 A2.C2. Autorización de la Estructura Programática Sectorial</t>
  </si>
  <si>
    <r>
      <t>A2.C2. Estructura Programática Sectorial Autorizada</t>
    </r>
    <r>
      <rPr>
        <i/>
        <sz val="10"/>
        <color indexed="30"/>
        <rFont val="Soberana Sans"/>
      </rPr>
      <t xml:space="preserve">
</t>
    </r>
  </si>
  <si>
    <t>Estructura Programática Sectorial Autorizada</t>
  </si>
  <si>
    <t>Unidad</t>
  </si>
  <si>
    <r>
      <t xml:space="preserve">Porcentaje de Programas presupuestarios con un nivel de logro satisfactorio
</t>
    </r>
    <r>
      <rPr>
        <sz val="10"/>
        <rFont val="Soberana Sans"/>
        <family val="2"/>
      </rPr>
      <t xml:space="preserve"> Causa : "La meta no se alcanzó debido a lo siguiente:  1.- La información reportada, corresponde a cifras al 3er trimestre del 2017, de los 16 Pp programados el Programa S240 se encuentra por debajo del 50% de cumplimiento ya que los resultados de la operación se cargan al segundo semestre del año, anudado a ello tuvieron un ajuste presupuestal.  2.- El Programa S260 reportó al segundo trimestre del 2017 un avance del 16.23% en uno de sus indicadores aún y cuando para esa fecha no habían programado meta, ya que las metas están programas a reportarse al segundo semestre del año  3.- El Programa U009 cuenta con 4 indicadores con frecuencia de medición anual, por lo que al tercer trimestre aún no han registrado avances."   Efecto: El efecto con respecto a lo programado no es significativo toda vez la meta alcanzada tiene un cumplimiento del 93.75%, misma que para el reporte del cuarto trimestre será cumplida ya que se realizaron ajustes de las metas en el mes de octubre, de varios de los programas.   Otros Motivos:</t>
    </r>
  </si>
  <si>
    <r>
      <t xml:space="preserve">C2. Porcentaje de Recursos de Apoyo Administrativo Ejercidos
</t>
    </r>
    <r>
      <rPr>
        <sz val="10"/>
        <rFont val="Soberana Sans"/>
        <family val="2"/>
      </rPr>
      <t xml:space="preserve"> Causa : Se reporta un incremento en la meta planeada debido a ampliaciones autorizadas en el presupuesto de este programa    Efecto: La UR cuentan con el recurso para el desempeño de sus acciones   Otros Motivos:</t>
    </r>
  </si>
  <si>
    <r>
      <t xml:space="preserve">C1. Porcentaje de programas presupuestarios con MIR mejorada
</t>
    </r>
    <r>
      <rPr>
        <sz val="10"/>
        <rFont val="Soberana Sans"/>
        <family val="2"/>
      </rPr>
      <t xml:space="preserve"> Causa : La meta se comportó de acuerdo a lo programado   Efecto: La meta se comportó de acuerdo a lo programado   Otros Motivos:</t>
    </r>
  </si>
  <si>
    <r>
      <t xml:space="preserve">A1. C1. Porcentaje de Unidades Responsables con Recursos Asignados
</t>
    </r>
    <r>
      <rPr>
        <sz val="10"/>
        <rFont val="Soberana Sans"/>
        <family val="2"/>
      </rPr>
      <t xml:space="preserve"> Causa : El comportamiento de la meta esta de acuerdo a lo programado    Efecto: El comportamiento de la meta esta de acuerdo a lo programado    Otros Motivos:</t>
    </r>
  </si>
  <si>
    <r>
      <t xml:space="preserve">A2.C2. Estructura Programática Sectorial Autorizada
</t>
    </r>
    <r>
      <rPr>
        <sz val="10"/>
        <rFont val="Soberana Sans"/>
        <family val="2"/>
      </rPr>
      <t xml:space="preserve"> Causa : El comportamiento de la meta esta de acuerdo a lo programado  Efecto: El comportamiento de la meta esta de acuerdo a lo programado  Otros Motivos:</t>
    </r>
  </si>
  <si>
    <t>S240</t>
  </si>
  <si>
    <t xml:space="preserve">Programa de Concurrencia con las Entidades Federativas </t>
  </si>
  <si>
    <t>113-Coordinación General de Delegaciones</t>
  </si>
  <si>
    <t>6 - Elevar el ingreso de los productores y el empleo rural</t>
  </si>
  <si>
    <t>Contribuir a impulsar modelos de asociación que generen economías de escala y mayor valor agregado en el sector agroalimentario mediante la inversión en proyectos productivos o estratégicos agrícolas, pecuarios, de pesca y acuícolas</t>
  </si>
  <si>
    <t>La línea base es el promedio del crecimiento anual del PIB agropecuario y pesquero de los últimos 12 años.  Tasa = [100(PIBt/PIBt1)]100</t>
  </si>
  <si>
    <r>
      <t>Tasa de variación de la productividad total de los factores del sector agroalimentario.</t>
    </r>
    <r>
      <rPr>
        <i/>
        <sz val="10"/>
        <color indexed="30"/>
        <rFont val="Soberana Sans"/>
      </rPr>
      <t xml:space="preserve">
</t>
    </r>
  </si>
  <si>
    <t>((Productividad del sector agroalimentario en el año tn / Productividad en el sector agroalimentario en el año t0)-1)*100</t>
  </si>
  <si>
    <t>tasa</t>
  </si>
  <si>
    <t>Estratégico-Eficacia-Bianual</t>
  </si>
  <si>
    <t>Las Unidades de producción primaria del sector agropecuario, pesquero y acuícola en las Entidades Federativas incrementan su productividad.</t>
  </si>
  <si>
    <r>
      <t>P Tasa de variación en la productividad de la actividad económica apoyada en las Unidades de Producción Primaria del sector agropecuario, pesquero y acuícola en las Entidades Federativas.</t>
    </r>
    <r>
      <rPr>
        <i/>
        <sz val="10"/>
        <color indexed="30"/>
        <rFont val="Soberana Sans"/>
      </rPr>
      <t xml:space="preserve">
</t>
    </r>
  </si>
  <si>
    <t>((Productividad de la actividad económica apoyada en las Unidades de Producción Primaria del sector agropecuario, pesquero y acuícola en las Entidades Federativas con estímulo del Programa en el año tn / Productividad de la actividad económica apoyada en las Unidades de producción primaria del sector agropecuario, pesquero y acuícola en las Entidades Federativas con estímulo del Programa en el año t0)-1) *100</t>
  </si>
  <si>
    <t>A C1 Infraestructura y equipamiento incrementados en las Unidades de Producción Primaria.</t>
  </si>
  <si>
    <r>
      <t>C1 Tasa de variación del valor de los activos de las Unidades de Producción Primaria del sector agropecuario, pesquero y acuícola en las Entidades Federativas.</t>
    </r>
    <r>
      <rPr>
        <i/>
        <sz val="10"/>
        <color indexed="30"/>
        <rFont val="Soberana Sans"/>
      </rPr>
      <t xml:space="preserve">
</t>
    </r>
  </si>
  <si>
    <t>((Valor de los activos de las Unidades de producción primaria del sector agropecuario, pesquero y acuícola en las Entidades Federativas con el estímulo en el año tn / Valor de los activos de las Unidades de producción primaria del sector agropecuario, pesquero y acuícola en las Entidades Federativas en el año t0)-1)*100</t>
  </si>
  <si>
    <t>B C2 Nivel tecnológico de las unidades de producción primaria mejorado.</t>
  </si>
  <si>
    <r>
      <t>C2.1 Tasa de variación del índice de nivel tecnológico en la actividad agrícola.</t>
    </r>
    <r>
      <rPr>
        <i/>
        <sz val="10"/>
        <color indexed="30"/>
        <rFont val="Soberana Sans"/>
      </rPr>
      <t xml:space="preserve">
</t>
    </r>
  </si>
  <si>
    <t>((Índice de nivel tecnológico en la actividad agrícola en el año tn / Índice de nivel tecnológico en la actividad agrícola del año t0)-1)*100</t>
  </si>
  <si>
    <r>
      <t>C2.2 Tasa de variación del índice de nivel tecnológico en la actividad pecuaria.</t>
    </r>
    <r>
      <rPr>
        <i/>
        <sz val="10"/>
        <color indexed="30"/>
        <rFont val="Soberana Sans"/>
      </rPr>
      <t xml:space="preserve">
</t>
    </r>
  </si>
  <si>
    <t>((Índice de nivel tecnológico en la actividad pecuaria en el año tn / Índice de nivel tecnológico en la actividad pecuaria del año t0)-1)*100</t>
  </si>
  <si>
    <r>
      <t>C2.3 Tasa de variación del índice de nivel tecnológico en la actividad acuícola.</t>
    </r>
    <r>
      <rPr>
        <i/>
        <sz val="10"/>
        <color indexed="30"/>
        <rFont val="Soberana Sans"/>
      </rPr>
      <t xml:space="preserve">
</t>
    </r>
  </si>
  <si>
    <t>((Índice de nivel tecnológico en la actividad acuícola en el año tn / Índice de nivel tecnológico en la actividad acuícola del año t0)-1)*100</t>
  </si>
  <si>
    <r>
      <t>C2.4 Tasa de variación del índice de nivel tecnológico en la actividad pesquera.</t>
    </r>
    <r>
      <rPr>
        <i/>
        <sz val="10"/>
        <color indexed="30"/>
        <rFont val="Soberana Sans"/>
      </rPr>
      <t xml:space="preserve">
</t>
    </r>
  </si>
  <si>
    <t>((Índice de nivel tecnológico en la actividad pesquera en el año tn / Índice de nivel tecnológico en la actividad pesquera del año t0)-1)*100</t>
  </si>
  <si>
    <t>C C3 Capacidades técnico-productivas y organizacionales de las unidades de producción primaria fortalecidas.</t>
  </si>
  <si>
    <r>
      <t>C3 Porcentaje de las unidades de producción en las que se aplican las técnicas de producción adquiridas mediante la capacitación, transferencia de tecnología y asesoría.</t>
    </r>
    <r>
      <rPr>
        <i/>
        <sz val="10"/>
        <color indexed="30"/>
        <rFont val="Soberana Sans"/>
      </rPr>
      <t xml:space="preserve">
</t>
    </r>
  </si>
  <si>
    <t>(Unidades de producción en las que se aplican las técnicas de producción adquiridas mediante la capacitación, transferencia de tecnología o asesoría / Unidades de producción apoyadas con capacitación, transferencia de tecnología o asesoría)*100</t>
  </si>
  <si>
    <t>A 1 A2. C1 Implementación de proyectos estratégicos agrícolas, pecuarios pesqueros y acuícolas.</t>
  </si>
  <si>
    <r>
      <t>A2. C1 Porcentaje de implementación de Proyectos estratégicos agrícolas, pecuarios, pesqueros y acuícolas.</t>
    </r>
    <r>
      <rPr>
        <i/>
        <sz val="10"/>
        <color indexed="30"/>
        <rFont val="Soberana Sans"/>
      </rPr>
      <t xml:space="preserve">
</t>
    </r>
  </si>
  <si>
    <t>(Número de proyectos estratégicos agrícolas, pecuarios, pesqueros y acuícolas implementados / Número de proyectos estratégicos agrícolas, pecuarios pesqueros y acuícolas registrados)*100</t>
  </si>
  <si>
    <t>A 2 A1. C1 Implementación de proyectos productivos agrícolas, pecuarios pesqueros y acuícolas.</t>
  </si>
  <si>
    <r>
      <t>A1.C1 Porcentaje de implementación de Proyectos Productivos agrícolas, pecuarios, pesqueros y acuícolas.</t>
    </r>
    <r>
      <rPr>
        <i/>
        <sz val="10"/>
        <color indexed="30"/>
        <rFont val="Soberana Sans"/>
      </rPr>
      <t xml:space="preserve">
</t>
    </r>
  </si>
  <si>
    <t>(Número de proyectos productivos agrícolas, pecuarios, pesqueros y acuícolas implementados / Número de proyectos productivos agrícolas, pecuarios pesqueros y acuícolas registrados)*100</t>
  </si>
  <si>
    <t>B 3 A1. C2 Aplicación de paquetes tecnológicos agrícolas para cultivos cíclicos y perenes.</t>
  </si>
  <si>
    <r>
      <t xml:space="preserve">A1. C2 Porcentaje de Unidades de Producción Primaria con paquetes tecnológicos agrícolas para cultivos cíclicos y perennes aplicados    </t>
    </r>
    <r>
      <rPr>
        <i/>
        <sz val="10"/>
        <color indexed="30"/>
        <rFont val="Soberana Sans"/>
      </rPr>
      <t xml:space="preserve">
</t>
    </r>
  </si>
  <si>
    <t>(Número de Unidades de Producción Primaria con Paquete Tecnológico Agrícola autorizado / Número de Unidades de Producción Primaria con solicitud de Paquete Tecnológico Agrícola)*100</t>
  </si>
  <si>
    <t>B 4 A2. C2 Aplicación de paquetes tecnológicos pecuarios para bovinos y especies menores.</t>
  </si>
  <si>
    <r>
      <t>A2. C2 Porcentaje de Unidades de Producción Primaria con paquetes tecnológicos pecuarios para bovinos y especies menores aplicados</t>
    </r>
    <r>
      <rPr>
        <i/>
        <sz val="10"/>
        <color indexed="30"/>
        <rFont val="Soberana Sans"/>
      </rPr>
      <t xml:space="preserve">
</t>
    </r>
  </si>
  <si>
    <t>(Número de Unidades de Producción Primaria con Paquete Tecnológico Pecuario autorizado / Número de Unidades de Producción Primaria con solicitud de Paquete Tecnológico Pecuario)*100</t>
  </si>
  <si>
    <t>B 5 A3. C2 Aplicación de paquetes tecnológicos de pesca y acuacultura.</t>
  </si>
  <si>
    <r>
      <t>A3. C2 Porcentaje de Unidades de Producción Primaria con paquetes tecnológicos de pesca y acuacultura aplicados</t>
    </r>
    <r>
      <rPr>
        <i/>
        <sz val="10"/>
        <color indexed="30"/>
        <rFont val="Soberana Sans"/>
      </rPr>
      <t xml:space="preserve">
</t>
    </r>
  </si>
  <si>
    <t>(Número de Unidades de Producción Primaria con Paquete Tecnológico de Pesca y acuícolas autorizado / Número de Unidades de Producción Primaria con solicitud de Paquete Tecnológico de Pesca y acuícolas)*100</t>
  </si>
  <si>
    <t>C 6 A1. C3 Establecimiento de centros de capacitación, transferencia de tecnología y desarrollo regional sustentable.</t>
  </si>
  <si>
    <r>
      <t>A1. C3 Porcentaje de establecimiento de Centros de capacitación, transferencia de tecnología y desarrollo regional sustentable.</t>
    </r>
    <r>
      <rPr>
        <i/>
        <sz val="10"/>
        <color indexed="30"/>
        <rFont val="Soberana Sans"/>
      </rPr>
      <t xml:space="preserve">
</t>
    </r>
  </si>
  <si>
    <t>(Número de centros de capacitación, transferencia de tecnología y desarrollo regional sustentable establecidos / Número de centros de capacitación, transferencia de tecnología y desarrollo regional sustentable programados) *100</t>
  </si>
  <si>
    <t>C 7 A2. C3 Desarrollo de capacidades de las unidades de producción primaria.</t>
  </si>
  <si>
    <r>
      <t>A2.1. C3 Porcentaje de eventos de Capacitación realizados</t>
    </r>
    <r>
      <rPr>
        <i/>
        <sz val="10"/>
        <color indexed="30"/>
        <rFont val="Soberana Sans"/>
      </rPr>
      <t xml:space="preserve">
</t>
    </r>
  </si>
  <si>
    <t>(Número de eventos de capacitación realizados / Número de eventos de capacitación programados)*100</t>
  </si>
  <si>
    <r>
      <t>A2.2.C3 Porcentaje de eventos de transferencia de tecnología realizados.</t>
    </r>
    <r>
      <rPr>
        <i/>
        <sz val="10"/>
        <color indexed="30"/>
        <rFont val="Soberana Sans"/>
      </rPr>
      <t xml:space="preserve">
</t>
    </r>
  </si>
  <si>
    <t>(Número de eventos de transferencia de tecnología realizados / Número de eventos de transferencia de tecnología programados)*100</t>
  </si>
  <si>
    <t>C 8 A3. C3 Asesoría para el desarrollo de capacidades de las unidades de producción primaria</t>
  </si>
  <si>
    <r>
      <t>A3. C3 Porcentaje de eventos de asesoría realizados para el desarrollo de capacidades.</t>
    </r>
    <r>
      <rPr>
        <i/>
        <sz val="10"/>
        <color indexed="30"/>
        <rFont val="Soberana Sans"/>
      </rPr>
      <t xml:space="preserve">
</t>
    </r>
  </si>
  <si>
    <t>(Número de eventos de asesoría para el desarrollo de capacidades realizados / Número de eventos de asesoría para el desarrollo de capacidades programados )*100</t>
  </si>
  <si>
    <t>C 9 A4. C3 Otorgamiento de asistencia para la elaboración de proyectos ejecutivos.</t>
  </si>
  <si>
    <r>
      <t>A4. C3  Porcentaje de unidades de producción primaria que reciben asistencia técnica para la elaboración de proyectos ejecutivos.</t>
    </r>
    <r>
      <rPr>
        <i/>
        <sz val="10"/>
        <color indexed="30"/>
        <rFont val="Soberana Sans"/>
      </rPr>
      <t xml:space="preserve">
</t>
    </r>
  </si>
  <si>
    <t>(Número de unidades de producción primaria con asistencia técnica para la elaboración de proyectos ejecutivos / Número de unidades de producción primaria registradas para asistencia técnica en la elaboración de proyectos ejecutivos)*100</t>
  </si>
  <si>
    <r>
      <t xml:space="preserve">Tasa de crecimiento del PIB agropecuario y pesquero
</t>
    </r>
    <r>
      <rPr>
        <sz val="10"/>
        <rFont val="Soberana Sans"/>
        <family val="2"/>
      </rPr>
      <t>Sin Información,Sin Justificación</t>
    </r>
  </si>
  <si>
    <r>
      <t xml:space="preserve">Tasa de variación de la productividad total de los factores del sector agroalimentario.
</t>
    </r>
    <r>
      <rPr>
        <sz val="10"/>
        <rFont val="Soberana Sans"/>
        <family val="2"/>
      </rPr>
      <t xml:space="preserve"> Causa : El incremento de la productividad se debe a que el sector agropecuario y pesquero del país tuvo estabilidad en 2015 y 2016 con crecimientos de su PIB del 2% y 3.7%, respectivamente. De acuerdo con información del INEGI, el indicador tuvo incrementos importantes debido, por un lado, al uso de materias e insumos que a su vez aumentaron la productividad en un 1.51%, y por el otro, al incremento del producto por trabajador, que aumentó la productividad a 0.71%.     Efecto: Los efectos son positivos para el sector agropecuario toda vez que al incrementar su productividad sus ingresos se verán mejorados. Otros Motivos:</t>
    </r>
  </si>
  <si>
    <r>
      <t xml:space="preserve">P Tasa de variación en la productividad de la actividad económica apoyada en las Unidades de Producción Primaria del sector agropecuario, pesquero y acuícola en las Entidades Federativas.
</t>
    </r>
    <r>
      <rPr>
        <sz val="10"/>
        <rFont val="Soberana Sans"/>
        <family val="2"/>
      </rPr>
      <t xml:space="preserve"> Causa : El incremento en la productividad de los beneficiarios del año 2016 es consecuencia principalmente de un aumento en el nivel de capital, en el uso de determinados insumos y del nivel tecnológico.    Cabe mencionar que el avance registrado es anual, y el indicador tiene una frecuencia de medición bianual. La razón del avance mostrado se debe a la incorporación de beneficiarios con unidades de producción de menor tamaño que en el 2016. En 2014 el 45% de las unidades producción agrícola tenían menos de 5 hectáreas de superficie, mientras que en 2016 dicho porcentaje se incrementó a 52%. Las unidades de producción con menos de 5 hectáreas de superficie se caracterizan por tener bajos niveles de rendimientos y productividad.      Efecto: El nivel de capitalización de las Unidades de Producción Agrícola a la fecha están por debajo de la meta absoluta una decima por debajo de lo programado, derivado de las causas expuestas. Sin embargo el efecto no es del todo negativo ya que al incorporar nuevas unidades con un nivel de capitalización menor a las del año 2014 se esta apuntalando a que estas nuevas unidades mejoren sus niveles de capitalización y de igual manera su producción.  Otros Motivos:</t>
    </r>
  </si>
  <si>
    <r>
      <t xml:space="preserve">C1 Tasa de variación del valor de los activos de las Unidades de Producción Primaria del sector agropecuario, pesquero y acuícola en las Entidades Federativas.
</t>
    </r>
    <r>
      <rPr>
        <sz val="10"/>
        <rFont val="Soberana Sans"/>
        <family val="2"/>
      </rPr>
      <t xml:space="preserve"> Causa : No se alcanzó la meta planeada debido al monto promedio de los apoyos otorgados ($65,877) y tipo de apoyo otorgado a las unidades de producción.      Aún y cuando la meta alcanzada tiene un porcentaje de cumplimiento del 70.28%, en 2016 los beneficiarios mejoraron su nivel de capital; particularmente en los rubros de infraestructura, maquinaria, equipo y, en el caso de los beneficiarios pecuarios, inventario ganadero. Efecto: Si bien la meta no fue alcanzada, el efecto sigue siendo positivo toda vez que las Unidades Productivas apoyadas mejoran sus niveles de capital, efecto con el que el programa se encuentra comprometido en seguir trabajando para que la población objetivo, obtenga resultados de mejora. Otros Motivos:Dado que el indicador es una tasa de variación y el resultado real es negativo (-22.69), y como el sistema no permite el registró de valores negativos, se obtuvo el cumplimiento de la meta mediante la siguiente fórmula (Alcanzada/Aprobada)*100</t>
    </r>
  </si>
  <si>
    <r>
      <t xml:space="preserve">C2.1 Tasa de variación del índice de nivel tecnológico en la actividad agrícola.
</t>
    </r>
    <r>
      <rPr>
        <sz val="10"/>
        <rFont val="Soberana Sans"/>
        <family val="2"/>
      </rPr>
      <t xml:space="preserve"> Causa : Los beneficiarios con unidades de producción agrícolas en 2016 tienen mejores niveles tecnológicos respecto a las unidades de producción de 2015. Se superó la meta planeada debido al incremento de la superficie mecanizada y al uso de mejor material vegetativo.     Efecto: Efecto positivo para los productores agrícolas apoyados al mejorar notablemente su índice tecnológico.  Otros Motivos:</t>
    </r>
  </si>
  <si>
    <r>
      <t xml:space="preserve">C2.2 Tasa de variación del índice de nivel tecnológico en la actividad pecuaria.
</t>
    </r>
    <r>
      <rPr>
        <sz val="10"/>
        <rFont val="Soberana Sans"/>
        <family val="2"/>
      </rPr>
      <t xml:space="preserve"> Causa : La disminución del indicador tecnológico pecuario se debe a que la mayor parte los beneficiarios del 2016 (93%) reportó como método de reproducción la monta natural y pastoreo continuo o pastoreo rotacional como principales rasgos del régimen de alimentación; en contraste con los beneficiarios apoyados en 2015.     Efecto: El nivel tecnológico de las unidades pecuarias no fue el esperado, derivado de las practicas aplicadas por los productores, el resultado esperado es negativo por lo que se deberán de reforzar las estrategias para que los productores apliquen nuevas tecnologías en el sector pecuario. Otros Motivos:</t>
    </r>
  </si>
  <si>
    <r>
      <t xml:space="preserve">C2.3 Tasa de variación del índice de nivel tecnológico en la actividad acuícola.
</t>
    </r>
    <r>
      <rPr>
        <sz val="10"/>
        <rFont val="Soberana Sans"/>
        <family val="2"/>
      </rPr>
      <t xml:space="preserve"> Causa : Las unidades de producción acuícolas apoyadas en 2015 se caracterizan por tener un sistema de producción semi-intesivo, una calidad genética basada en la captura en medio ambiente y con control ambiental; mientras que los beneficiarios de 2016 mantuvieron los niveles tecnológicos en el sistema de producción semi-intesivo y captura en medio ambiente, en tanto que disminuyeron el uso de control ambiental.    Efecto: Sin efectos cuantificables toda vez que el indicador obtuvo un cumplimiento del 94.74%. Otros Motivos:La meta tiene un resultado negativo por lo que se cálculo el porcentaje de cumplimiento con la siguiente fórmula (Alcanzada/Aprobado)*100</t>
    </r>
  </si>
  <si>
    <r>
      <t xml:space="preserve">C2.4 Tasa de variación del índice de nivel tecnológico en la actividad pesquera.
</t>
    </r>
    <r>
      <rPr>
        <sz val="10"/>
        <rFont val="Soberana Sans"/>
        <family val="2"/>
      </rPr>
      <t xml:space="preserve"> Causa : 1.- La meta programada correcta es del 4.34% y no del 10% como se registró erróneamente.      2.- Las unidades de producción pesqueras apoyadas en 2016 tienen un mayor nivel tecnológico que las apoyadas en 2015, debido a que las artes de pesca del 48% de los beneficiarios 2016 son selectivas y el 62% de los de barcos cuentan con GPS. Estos rubros son considerablemente más altos respecto a 2015.          Efecto: El efecto es positivo para los beneficiarios toda vez que el programa esta impactando hacia la alza en la productividad de las unidades de producción apoyadas.       Otros Motivos:</t>
    </r>
  </si>
  <si>
    <r>
      <t xml:space="preserve">C3 Porcentaje de las unidades de producción en las que se aplican las técnicas de producción adquiridas mediante la capacitación, transferencia de tecnología y asesoría.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</si>
  <si>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A2. C1 Porcentaje de implementación de Proyectos estratégicos agrícolas, pecuarios, pesqueros y acuícolas.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3.- El cambio en el denominador se debe a un decremento en la demanda de proyectos estratégicos.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</si>
  <si>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A1.C1 Porcentaje de implementación de Proyectos Productivos agrícolas, pecuarios, pesqueros y acuícolas.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3.- El cambio en el denominador se debe a un incremento en la demanda para proyectos productivos.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</si>
  <si>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A1. C2 Porcentaje de Unidades de Producción Primaria con paquetes tecnológicos agrícolas para cultivos cíclicos y perennes aplicados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3.- El cambio en el denominador se debe a un incremento en la demanda de paquetes tecnológicos.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</si>
  <si>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A2. C2 Porcentaje de Unidades de Producción Primaria con paquetes tecnológicos pecuarios para bovinos y especies menores aplicados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3.- El cambio en el denominador se debe a un decremento en la demanda de proyectos estratégicos.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</si>
  <si>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A3. C2 Porcentaje de Unidades de Producción Primaria con paquetes tecnológicos de pesca y acuacultura aplicados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</si>
  <si>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A1. C3 Porcentaje de establecimiento de Centros de capacitación, transferencia de tecnología y desarrollo regional sustentable.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</si>
  <si>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A2.1. C3 Porcentaje de eventos de Capacitación realizados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</si>
  <si>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A2.2.C3 Porcentaje de eventos de transferencia de tecnología realizados.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</si>
  <si>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A3. C3 Porcentaje de eventos de asesoría realizados para el desarrollo de capacidades.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Las cifras presentadas son preliminares, a finales del mes de marzo se contará con toda la información integrada de los estados."   Efecto: "Retraso en la operación y pago de los estímulos.  No se cuenta con la información para su registro."   Otros Motivos:</t>
    </r>
  </si>
  <si>
    <r>
      <t xml:space="preserve">A4. C3  Porcentaje de unidades de producción primaria que reciben asistencia técnica para la elaboración de proyectos ejecutivos.
</t>
    </r>
    <r>
      <rPr>
        <sz val="10"/>
        <rFont val="Soberana Sans"/>
        <family val="2"/>
      </rPr>
      <t xml:space="preserve"> Causa : "1.- El avance de la meta a la baja se debe a que la ministración de los recursos a las Entidades Federativas se realizó una vez que los estados presentaron el cierre del ejercicio 2016, lo que provocó un retraso y a la fecha los proyectos se encuentran en proceso de pago.  2.- Se esta trabajando en la integración de la información de los 32 estados.  3.- El cambio en el denominador se debe a un ligero decremento en la demanda de asistencia técnica.  Las cifras presentadas son preliminares, a finales del mes de marzo se contará con toda la información integrada de los estados."   Efecto: "Retraso en la operación y pago de los estímulos.  No se cuenta con la información para su registro."   Otros Motivos:</t>
    </r>
  </si>
  <si>
    <t>S257</t>
  </si>
  <si>
    <t>Programa de Productividad y Competitividad Agroalimentaria</t>
  </si>
  <si>
    <t>200-Subsecretaría de Alimentación y Competitividad</t>
  </si>
  <si>
    <t>Contribuir a impulsar la productividad en el sector agroalimentario mediante inversión en capital físico, humano y tecnológico que garantice la seguridad alimentaria mediante la inversión de las unidades económicas rurales</t>
  </si>
  <si>
    <t>Unidades económicas rurales cuentan con inversión en el desarrollo de capital físico, humano y tecnológico</t>
  </si>
  <si>
    <r>
      <t>Incentivos otorgados a proyectos de inversión beneficiados por el Programa por unidad económica rural</t>
    </r>
    <r>
      <rPr>
        <i/>
        <sz val="10"/>
        <color indexed="30"/>
        <rFont val="Soberana Sans"/>
      </rPr>
      <t xml:space="preserve">
</t>
    </r>
  </si>
  <si>
    <t>Incentivos otorgados por unidad económica rural = Monto de los incentivos otorgados a proyectos de inversión/unidades económicas rurales beneficiadas</t>
  </si>
  <si>
    <t>Pesos</t>
  </si>
  <si>
    <t>A C2 Incentivos económicos otorgados a las unidades económicas rurales que detonan inversión en activos productivos y agrologística</t>
  </si>
  <si>
    <r>
      <t>C2 Valor de la inversión detonada por los incentivos otorgados para activos productivos y agrologística</t>
    </r>
    <r>
      <rPr>
        <i/>
        <sz val="10"/>
        <color indexed="30"/>
        <rFont val="Soberana Sans"/>
      </rPr>
      <t xml:space="preserve">
</t>
    </r>
  </si>
  <si>
    <t>Monto de inversión total de las unidades económicas rurales apoyadas en el año t/Monto total de incentivo pagado a las unidades económicas rurales en el año t</t>
  </si>
  <si>
    <t>razón</t>
  </si>
  <si>
    <t>B C.1 Incentivos económicos entregados a las personas físicas o morales, cuya actividad esté vinculada al sector agroalimentario y rural en su conjunto, y otros agentes económicos del sector rural integrados a la cadena productiva para fomentar el uso de instrumentos de administración de riesgos de mercado para dar mayor certidumbre al ingreso.</t>
  </si>
  <si>
    <r>
      <t>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t>
    </r>
    <r>
      <rPr>
        <i/>
        <sz val="10"/>
        <color indexed="30"/>
        <rFont val="Soberana Sans"/>
      </rPr>
      <t xml:space="preserve">
</t>
    </r>
  </si>
  <si>
    <t>((Suma total del monto de los incentivos económicos reservados por el Componente en el año tn / Número de incentivos económicos entregados en el año tn) / (Suma total del monto de los incentivos económicos reservados por el Componente en el año t0 / Número de incentivos económicos entregados en el año t0)) - 1 * 100</t>
  </si>
  <si>
    <t>C C5 Incentivos económicos otorgados a través de los Componentes que facilitan el acceso al financiamiento a los productores (agrícolas, pecuarios, pesqueros, acuícolas y rurales en su conjunto).</t>
  </si>
  <si>
    <r>
      <t>C5.1 Porcentaje de variación del monto de crédito para beneficiarios del Componente de Acceso al Financiamiento, respecto al año base.</t>
    </r>
    <r>
      <rPr>
        <i/>
        <sz val="10"/>
        <color indexed="30"/>
        <rFont val="Soberana Sans"/>
      </rPr>
      <t xml:space="preserve">
</t>
    </r>
  </si>
  <si>
    <t>(Monto total de crédito otorgado a beneficiarios del Componente, en el año tn / Monto total de crédito otorgado a beneficiarios del Componente, en el año t0)*100</t>
  </si>
  <si>
    <r>
      <t>C5.2 Porcentaje de variación de beneficiarios del Componente de Acceso al Financiamiento, respecto al año base.</t>
    </r>
    <r>
      <rPr>
        <i/>
        <sz val="10"/>
        <color indexed="30"/>
        <rFont val="Soberana Sans"/>
      </rPr>
      <t xml:space="preserve">
</t>
    </r>
  </si>
  <si>
    <t>(Número total de beneficiarios, contabilizados una sola vez, del Componente en el año tn/Número total de beneficiarios, contabilizados una sola vez, del Componente en el año t0)*100</t>
  </si>
  <si>
    <t>D C4 Valor de la inversión potencializada por cada peso otorgado para el Desarrollo productivo del Sur Sureste y Zonas Económicas Especiales</t>
  </si>
  <si>
    <r>
      <t xml:space="preserve">C4. Valor de la inversión potencializada para el Desarrollo productivo del Sur Sureste y Zonas Económicas Especiales  </t>
    </r>
    <r>
      <rPr>
        <i/>
        <sz val="10"/>
        <color indexed="30"/>
        <rFont val="Soberana Sans"/>
      </rPr>
      <t xml:space="preserve">
</t>
    </r>
  </si>
  <si>
    <t>(Monto de inversión total generada de los proyectos apoyados / Monto total de los incentivos al desarrollo productivo del sur sureste y zonas económicas especiales otorgados)</t>
  </si>
  <si>
    <t>E C3 Incentivos económicos entregados a productores para que se conviertan de productores tradicionales a productores orgánicos y certifiquen sus procesos.</t>
  </si>
  <si>
    <r>
      <t>C3. Porcentaje de productores convencionales capacitados para convertirse a productores orgánicos</t>
    </r>
    <r>
      <rPr>
        <i/>
        <sz val="10"/>
        <color indexed="30"/>
        <rFont val="Soberana Sans"/>
      </rPr>
      <t xml:space="preserve">
</t>
    </r>
  </si>
  <si>
    <t>(Número de productores convencionales que se capacitan para convertirse a productores orgánicos/Número total de productores convencionales apoyados para convertirse a productores orgánicos por el Componente de certificación)* 100</t>
  </si>
  <si>
    <t>A 1 A6.C2 Recepción de solicitudes</t>
  </si>
  <si>
    <r>
      <t xml:space="preserve">A6.C2 Porcentaje de solicitudes recibidas </t>
    </r>
    <r>
      <rPr>
        <i/>
        <sz val="10"/>
        <color indexed="30"/>
        <rFont val="Soberana Sans"/>
      </rPr>
      <t xml:space="preserve">
</t>
    </r>
  </si>
  <si>
    <t>(Número de solicitudes recibidas para activos productivos y agrologística en el año t/Número de solicitudes programadas a recibir para activos productivos y agrologística en el año t)*100</t>
  </si>
  <si>
    <t>A 2 A7.C2 Unidades Económicas Rurales apoyadas con activos productivos y agrologística</t>
  </si>
  <si>
    <r>
      <t>A7.1.C2 Porcentaje de Unidades económicas rurales apoyadas con activos productivos y agrologística</t>
    </r>
    <r>
      <rPr>
        <i/>
        <sz val="10"/>
        <color indexed="30"/>
        <rFont val="Soberana Sans"/>
      </rPr>
      <t xml:space="preserve">
</t>
    </r>
  </si>
  <si>
    <t xml:space="preserve">(Número de unidades económicas rurales apoyadas con activos productivos y agrologística/Número total de unidades económicas rurales que solicitan incentivos para activos productivos y agrologística)*100 </t>
  </si>
  <si>
    <t>Gestión-Eficiencia-Anual</t>
  </si>
  <si>
    <r>
      <t>A6.2.C2 Promedio de la inversión total por unidad económica rural con incentivos para activos productivos y agrologística</t>
    </r>
    <r>
      <rPr>
        <i/>
        <sz val="10"/>
        <color indexed="30"/>
        <rFont val="Soberana Sans"/>
      </rPr>
      <t xml:space="preserve">
</t>
    </r>
  </si>
  <si>
    <t>Sumatoria de la inversión total de las unidades económicas rurales apoyadas en el año t/Número de unidades económicas rurales apoyadas en el año t</t>
  </si>
  <si>
    <t>B 3 A5.C1 Gestión de incentivos económicos entregados de las personas físicas o morales, cuya actividad esté vinculada al sector agroalimentario y rural en su conjunto, y otros agentes económicos del sector rural integrados a la cadena productiva.</t>
  </si>
  <si>
    <r>
      <t>A5.C1 Porcentaje de incentivos económicos entregados por el Componente para el fomento en el uso de instrumentos de administración de riesgos de mercado.</t>
    </r>
    <r>
      <rPr>
        <i/>
        <sz val="10"/>
        <color indexed="30"/>
        <rFont val="Soberana Sans"/>
      </rPr>
      <t xml:space="preserve">
</t>
    </r>
  </si>
  <si>
    <t>(Número de incentivos económicos entregados / Número de solicitudes aprobadas)*100</t>
  </si>
  <si>
    <t>C 4 A1.C5 Recepción de solicitudes de operaciones crediticias para el acceso al financiamiento.</t>
  </si>
  <si>
    <r>
      <t>A1.C5 Tasa de variación del número de operaciones beneficiadas al amparo del Componente de Acceso al Financiamiento, respecto al año base.</t>
    </r>
    <r>
      <rPr>
        <i/>
        <sz val="10"/>
        <color indexed="30"/>
        <rFont val="Soberana Sans"/>
      </rPr>
      <t xml:space="preserve">
</t>
    </r>
  </si>
  <si>
    <t>((Número de operaciones beneficiadas en el año tn/Número de operaciones beneficiadas en el año t0)-1)*100</t>
  </si>
  <si>
    <t>D 5 A3. C4 Cuantificación de la variación de los beneficiarios apoyados en los estados del Sur Sureste y Zonas Económicas Especiales.</t>
  </si>
  <si>
    <r>
      <t xml:space="preserve">A3.C4 Tasa de Variación del número de beneficiarios de los proyectos apoyados </t>
    </r>
    <r>
      <rPr>
        <i/>
        <sz val="10"/>
        <color indexed="30"/>
        <rFont val="Soberana Sans"/>
      </rPr>
      <t xml:space="preserve">
</t>
    </r>
  </si>
  <si>
    <t>((Número de beneficiarios apoyados en t/Número de beneficiarios apoyados en t-1)-1)*100</t>
  </si>
  <si>
    <t>D 6 A4. C4 Cuantificación de la variación en el número de proyectos apoyados con cada 100 millones de pesos, en los Estados del Sur Sureste y Zonas Económicas Especiales.</t>
  </si>
  <si>
    <r>
      <t>A4.C4 Tasa de Variación del número de proyectos apoyados por cada 100 mdp de incentivo con respecto al año anterior.</t>
    </r>
    <r>
      <rPr>
        <i/>
        <sz val="10"/>
        <color indexed="30"/>
        <rFont val="Soberana Sans"/>
      </rPr>
      <t xml:space="preserve">
</t>
    </r>
  </si>
  <si>
    <t>((Número de proyectos apoyados con 100 mdp de incentivo otorgado en el año t/Número de proyectos apoyados con 100 mdp de incentivo otorgado en el año t-1)-1)*100</t>
  </si>
  <si>
    <t>E 7 A2. C3 Recepcion de solicitudes de Productores Convencionales para su conversion a Productores Orgánicos</t>
  </si>
  <si>
    <r>
      <t>A2.C3 Porcentaje de solicitudes autorizadas por la Unidad Técnica Auxiliar.</t>
    </r>
    <r>
      <rPr>
        <i/>
        <sz val="10"/>
        <color indexed="30"/>
        <rFont val="Soberana Sans"/>
      </rPr>
      <t xml:space="preserve">
</t>
    </r>
  </si>
  <si>
    <t>(Número de solicitudes autorizadas por la Unidad Técnica Auxiliar en el año t / Número de solicitudes recibidas en el año t) * 100</t>
  </si>
  <si>
    <r>
      <t xml:space="preserve">Incentivos otorgados a proyectos de inversión beneficiados por el Programa por unidad económica rural
</t>
    </r>
    <r>
      <rPr>
        <sz val="10"/>
        <rFont val="Soberana Sans"/>
        <family val="2"/>
      </rPr>
      <t xml:space="preserve"> Causa : Se tuvo un mayor monto de incentivos otorgados por unidad económica rural, por lo que la meta se vio sobrepasada.   Efecto: El aumento per cápita de monto fue de 10.7% más de los estimado.    Otros Motivos:</t>
    </r>
  </si>
  <si>
    <r>
      <t xml:space="preserve">C2 Valor de la inversión detonada por los incentivos otorgados para activos productivos y agrologística
</t>
    </r>
    <r>
      <rPr>
        <sz val="10"/>
        <rFont val="Soberana Sans"/>
        <family val="2"/>
      </rPr>
      <t xml:space="preserve"> Causa : La meta  originalmente prevista en términos absolutos no se alcanzó en este periodo debido a dos pirncipales razones:      1.- Se recibió un mayor número de solicitudes de las que se habían programado, ya que hubo una última apertura de ventanilla en el mes de octubre de 2017.     2.- Redacción presupuestal de los recursos asignados en el Presupuesto de Egresos de la Federación para el ejercicio fiscal 2017 al Componente de Activos Productivos y Agrologística.     Lo que ocasionó retraso en la operación de las Instancias Ejecutoras del Componente relativo al análisis, aprobación y pago de las solicitudes aprobadas así como apoyar un menor número de solicitudes.     Por lo anterior, estas son cifras preliminares ya que aún se encuentran en trámite de pago, la mayoría de solicitudes aprobadas para ser beneficiadas por el Componente y que cuentan con su respectivo Convenio de Concertación suscrito, de ahí que aún se espera que las Instancias Ejecutoras del Componente concluyan con la etapa de pago durante el primer trimestre del año 2018, con lo que se considera alcanzar la meta.     En términos relativos la meta alcanzada tiene una variación de .16 puntos porcentuales con respecto a lo programado.      Efecto: Retraso en los pagos de las solicitudes aprobadas por el Componente de Activos Productivos y Agrologística, sin embargo se trata de cifras preliminares ya que se espera que las Instancias Ejecutoras concluyan con la etapa de pago del total de solicitudes aprobadas en el año 2017 durante el primer trimestre del año 2018, y con ello estar en posibilidad de alcanzar la meta.      Otros Motivos:</t>
    </r>
  </si>
  <si>
    <r>
      <t xml:space="preserve">C1. Tasa de variación del promedio de presupuesto entregado por solicitud a las personas físicas o morales, cuya actividad esté vinculada al sector agroalimentario y rural en su conjunto, y otros agentes económicos del sector rural integrados a la cadena productiva, por el Componente, para el fomento en el uso de instrumentos de administración de riesgos de mercado.
</t>
    </r>
    <r>
      <rPr>
        <sz val="10"/>
        <rFont val="Soberana Sans"/>
        <family val="2"/>
      </rPr>
      <t xml:space="preserve"> Causa : El promedio del monto de los incentivos otorgados fue superior al esperado debido a una mayor demanda por coberturas, derivado de la incertidumbre de los mercados de materias primas. Efecto: Lo beneficiarios se encuentran cubiertos de la incertidumbre del mercado de derivados contra la alza o baja en los precios.    Otros Motivos:</t>
    </r>
  </si>
  <si>
    <r>
      <t xml:space="preserve">C5.1 Porcentaje de variación del monto de crédito para beneficiarios del Componente de Acceso al Financiamiento, respecto al año base.
</t>
    </r>
    <r>
      <rPr>
        <sz val="10"/>
        <rFont val="Soberana Sans"/>
        <family val="2"/>
      </rPr>
      <t xml:space="preserve"> Causa : El establecimiento de la meta se calculó de manera conservadora debido a las restricciones existentes en la operación por el registro en el Padrón de Solicitantes y Beneficiarios de la SAGARPA, lo cual fue superado una vez acordado el mecanismo de registro entre la SAGARPA y las Instancias Ejecutoras.    La meta alcanzada es producto de un amplio reconocimiento de los Fondos en el sector por parte de los productores y los Intermediarios Financieros quienes se han visto beneficiados con mayores créditos en mejores condiciones.    Efecto: El crédito retomó su tendencia después de haber acordado el mecanismo de registro en el Padrón por lo cual, la meta conservadora que había sido establecida se superó, lo que representó un incremento del 2.7% del crédito programado.   Al mejorarse el acceso al financiamiento se mejoraron las condiciones a los productores del sector agroalimentario, superando la meta que se había establecido originalmente.     Otros Motivos:</t>
    </r>
  </si>
  <si>
    <r>
      <t xml:space="preserve">C5.2 Porcentaje de variación de beneficiarios del Componente de Acceso al Financiamiento, respecto al año base.
</t>
    </r>
    <r>
      <rPr>
        <sz val="10"/>
        <rFont val="Soberana Sans"/>
        <family val="2"/>
      </rPr>
      <t xml:space="preserve"> Causa : Apertura de nuevos créditos en el último trimestre principalmente en la zona norte del país, el otorgamiento a créditos a Pequeños productores los cuales se traducen en beneficiarios únicos que se suman a la meta esperada, adicionalmente a otras operaciones de primer piso las cuales también se incrementaron por lo que los acreditados directos abonan a la meta.  Efecto: Durante el último trimestre de 2017 se tuvieron efectos positivos al pulverizar el crédito, ya que, se logró una mayor cobertura al atender a más productores agroalimentarios con créditos respaldados al amparo del Componente de Acceso al Financiamiento.  Otros Motivos:</t>
    </r>
  </si>
  <si>
    <r>
      <t xml:space="preserve">C4. Valor de la inversión potencializada para el Desarrollo productivo del Sur Sureste y Zonas Económicas Especiales  
</t>
    </r>
    <r>
      <rPr>
        <sz val="10"/>
        <rFont val="Soberana Sans"/>
        <family val="2"/>
      </rPr>
      <t xml:space="preserve"> Causa : Se apoyaron proyectos estratégicos con un mayor nivel de inversión por parte del beneficiario, lo que impactó en el monto total de la inversión total generada de los proyectos. Efecto: Se apoyaron 932 proyectos impactando a 51,037 productores. Otros Motivos:</t>
    </r>
  </si>
  <si>
    <r>
      <t xml:space="preserve">C3. Porcentaje de productores convencionales capacitados para convertirse a productores orgánicos
</t>
    </r>
    <r>
      <rPr>
        <sz val="10"/>
        <rFont val="Soberana Sans"/>
        <family val="2"/>
      </rPr>
      <t xml:space="preserve"> Causa : Se sobrepasa la meta establecida, aún cuando numerador y denominador están por debajo de lo programado; debido al cambio de Instancia Ejecutora y en las reglas de operación 2017, se ajustaron los periodos de operación de las ventanillas receptoras de solicitudes, afectando el numero de solicitudes recibidas, y debido al ajuste presupuestal se tomó la decisión de disminuir la cantidad de apoyo al incentivo de capacitación para otorgarlo a otros incentivos. Efecto: 1. La conversión de productores convencionales a orgánicos se verá reducida  2. El tiempo de conversión será más largo, disminuyendo la oferta de productos orgánicos Otros Motivos:</t>
    </r>
  </si>
  <si>
    <r>
      <t xml:space="preserve">A6.C2 Porcentaje de solicitudes recibidas 
</t>
    </r>
    <r>
      <rPr>
        <sz val="10"/>
        <rFont val="Soberana Sans"/>
        <family val="2"/>
      </rPr>
      <t xml:space="preserve"> Causa : Se recibió un mayor número de solicitudes para los conceptos de Agroindustrias, en su modalidad, Proyecto simplificado, y para personas físicas que formen parte de la Población Objetivo Prioritaria y, que la estructura financiera de su proyecto no contemple financiamiento.   Efecto: Al incrementar el universo de solicitudes, se impactará positivamente a un mayor número de productores.   Otros Motivos:</t>
    </r>
  </si>
  <si>
    <r>
      <t xml:space="preserve">A7.1.C2 Porcentaje de Unidades económicas rurales apoyadas con activos productivos y agrologística
</t>
    </r>
    <r>
      <rPr>
        <sz val="10"/>
        <rFont val="Soberana Sans"/>
        <family val="2"/>
      </rPr>
      <t xml:space="preserve"> Causa : La meta originalmente prevista no se alcanzó en este periodo debido a dos principales razones:     1.- Se recibió un mayor número de solicitudes de las que se habían programado ya que hubo una última apertura de ventanilla en el mes de octubre de 2017.    2.- Redacción presupuestal de los recursos asignados en el Presupuesto de Egresos de la Federación para el ejercicio fiscal 2017 al Componente de Activos Productivos y Agrologística.    Lo que ocasionó retraso en la operación de las Instancias Ejecutoras del Componente relativo al análisis, aprobación y pago de las solicitudes aprobadas así como apoyar un menor número de solicitudes.    Por lo anterior, estas son cifras preliminares ya que aún se encuentran en trámite de pago, la mayoría de solicitudes aprobadas para ser beneficiadas por el Componente y que cuentan con su respectivo Convenio de Concertación suscrito, de ahí que aún se espera que las Instancias Ejecutoras del Componente concluyan con la etapa de pago durante el primer trimestre del año 2018, con lo que se considera alcanzar la meta.     Efecto: Retraso en los pagos de las solicitudes aprobadas por el Componente de Activos Productivos y Agrologística, sin embargo se trata de cifras preliminares ya que se espera que las Instancias Ejecutoras concluyan con la etapa de pago del total de solicitudes aprobadas en el año 2017 durante el primer trimestre del año 2018, y con ello estar en posibilidad de alcanzar la meta.     Otros Motivos:</t>
    </r>
  </si>
  <si>
    <r>
      <t xml:space="preserve">A6.2.C2 Promedio de la inversión total por unidad económica rural con incentivos para activos productivos y agrologística
</t>
    </r>
    <r>
      <rPr>
        <sz val="10"/>
        <rFont val="Soberana Sans"/>
        <family val="2"/>
      </rPr>
      <t xml:space="preserve"> Causa : El porcentaje de cumplimiento de la meta es del 346.64%, ello se debe a una disminución de los valores de las variables por las siguientes razones:        1.- Se recibió un mayor número de solicitudes de las que se habían programado, ya que hubo una última apertura de ventanilla en el mes de octubre de 2017.    2.- Reducción presupuestal de los recursos asignados en el Presupuesto de Egresos de la Federación para el ejercicio fiscal 2017 al Componente de Activos Productivos y Agrologística.    Lo que ocasionó retraso en la operación de las Instancias Ejecutoras del Componente relativo al análisis, aprobación y pago de las solicitudes aprobadas así como apoyar un menor número de solicitudes.    Por lo anterior, estas son cifras preliminares ya que aún se encuentran en trámite de pago, la mayoría de solicitudes aprobadas para ser beneficiadas por el Componente y que cuentan con su respectivo Convenio de Concertación suscrito, de ahí que aún se espera que las Instancias Ejecutoras del Componente concluyan con la etapa de pago durante el primer trimestre del año 2018, con lo que se considera alcanzar la meta.    Aún y cuando el valor de la meta es mayor a lo programado, el número de unidades económicas rurales apoyadas es menor a lo pronosticado.     Efecto: Retraso en los pagos de las solicitudes aprobadas por el Componente de Activos Productivos y Agrologística, sin embargo se trata de cifras preliminares ya que se espera que las Instancias Ejecutoras concluyan con la etapa de pago del total de solicitudes aprobadas en el año 2017 durante el primer trimestre del año 2018, y con ello estar en posibilidad de alcanzar la meta.     Otros Motivos:</t>
    </r>
  </si>
  <si>
    <r>
      <t xml:space="preserve">A5.C1 Porcentaje de incentivos económicos entregados por el Componente para el fomento en el uso de instrumentos de administración de riesgos de mercado.
</t>
    </r>
    <r>
      <rPr>
        <sz val="10"/>
        <rFont val="Soberana Sans"/>
        <family val="2"/>
      </rPr>
      <t xml:space="preserve"> Causa : Se han pagado 36 operaciones y quedan reservadas 87 operaciones; derivado de que el promedio del monto de los incentivos otorgados fue superior al esperado debido a una mayor demanda por coberturas, derivado de la incertidumbre de los mercados de materias primas.   Efecto: Al no existir a diciembre del 2017 solicitudes canceladas, la meta reportada aún se puede modificar en el primer trimestre del 2018, además de las operaciones reservadas.  Lo beneficiarios se encuentran cubiertos de la incertidumbre del mercado de derivados contra la alza o baja en los precios.    Otros Motivos:</t>
    </r>
  </si>
  <si>
    <r>
      <t xml:space="preserve">A1.C5 Tasa de variación del número de operaciones beneficiadas al amparo del Componente de Acceso al Financiamiento, respecto al año base.
</t>
    </r>
    <r>
      <rPr>
        <sz val="10"/>
        <rFont val="Soberana Sans"/>
        <family val="2"/>
      </rPr>
      <t xml:space="preserve"> Causa : El establecimiento de la meta se calculó de manera conservadora debido a las restricciones existentes en la operación por el registro en el Padrón de Solicitantes y Beneficiarios de la SAGARPA, lo cual fue superado una vez acordado el mecanismo de registro entre la SAGARPA y las IE. Adicionalmente se tuvo la previsión de una posible reducción presupuestal.    Efecto: La meta se superó de manera significativa debido a que la problemática con el registro en el Padrón se subsanó y que la tendencia de consolidación de los créditos cambió hacia una pulverización de los mismos, lo cual se ve reflejado en el incremento del número de acreditados y por ende en el número de operaciones.    Otros Motivos:</t>
    </r>
  </si>
  <si>
    <r>
      <t xml:space="preserve">A3.C4 Tasa de Variación del número de beneficiarios de los proyectos apoyados 
</t>
    </r>
    <r>
      <rPr>
        <sz val="10"/>
        <rFont val="Soberana Sans"/>
        <family val="2"/>
      </rPr>
      <t xml:space="preserve"> Causa : Durante el último trimestre del año, hubo una adecuación presupuestal del Componente, ello derivó en que el porcentaje de cumplimiento de la meta fuera únicamente del 98.74%. Adicional a ello las personas morales que fueron apoyadas cuentan con pocos socios lo que también afecto el número de beneficiarios apoyados. Efecto: Sin efectos substanciales toda vez que la meta alcanzada se encuentra dentro del umbral verde-amarillo. Otros Motivos:</t>
    </r>
  </si>
  <si>
    <r>
      <t xml:space="preserve">A4.C4 Tasa de Variación del número de proyectos apoyados por cada 100 mdp de incentivo con respecto al año anterior.
</t>
    </r>
    <r>
      <rPr>
        <sz val="10"/>
        <rFont val="Soberana Sans"/>
        <family val="2"/>
      </rPr>
      <t xml:space="preserve"> Causa : Durante el último trimestre del año, hubo una adecuación presupuestal del Componente, ello derivó en que el porcentaje de cumplimiento de la meta fuera únicamente del 94.52%. Adicional a ello las personas morales que fueron apoyadas cuentan con pocos socios lo que también afectó el número de beneficiarios apoyados. Efecto: Sin efectos substanciales toda vez que la meta alcanzada se encuentra dentro del umbral verde-amarillo. Otros Motivos:</t>
    </r>
  </si>
  <si>
    <r>
      <t xml:space="preserve">A2.C3 Porcentaje de solicitudes autorizadas por la Unidad Técnica Auxiliar.
</t>
    </r>
    <r>
      <rPr>
        <sz val="10"/>
        <rFont val="Soberana Sans"/>
        <family val="2"/>
      </rPr>
      <t xml:space="preserve"> Causa : Debido al cambio de Instancia Ejecutora y en las reglas de operación 2017, se ajustaron los periodos de operación de las ventanillas receptoras de solicitudes, afectando el total de solicitudes recibidas y el proceso de dictaminación de las solicitudes. Efecto: 1. Al afectar los periodos de operación de ventanilla se ve mermado el número de solicitudes.   2. La oferta de productos orgánicos se ve reducida.  3. El mercado orgánico no aumenta, afectando el costo de los mismos.  4. La unidad responsable tiene menor tiempo de respuesta para tomar posibles acciones. Otros Motivos:</t>
    </r>
  </si>
  <si>
    <t>S259</t>
  </si>
  <si>
    <t>Programa de Fomento a la Agricultura</t>
  </si>
  <si>
    <t>300-Subsecretaría de Agricultura</t>
  </si>
  <si>
    <t>Contribuir a impulsar la productividad en el sector agroalimentario mediante inversión en capital físico, humano y tecnológico que garantice la seguridad alimentaria mediante inversión en capital físico, humano y tecnológico que garantice la seguridad alimentaria mediante el aumento en la producción agrícola de las unidades productivas</t>
  </si>
  <si>
    <r>
      <t>F1 Índice de productividad de la población ocupada en la Rama Agrícola</t>
    </r>
    <r>
      <rPr>
        <i/>
        <sz val="10"/>
        <color indexed="30"/>
        <rFont val="Soberana Sans"/>
      </rPr>
      <t xml:space="preserve">
</t>
    </r>
  </si>
  <si>
    <t>((PIB primario agrícola del año tn a precios del año 2008 / Población ocupada del sector agrícola del año tn)/(PIB primario agrícola del año t0 a precios del año 2008 / Población ocupada del sector agrícola del año t0))*100</t>
  </si>
  <si>
    <t>Unidades productivas agrícolas aumentan el valor de su producción</t>
  </si>
  <si>
    <r>
      <t>P1 Índice de valor de la producción agrícola</t>
    </r>
    <r>
      <rPr>
        <i/>
        <sz val="10"/>
        <color indexed="30"/>
        <rFont val="Soberana Sans"/>
      </rPr>
      <t xml:space="preserve">
</t>
    </r>
  </si>
  <si>
    <t>(Valor de la producción agrícola en el año tn/ Valor de la producción agrícola en el año t0)*100</t>
  </si>
  <si>
    <t>A Comp 3 -17 Incentivos económicos entregados a personas morales dedicadas a investigación, innovación y desarrollo tecnológico en las UERA</t>
  </si>
  <si>
    <r>
      <t>Comp 3 -17  Porcentaje de solicitudes apoyadas con incentivos económicos del Componente Innovación Agroalimentaria para el desarrollo de investigación, innovación y transferencia de tecnología para incrementar la productividad en las UERA y/o promover la conservación de los recursos filogenéticos nativos.</t>
    </r>
    <r>
      <rPr>
        <i/>
        <sz val="10"/>
        <color indexed="30"/>
        <rFont val="Soberana Sans"/>
      </rPr>
      <t xml:space="preserve">
</t>
    </r>
  </si>
  <si>
    <t>(Número de solicitudes apoyadas dentro del Componente Innovación Agroalimentaria con incentivos económicos / Número de solicitudes de solicitudes ingresadas dentro del Componente Innovación Agroalimentaria)*100.</t>
  </si>
  <si>
    <t>B Comp 2.1-17 Incentivos económicos entregados para fomentar la capitalización productiva agrícola en las UERAS.</t>
  </si>
  <si>
    <r>
      <t>Comp 2.1 -17  Porcentaje de UERA con incentivos económicos entregados para incrementar el nivel tecnológico de los cultivos</t>
    </r>
    <r>
      <rPr>
        <i/>
        <sz val="10"/>
        <color indexed="30"/>
        <rFont val="Soberana Sans"/>
      </rPr>
      <t xml:space="preserve">
</t>
    </r>
  </si>
  <si>
    <t>(Número de UERA con incentivos económicos entregados para incrementar el nivel tecnológico de los cultivos/Número de UERA con dictamen positivo para incrementar el nivel tecnológico de los cultivos) *100</t>
  </si>
  <si>
    <t>C Comp 4- 17 Incentivos económicos entregados a las UERA para el impulso de estrategias integrales de Política Pública Agrícola.</t>
  </si>
  <si>
    <r>
      <t>Comp 4 -17  Porcentaje de UERA con incentivos económicos entregados para incrementar la infraestructura, equipo y servicios en las cadenas de valor.</t>
    </r>
    <r>
      <rPr>
        <i/>
        <sz val="10"/>
        <color indexed="30"/>
        <rFont val="Soberana Sans"/>
      </rPr>
      <t xml:space="preserve">
</t>
    </r>
  </si>
  <si>
    <t>(Número de UERA con incentivos económicos entregados para incrementar la infraestructura, el equipo y servicios en las cadenas de valor/ Número de UERA con dictamen positivo para incentivos que incrementan la infraestructura, el equipo y servicios en las cadenas de valor)*100</t>
  </si>
  <si>
    <t>D Comp 5.2 -17 Incentivos económicos otorgados para el mejoramiento productivo del suelo y agua en las UERA beneficiadas.</t>
  </si>
  <si>
    <r>
      <t>Comp 5.2 -17  Porcentaje de superficie tecnificada en el año n con respecto a la superficie programada en el sexenio</t>
    </r>
    <r>
      <rPr>
        <i/>
        <sz val="10"/>
        <color indexed="30"/>
        <rFont val="Soberana Sans"/>
      </rPr>
      <t xml:space="preserve">
</t>
    </r>
  </si>
  <si>
    <t>(Superficie tecnificada acumulada al año n / superficie programada en el sexenio)*100</t>
  </si>
  <si>
    <t>E Com -1-17 Incentivos económicos acreditados para incrementar el capital de trabajo en las UERA.</t>
  </si>
  <si>
    <r>
      <t>C1.1  Porcentaje de incentivos económicos acreditados por las UERA para la adquisicion de capital de trabajo</t>
    </r>
    <r>
      <rPr>
        <i/>
        <sz val="10"/>
        <color indexed="30"/>
        <rFont val="Soberana Sans"/>
      </rPr>
      <t xml:space="preserve">
</t>
    </r>
  </si>
  <si>
    <t>(Monto de incentivos acreditados por las UERA para la adquisicion de capital de trabajo/Monto total de incentivos dispersados por el PROAGRO)*100</t>
  </si>
  <si>
    <r>
      <t>Comp 1.2 Porcentaje de beneficiarios satisfechos por el componente PROAGRO</t>
    </r>
    <r>
      <rPr>
        <i/>
        <sz val="10"/>
        <color indexed="30"/>
        <rFont val="Soberana Sans"/>
      </rPr>
      <t xml:space="preserve">
</t>
    </r>
  </si>
  <si>
    <t>(Número de beneficiarios encuestados satisfechos en t/ Total de beneficiarios encuestados en t) * 100</t>
  </si>
  <si>
    <t>Gestión-Calidad-Semestral</t>
  </si>
  <si>
    <t>F Comp 5.1 -17 Incentivos económicos otorgados para el mejoramiento productivo del suelo y agua en las UERA beneficiadas.</t>
  </si>
  <si>
    <r>
      <t>C5.1 -17  Porcentaje de ahorro del volumen de agua utilizado en predios beneficiados</t>
    </r>
    <r>
      <rPr>
        <i/>
        <sz val="10"/>
        <color indexed="30"/>
        <rFont val="Soberana Sans"/>
      </rPr>
      <t xml:space="preserve">
</t>
    </r>
  </si>
  <si>
    <t>(volumen de agua ahorrado con sistemas de riego tecnificado acumulados al año n/Volumen de agua ahorrado programada en el sexenio)*100</t>
  </si>
  <si>
    <t>G Comp 2.2-17 Incentivos económicos otorgados para incrementar la capitalización productiva agrícola en las UERAS.</t>
  </si>
  <si>
    <r>
      <t>Comp 2.2 -17  Tasa de variación de UERA con incentivos económicos otorgados para  la modernización de  maquinaria y equipo</t>
    </r>
    <r>
      <rPr>
        <i/>
        <sz val="10"/>
        <color indexed="30"/>
        <rFont val="Soberana Sans"/>
      </rPr>
      <t xml:space="preserve">
</t>
    </r>
  </si>
  <si>
    <t>[((Número de UERA con incentivos económicos otorgados para la adquisición de maquinaria y equipo  en el periodo tn / Número de UERA con incentivos económicos otorgados para la adquisición de maquinaria y equipos  en el periodo t0 ) -1) * 100]</t>
  </si>
  <si>
    <t>H Comp 6.1-17 Unidades económicas rurales agrícolas que implementan el uso y aprovechamiento de energías renovables</t>
  </si>
  <si>
    <r>
      <t>Comp 6.1- 17  Porcentaje de unidades económicas rurales agrícolas apoyadas para el uso y aprovechamiento de energías renovables</t>
    </r>
    <r>
      <rPr>
        <i/>
        <sz val="10"/>
        <color indexed="30"/>
        <rFont val="Soberana Sans"/>
      </rPr>
      <t xml:space="preserve">
</t>
    </r>
  </si>
  <si>
    <t>(Número de unidades económicas rurales  agrícolas apoyadas para el uso y aprovechamiento de energías renovables/ Número de unidades económicas rurales agrícolas que son población objetivo en el sexenio para el uso y aprovechamiento de energías renovables)*100</t>
  </si>
  <si>
    <t>I Comp 6.2-17 Hectáres que implementan tecnologías y prácticas sustentables que permitan mejorar las condiciones productivas del suelo.</t>
  </si>
  <si>
    <r>
      <t xml:space="preserve">Comp 6.2-17  Porcentaje de hectáreas apoyadas para la implementación de prácticas y tecnologías sustentables que permitan mejorar las condiciones productivas del suelo </t>
    </r>
    <r>
      <rPr>
        <i/>
        <sz val="10"/>
        <color indexed="30"/>
        <rFont val="Soberana Sans"/>
      </rPr>
      <t xml:space="preserve">
</t>
    </r>
  </si>
  <si>
    <t>(Número de hectáreas apoyadas para la implementación de prácticas y tecnologías sustentables que permitan mejorar las condiciones productivas del suelo  / Número de hectáreas programadas que son población objetivo en el sexenio para implementar prácticas y tecnologías sustentables  que permitan mejorar las condiciones productivas del suelo  )*100</t>
  </si>
  <si>
    <t>A 1 A1.Comp 3-17 Aprobación de proyectos en función de la Agenda nacional de innovación.</t>
  </si>
  <si>
    <r>
      <t>A1Comp 3-17  Porcentaje de solicitudes dictaminadas del Componente Innovación Agroalimentaria</t>
    </r>
    <r>
      <rPr>
        <i/>
        <sz val="10"/>
        <color indexed="30"/>
        <rFont val="Soberana Sans"/>
      </rPr>
      <t xml:space="preserve">
</t>
    </r>
  </si>
  <si>
    <t>(Número de solicitudes dictaminadas del Componente Innovación Agroalimentaria en el año t/ Número de solicitudes ingresadas del Componente Innovación Agroalimentaria en el año t)*100</t>
  </si>
  <si>
    <t>B 2 A1.Comp 2.1-17 Dictamen de solicitudes en Agroproducción para el otorgamiento de incentivos económicos</t>
  </si>
  <si>
    <r>
      <t>A1Comp 2.1-17 Porcentaje de solicitudes dictaminadas positivas en Agroproducción.</t>
    </r>
    <r>
      <rPr>
        <i/>
        <sz val="10"/>
        <color indexed="30"/>
        <rFont val="Soberana Sans"/>
      </rPr>
      <t xml:space="preserve">
</t>
    </r>
  </si>
  <si>
    <t>(Número de solicitudes dictaminadas positivas Agroproducción/Número total de solicitudes recibidas en Agroproduccion) *100</t>
  </si>
  <si>
    <t>C 3 A3.Comp 4-17 Instrumentación de proyectos de infraestructura de cubierta de superficies.</t>
  </si>
  <si>
    <r>
      <t>A3.Comp 4-17 . Porcentaje de proyectos de infraestructura de cubierta de superficies instrumentados.</t>
    </r>
    <r>
      <rPr>
        <i/>
        <sz val="10"/>
        <color indexed="30"/>
        <rFont val="Soberana Sans"/>
      </rPr>
      <t xml:space="preserve">
</t>
    </r>
  </si>
  <si>
    <t>(Número de proyectos de infraestructura de cubierta de superficie instrumentados/Número total de proyectos de infraestructura de cubierta de superficie con dictamen positivo) *100</t>
  </si>
  <si>
    <t>C 4 A4.Comp 4-17 Porcentaje de solicitudes dictaminadas positivas para la organización de Comités Sistemas Producto.</t>
  </si>
  <si>
    <r>
      <t>A4Comp 4-17 . Porcentaje de solicitudes dictaminadas positivas para la organización de Comités Sistemas Producto.</t>
    </r>
    <r>
      <rPr>
        <i/>
        <sz val="10"/>
        <color indexed="30"/>
        <rFont val="Soberana Sans"/>
      </rPr>
      <t xml:space="preserve">
</t>
    </r>
  </si>
  <si>
    <t>(Número de solicitudes dictaminadas positivas para la organización de los Comités Sistema Producto/Número total de solicitudes recibidas para la organización de los Comités Sistema Producto) *100</t>
  </si>
  <si>
    <t>C 5 A1.Comp 4-17 Instrumentación de proyectos de infraestructura de producción integral</t>
  </si>
  <si>
    <r>
      <t xml:space="preserve">A1Comp 4-17 Porcentaje de solicitudes dictaminadas positivas en Agroproducción  </t>
    </r>
    <r>
      <rPr>
        <i/>
        <sz val="10"/>
        <color indexed="30"/>
        <rFont val="Soberana Sans"/>
      </rPr>
      <t xml:space="preserve">
</t>
    </r>
  </si>
  <si>
    <t xml:space="preserve">(Número de solicitudes dictaminadas positivas Agroproducción/Número total de solicitudes recibidas en Agroproduccion) *100 </t>
  </si>
  <si>
    <t>C 6 A2.Comp 4-17 Porcentaje de proyectos de infraestructura y equipo para modelos asociativos instrumentados.</t>
  </si>
  <si>
    <r>
      <t>A2.Comp 4-17 Porcentaje de proyectos de infraestructura y equipo para modelos asociativos instrumentados.</t>
    </r>
    <r>
      <rPr>
        <i/>
        <sz val="10"/>
        <color indexed="30"/>
        <rFont val="Soberana Sans"/>
      </rPr>
      <t xml:space="preserve">
</t>
    </r>
  </si>
  <si>
    <t>(Número de proyectos de infraestructura y equipo para modelos asociativos instrumentados/Número total de proyectos de infraestructura y equipo para modelos asociativos con dictamen positivo) *100</t>
  </si>
  <si>
    <t>D 7 A1.Comp 5-17 Proyectos aprobados para la tecnificación de riego</t>
  </si>
  <si>
    <r>
      <t>A1Comp 5-17 Porcentaje de proyectos del Componente de Tecnificación del Riego  apoyados respecto al total de proyectos dictaminados positivos</t>
    </r>
    <r>
      <rPr>
        <i/>
        <sz val="10"/>
        <color indexed="30"/>
        <rFont val="Soberana Sans"/>
      </rPr>
      <t xml:space="preserve">
</t>
    </r>
  </si>
  <si>
    <t>[(Número de proyectos de Tecnificación del Riego apoyados) / (Total de proyectos de Tecnificación del Riego dictaminados positivos)* 100]</t>
  </si>
  <si>
    <t>E 8 A1.Com1-17 Dispersión de incentivos económicos a productores agrícolas del PROAGRO productivo</t>
  </si>
  <si>
    <r>
      <t>A1Comp 1-17  Porcentaje de incentivos económicos dispersados por el PROAGRO en el año calendario t.</t>
    </r>
    <r>
      <rPr>
        <i/>
        <sz val="10"/>
        <color indexed="30"/>
        <rFont val="Soberana Sans"/>
      </rPr>
      <t xml:space="preserve">
</t>
    </r>
  </si>
  <si>
    <t>(Incentivos económicos dispersados en el año calendario t / Total de incentivos económicos presupuestados para el año calendario t) * 100</t>
  </si>
  <si>
    <t>G 9 A1.Comp 2.2-17 Dictamen de solicitudes en mecanización y equipamiento para el otorgamiento de incentivos económicos.</t>
  </si>
  <si>
    <r>
      <t>A1.Comp 2-17 Porcentaje de solicitudes para la modernización de maquinaria y equipo dictaminadas positivas</t>
    </r>
    <r>
      <rPr>
        <i/>
        <sz val="10"/>
        <color indexed="30"/>
        <rFont val="Soberana Sans"/>
      </rPr>
      <t xml:space="preserve">
</t>
    </r>
  </si>
  <si>
    <t>(Número de solicitudes dictaminadas positivas en mecanización y equipamiento/Número total de solicitudes recibidas en mecanización y equipamiento)*100</t>
  </si>
  <si>
    <t>H 10 A1. comp 6.1-17 Apoyo a proyectos para el uso y aprovechamiento de energías renovables</t>
  </si>
  <si>
    <r>
      <t>A1.Comp6.1-17 Porcentaje de proyectos apoyados para  el uso y aprovechamiento de energías renovables</t>
    </r>
    <r>
      <rPr>
        <i/>
        <sz val="10"/>
        <color indexed="30"/>
        <rFont val="Soberana Sans"/>
      </rPr>
      <t xml:space="preserve">
</t>
    </r>
  </si>
  <si>
    <t>(Número de proyectos apoyados para  el uso y aprovechamiento de energías renovables /número de proyectos solicitados)*100</t>
  </si>
  <si>
    <t>I 11 A1.Comp 6.2-17 Apoyo a proyectos que implementen prácticas y tecnologías sustentables que permitan mejorar las condiciones productivas del suelo.</t>
  </si>
  <si>
    <r>
      <t xml:space="preserve">A1Comp 6.2- 17  Porcentaje de proyectos apoyados  para la implementación de tecnologías y prácticas sustentables  que permitan mejorar las condiciones productivas del suelo </t>
    </r>
    <r>
      <rPr>
        <i/>
        <sz val="10"/>
        <color indexed="30"/>
        <rFont val="Soberana Sans"/>
      </rPr>
      <t xml:space="preserve">
</t>
    </r>
  </si>
  <si>
    <t>(Número de proyectos apoyados para la implementación de   tecnologías y prácticas  sustentables  que permitan mejorar las condiciones productivas del suelo / Número de proyectos solicitados )*100</t>
  </si>
  <si>
    <r>
      <t xml:space="preserve">F1 Índice de productividad de la población ocupada en la Rama Agrícola
</t>
    </r>
    <r>
      <rPr>
        <sz val="10"/>
        <rFont val="Soberana Sans"/>
        <family val="2"/>
      </rPr>
      <t xml:space="preserve"> Causa : Se alcanzó una meta preliminar de crecimiento de 100.17% como resultado del crecimiento de 2.2% del PIB agropecuario con un crecimiento de 0.5% de la población ocupada en el sector Efecto: El comportamiento de la meta se mantiene dentro del umbral verde amarillo Otros Motivos:</t>
    </r>
  </si>
  <si>
    <r>
      <t xml:space="preserve">P1 Índice de valor de la producción agrícola
</t>
    </r>
    <r>
      <rPr>
        <sz val="10"/>
        <rFont val="Soberana Sans"/>
        <family val="2"/>
      </rPr>
      <t xml:space="preserve"> Causa : De acuerdo con las cifras preliminares se tiene un cumplimiento de la meta anual de 102.4 ligeramente superior a la programada, como resultado del incremento en el volumende la producción de los cultivos cíclicos de más de 17.4 millones de toneladas, lo que significó el 0.8% más que lo obtenido el periodo anterior, mientras que los perennes se cosececharon más de 5.3 millones de toneladas, 5.5% menos que lo obtenido en 2016, Por cultivo destacan: El máiz forrajero con un aumento de 17.4% respecto al año pasado; y La alfalfa verde alcanzó más de 2,128,000 toneladas, cifra mayor en 18.2% al del año pasado. Efecto: Se cumplió con la meta programada. Otros Motivos:</t>
    </r>
  </si>
  <si>
    <r>
      <t xml:space="preserve">Comp 3 -17  Porcentaje de solicitudes apoyadas con incentivos económicos del Componente Innovación Agroalimentaria para el desarrollo de investigación, innovación y transferencia de tecnología para incrementar la productividad en las UERA y/o promover la conservación de los recursos filogenéticos nativos.
</t>
    </r>
    <r>
      <rPr>
        <sz val="10"/>
        <rFont val="Soberana Sans"/>
        <family val="2"/>
      </rPr>
      <t xml:space="preserve"> Causa : A diferencia de los ejercicios fiscales anteriores, se decidió autorizar una menor cantidad de proyectos pero con un monto mayor, como parte de las estrategias de política pública establecidas para el presente ejercicio fiscal. Efecto: En el largo plazo se reflejará un impacto directo en un mayor número de productores agrícolas en comparación con los ejercicios fiscales anteriores; asimismo, se generarán innovaciones tecnológicas con un mayor impacto en el sector agroalimentario, situación que se valorará de manera directa en un aumento de la productividad de los cultivos prioritarios para el país.  Otros Motivos:</t>
    </r>
  </si>
  <si>
    <r>
      <t xml:space="preserve">Comp 2.1 -17  Porcentaje de UERA con incentivos económicos entregados para incrementar el nivel tecnológico de los cultivos
</t>
    </r>
    <r>
      <rPr>
        <sz val="10"/>
        <rFont val="Soberana Sans"/>
        <family val="2"/>
      </rPr>
      <t xml:space="preserve"> Causa : Se corrigieron y agilizaron las fallas en el sistema SURI, por lo que se pudo pudieron capturar, validar, y dictaminar las solicitudes recibidas Efecto: Se cumplieron las metas programadas Otros Motivos:</t>
    </r>
  </si>
  <si>
    <r>
      <t xml:space="preserve">Comp 4 -17  Porcentaje de UERA con incentivos económicos entregados para incrementar la infraestructura, equipo y servicios en las cadenas de valor.
</t>
    </r>
    <r>
      <rPr>
        <sz val="10"/>
        <rFont val="Soberana Sans"/>
        <family val="2"/>
      </rPr>
      <t xml:space="preserve"> Causa : Este indicador se reporta anualmente y los datos de númerado y denominador se proyectaron mal en las metas establecidas.  Los componentes están diseñados y se operan con el esquema de solicitudes bajo demanda, con proyectos de diferentes dimensiones, se le dio prioridad a solicitudes de incentivo con montos inferiores, por lo que permitió aprobar 79 proyectos, cifra que representa el 11.9% de los 664 positivos, por lo que se alcanzo una meta de 32% superior respecto al 8.95% considerado inicialmente. Efecto: Se dio prioridad a productores ubicados en municipios de alta marginación y/o en zonas de bajo índice de mecanización, incrementando las metas establecidas beneficiando a mayor número de UERA´s.   Otros Motivos:</t>
    </r>
  </si>
  <si>
    <r>
      <t xml:space="preserve">Comp 5.2 -17  Porcentaje de superficie tecnificada en el año n con respecto a la superficie programada en el sexenio
</t>
    </r>
    <r>
      <rPr>
        <sz val="10"/>
        <rFont val="Soberana Sans"/>
        <family val="2"/>
      </rPr>
      <t xml:space="preserve"> Causa : Se apoyaron proyectos con un monto inferior al máximo, lo que permitió cubrir mayor superficie, con lo que se rebasó la meta anual. Efecto: Se beneficio un mayor número de productores y se incorporó mayor superficie tecnificada. Otros Motivos:</t>
    </r>
  </si>
  <si>
    <r>
      <t xml:space="preserve">C1.1  Porcentaje de incentivos económicos acreditados por las UERA para la adquisicion de capital de trabajo
</t>
    </r>
    <r>
      <rPr>
        <sz val="10"/>
        <rFont val="Soberana Sans"/>
        <family val="2"/>
      </rPr>
      <t xml:space="preserve"> Causa : Ajuste presupuestal: Con cifras preliminares al cuarto trimestre de 2017, el monto de incentivos económicos dispersados es de $7,980,981,710.1, cifra que modifica el denominador del indicador de $8,004,245,662.14. Esto se debió a:  1. En el mes de noviembre, la SHCP realizó una reducción al presupuesto por $275,000.00.  2. Los $22,988,952.04 restantes corresponden a reintegros presupuestales realizados los últimos días del mes de diciembre por la DGPPF de la SAGARPA, los cuales no pudieron ser ejercidos con oportunidad por el Componente PROAGRO Productivo. Con cifras preliminares al cuarto trimestre, se acreditó el 81.18% del monto de los incentivos económicos entregados, cifra superior en 8.24% a la meta programada al trimestre de 75%. El 2.05% de los incentivos entregados no fueron acreditados por los productores en los plazos establecidos en la normatividad. El 16.77% de los incentivos dispersados que no han sido acreditados por los productores aún cuenta con las consideraciones normativas para realizar la acreditación, lo anterior de conformidad a lo establecido en el PGO 2017, fracción VI.6.4., numeral 21 y 25. El comportamiento del indicador se debió a que durante los tres primeros trimestres se vio afectado por las deficiencias presentadas en la plataforma SURI 3.0 con la que este año operó el Componente PROAGRO Productivo, la cual generó un atraso en la entrega de los incentivos por el desfasamiento en las fechas de puesta en producción de los aplicativos, la inestabilidad e inoperatividad de los mismos. Al no dispersarse oportunamente los recursos, los productores no realizaron la acreditación, misma que sólo es obligatoria para quienes hayan recibido el incentivo. A partir del cuarto trimestre, el indicador presentó un mayor avance debido a que la plataforma informática operó con mayor facilidad, permitiendo que un mayor número de productores registraran su acreditación en el sistema informático conforme a la normatividad establecida. Efecto: Con la acreditación del 81.18% de los incentivos pagados se verificó la vinculación productiva del incentivo en conceptos como: fertilizantes, semillas, mano de obra, abonos, productos fitosanitarios, maquinaria, entre otros, con lo que se coadyuva al cumplimiento del objetivo del Programa de Fomento a la Agricultura de incrementar la producción y productividad agrícola.      La meta alcanzada de 81.18% puede aumentar en tanto el 16.77% de los incentivos que faltan por acreditar sean comprobados por los productores conforme a lo establecido en el Procedimiento General Operativo 2017.      En el caso del 2.05% de los incentivos económicos que no fueron acreditados por los productores, estos se someterán a las consideraciones normativas establecidas por el Componente PROAGRO Productivo. Otros Motivos:</t>
    </r>
  </si>
  <si>
    <r>
      <t xml:space="preserve">Comp 1.2 Porcentaje de beneficiarios satisfechos por el componente PROAGRO
</t>
    </r>
    <r>
      <rPr>
        <sz val="10"/>
        <rFont val="Soberana Sans"/>
        <family val="2"/>
      </rPr>
      <t xml:space="preserve"> Causa : Al segundo semestre de 2017 se programó la aplicación de 3,666 encuestas, de las cuales sólo se aplicaron 3,219 encuestas (579 del ciclo OI 16-17 y 2,640 del ciclo PV 17), 447 no fueron aplicadas (12.19%) debido a que no se permitió el acceso, no se encontró al productor o no se contaron con las condiciones de seguridad para aplicar la encuesta. Con cifras preliminares al segundo semestre de 2017, el 82.42% de los productores encuestados (2,653) manifestó estar satisfecho con el PROAGRO Productivo, cifra superior en 3.02% a la meta programada al segundo semestre de 80%.  A continuación, se presenta el resultado en las encuestas aplicadas: a) 2,653 productores mencionaron tener una opinión excelente y buena del PROAGRO Productivo, siendo el grado de satisfacción del 82.42%. b) 385 productores (11.96%) tuvo una satisfacción regular con el Componente PROAGRO Productivo. c) 181 productores (5.62%) no estuvieron satisfechos con el monto otorgado y con la oportunidad en la entrega del incentivo.  Efecto: Con la aplicación de la encuesta se conoce el porcentaje de satisfacción en la calidad de la atención proporcionada, por lo que con el avance alcanzado se observa que los productores que reciben el incentivo del Componente PROAGRO Productivo tienen una percepción favorable en los aspectos normativos, administrativos y de operación, los cuales les permiten aplicar el incentivo en actividades productivas agrícolas en sus predios y contribuir en el cumplimiento del objetivo del Programa de Fomento a la Agricultura de incrementar la producción y productividad agrícola. Con el resultado obtenido se analizará la no satisfacción de los productores respecto a la entrega oportuna del incentivo y el monto del mismo, de acuerdo a las condiciones económicas, tecnológicas y normativas a las que se sujete el Componente PROAGRO Productivo para el ejercicio fiscal 2018.  Otros Motivos:</t>
    </r>
  </si>
  <si>
    <r>
      <t xml:space="preserve">C5.1 -17  Porcentaje de ahorro del volumen de agua utilizado en predios beneficiados
</t>
    </r>
    <r>
      <rPr>
        <sz val="10"/>
        <rFont val="Soberana Sans"/>
        <family val="2"/>
      </rPr>
      <t xml:space="preserve"> Causa : Se apoyaron proyectos con un monto inferior al máximo, lo que permitió cubrir mayor superficie y ahorrar mayor cantidad de agua, con lo que se rebasó la meta anual. Efecto: Se logró cubrir una mayor superficie y ahorrar una mayor cantidad de agua Otros Motivos:</t>
    </r>
  </si>
  <si>
    <r>
      <t xml:space="preserve">Comp 2.2 -17  Tasa de variación de UERA con incentivos económicos otorgados para  la modernización de  maquinaria y equipo
</t>
    </r>
    <r>
      <rPr>
        <sz val="10"/>
        <rFont val="Soberana Sans"/>
        <family val="2"/>
      </rPr>
      <t xml:space="preserve"> Causa : El resultado a la fecha es porque se tuvo una ampliación presupuestal de 150.36 millones de pesos,  lo que permitió cumplir en 106% la meta programada.  Efecto: Se logró atender 908 más productores de los programados Otros Motivos:</t>
    </r>
  </si>
  <si>
    <r>
      <t xml:space="preserve">Comp 6.1- 17  Porcentaje de unidades económicas rurales agrícolas apoyadas para el uso y aprovechamiento de energías renovables
</t>
    </r>
    <r>
      <rPr>
        <sz val="10"/>
        <rFont val="Soberana Sans"/>
        <family val="2"/>
      </rPr>
      <t xml:space="preserve"> Causa : El Componente opera a la demanda de los productores con proyectos de diferentes dimensiones, resultando la autorizaron de solicitudes con menor monto de apoyo, lo que permitió incrementar las metas. Efecto: Se incrementa las metas establecidas beneficiando a mayor número de productores. Otros Motivos:</t>
    </r>
  </si>
  <si>
    <r>
      <t xml:space="preserve">Comp 6.2-17  Porcentaje de hectáreas apoyadas para la implementación de prácticas y tecnologías sustentables que permitan mejorar las condiciones productivas del suelo 
</t>
    </r>
    <r>
      <rPr>
        <sz val="10"/>
        <rFont val="Soberana Sans"/>
        <family val="2"/>
      </rPr>
      <t xml:space="preserve"> Causa : El número de hectáreas apoyadas se elevo con respecto a la meta original derivado de que se otorgaron apoyos principalmente en los conceptos de bioinsumos con los cuales se logro apoyar una mayor cantidad de hectáreas. Efecto: Con estas acciones se coadyuva a mejorar las condiciones productivas mediante el impulso al uso de tecnologías y prácticas sustentables en un mayor número de hectáreas con lo que se promueve el Desarrollo Sustentable en el Sector Agropecuario. Otros Motivos:</t>
    </r>
  </si>
  <si>
    <r>
      <t xml:space="preserve">A1Comp 3-17  Porcentaje de solicitudes dictaminadas del Componente Innovación Agroalimentaria
</t>
    </r>
    <r>
      <rPr>
        <sz val="10"/>
        <rFont val="Soberana Sans"/>
        <family val="2"/>
      </rPr>
      <t xml:space="preserve"> Causa : El comportamiento de la meta se mantiene conforme a lo programado. Efecto: El comportamiento de la meta se mantiene conforme a lo programado. Otros Motivos:</t>
    </r>
  </si>
  <si>
    <r>
      <t xml:space="preserve">A1Comp 2.1-17 Porcentaje de solicitudes dictaminadas positivas en Agroproducción.
</t>
    </r>
    <r>
      <rPr>
        <sz val="10"/>
        <rFont val="Soberana Sans"/>
        <family val="2"/>
      </rPr>
      <t xml:space="preserve"> Causa : Se agilizaron en general los trabajos de captura, validación y dictaminación de solicitudes por lo que se pudieron revisar al 100%  Efecto: Se cumplieron las metas programadas Otros Motivos:</t>
    </r>
  </si>
  <si>
    <r>
      <t xml:space="preserve">A3.Comp 4-17 . Porcentaje de proyectos de infraestructura de cubierta de superficies instrumentados.
</t>
    </r>
    <r>
      <rPr>
        <sz val="10"/>
        <rFont val="Soberana Sans"/>
        <family val="2"/>
      </rPr>
      <t xml:space="preserve"> Causa : En el trimestre anterior se reportaron mal los datos de númerado y denominador; tanto para las metas establecidas, como para los avances trimestrales. Para este trimestre se reportan los datos como deben de ser.  Muchas de las solicitudes no cumplen con los requisitos establecidos en la normatividad, es por ello que el número de solicitudes pagadas es menor a la meta establecida. Efecto: Se impacta negativamente en la meta y se tiene un retraso en el número de proyectos que se tienen programados para fomentar la productividad del sector.  Otros Motivos:</t>
    </r>
  </si>
  <si>
    <r>
      <t xml:space="preserve">A4Comp 4-17 . Porcentaje de solicitudes dictaminadas positivas para la organización de Comités Sistemas Producto.
</t>
    </r>
    <r>
      <rPr>
        <sz val="10"/>
        <rFont val="Soberana Sans"/>
        <family val="2"/>
      </rPr>
      <t xml:space="preserve"> Causa : El incentivo esta destinado a los Comités Sistema Producto Agrícolas Nacionales que se encuentren operando, razón por la cual, solo se recibieron 36 solicitudes, ya que dos Comités no ingresaron solicitud. Efecto: No se tienen efectos porque se esta apoyando al total de los Comités que están operando. Otros Motivos:</t>
    </r>
  </si>
  <si>
    <r>
      <t xml:space="preserve">A1Comp 4-17 Porcentaje de solicitudes dictaminadas positivas en Agroproducción  
</t>
    </r>
    <r>
      <rPr>
        <sz val="10"/>
        <rFont val="Soberana Sans"/>
        <family val="2"/>
      </rPr>
      <t xml:space="preserve"> Causa :  Muchas de las solicitudes no cumplen con los requisitos establecidos en la normatividad, es por ello que el número de solicitudes dictaminadas positivas es menor a la meta establecida Efecto: La meta se ve afectada al decrecer, ello podría impactar en el logro de la meta del componente. Otros Motivos:</t>
    </r>
  </si>
  <si>
    <r>
      <t xml:space="preserve">A2.Comp 4-17 Porcentaje de proyectos de infraestructura y equipo para modelos asociativos instrumentados.
</t>
    </r>
    <r>
      <rPr>
        <sz val="10"/>
        <rFont val="Soberana Sans"/>
        <family val="2"/>
      </rPr>
      <t xml:space="preserve"> Causa : A pesar de que hubo un aumento en las solicitudes recibidas, estas no cumplen con los requisitos establecidos en la normatividad, es por ello que el número de solicitudes dictaminadas positivas se mantiene igual al trimestre anterior, por lo que la meta alcanzada es menor a la establecida. No se cumplió con la meta de 23 proyectos positivos y pagados debido a que no se tuvo la suficiencia presupuestal programada. Efecto: La meta se ve afectada, ello podría impactar en el logro de la meta del componente. Debido a la reducción de suficiencia presupuestal no se cumple el objetivo de otorgar incentivos en beneficio a los productores que cuentan con esquemas de asosiatividad. Otros Motivos:</t>
    </r>
  </si>
  <si>
    <r>
      <t xml:space="preserve">A1Comp 5-17 Porcentaje de proyectos del Componente de Tecnificación del Riego  apoyados respecto al total de proyectos dictaminados positivos
</t>
    </r>
    <r>
      <rPr>
        <sz val="10"/>
        <rFont val="Soberana Sans"/>
        <family val="2"/>
      </rPr>
      <t xml:space="preserve"> Causa : Se apoyaron proyectos con montos  inferiores, lo que permitió rebasar la meta anual con una mayor cantidad de proyectos Efecto: Se beneficio a una mayor cantidad de productores con la implementación de proyectos de riego tecnificado Otros Motivos:</t>
    </r>
  </si>
  <si>
    <r>
      <t xml:space="preserve">A1Comp 1-17  Porcentaje de incentivos económicos dispersados por el PROAGRO en el año calendario t.
</t>
    </r>
    <r>
      <rPr>
        <sz val="10"/>
        <rFont val="Soberana Sans"/>
        <family val="2"/>
      </rPr>
      <t xml:space="preserve"> Causa : Ajuste presupuestal. En el cuarto trimestre de 2017, el presupuesto sustantivo del Componente PROAGRO Productivo de $8,004,245,662.14 tuvo una reducción presupuestal por parte de la Secretaría de Hacienda y Crédito Público por $275,000.00, quedando un presupuesto anual modificado de $8,003,970,662.14. Avance presupuestal. Con cifras preliminares al cuarto trimestre, se dispersó el 99.71% de los incentivos económicos a los productores para el desarrollo de actividades productivas en sus predios; el 0.29% restante corresponde a reintegros presupuestales realizados los últimos días del mes de diciembre por la Dirección General de Programación, Presupuesto y Finanzas de la SAGARPA, los cuales no pudieron ser ejercidos con oportunidad por la Unidad Responsable del Componente PROAGRO Productivo.  Efecto: Con los incentivos económicos dispersados por el Componente PROAGRO Productivo se apoyó una superficie aproximada de 11.5 millones de hectáreas, en la que los productores agrícolas desarrollaron actividades productivas en sus predios, coadyuvando en el cumplimiento del objetivo del Programa de Fomento a la Agricultura de incrementar la producción agrícola. Derivado de la reducción presupuestal de la SHCP y de los reintegros que no pudieron ser ejercidos, no se incentivó una superficie promedio aproximada de 22 mil hectáreas. Otros Motivos:</t>
    </r>
  </si>
  <si>
    <r>
      <t xml:space="preserve">A1.Comp 2-17 Porcentaje de solicitudes para la modernización de maquinaria y equipo dictaminadas positivas
</t>
    </r>
    <r>
      <rPr>
        <sz val="10"/>
        <rFont val="Soberana Sans"/>
        <family val="2"/>
      </rPr>
      <t xml:space="preserve"> Causa : Los productores en el caso de maquinaria en la modalidad de implementos no cumplieron en su totalidad con los requisitos establecidos en reglas de operación, o en su caso tenían apoyos de años anteriores, por lo que de acuerdo a las ROP 2017 ya no son elegibles para ser beneficiarios. Efecto: Se alcanzó un cumplimiento de la meta en un 95%, Sin efectos considerables toda vez que la meta se encuentra dentro del umbral-verde amarillo. Otros Motivos:</t>
    </r>
  </si>
  <si>
    <r>
      <t xml:space="preserve">A1.Comp6.1-17 Porcentaje de proyectos apoyados para  el uso y aprovechamiento de energías renovables
</t>
    </r>
    <r>
      <rPr>
        <sz val="10"/>
        <rFont val="Soberana Sans"/>
        <family val="2"/>
      </rPr>
      <t xml:space="preserve"> Causa : El componente se atiende a la demanda de los productores con proyectos de diferentes dimensiones, resultando la autorizaron de solicitudes con menor monto de apoyo, lo que permitio incrementar las metas. Efecto: Se sobrepasa la meta establecida beneficiando a mayor número de productores a los programados. Otros Motivos:</t>
    </r>
  </si>
  <si>
    <r>
      <t xml:space="preserve">A1Comp 6.2- 17  Porcentaje de proyectos apoyados  para la implementación de tecnologías y prácticas sustentables  que permitan mejorar las condiciones productivas del suelo 
</t>
    </r>
    <r>
      <rPr>
        <sz val="10"/>
        <rFont val="Soberana Sans"/>
        <family val="2"/>
      </rPr>
      <t xml:space="preserve"> Causa : El número de proyectos apoyados fue mayor, derivado de la demanda de un mayor número de personas físicas que solicitaron incentivos por montos de incentivo mínimos y en algunos casos con pequeñas superficies, por lo cuál se incrementó el número de proyectos autorizados. Efecto: Se logró la promoción del Incentivo y sus conceptos de apoyo entre un mayor número de beneficiarios incrementando el uso de tecnologías y prácticas agrícolas sustentables en el Sector. Otros Motivos:</t>
    </r>
  </si>
  <si>
    <t>S260</t>
  </si>
  <si>
    <t>Programa de Fomento Ganadero</t>
  </si>
  <si>
    <t>116-Coordinación General de Ganadería</t>
  </si>
  <si>
    <t>Contribuir a impulsar la productividad en el sector agroalimentario mediante inversión en capital físico, humano y tecnológico que garantice la seguridad alimentaria mediante el incremento de la producción de alimentos</t>
  </si>
  <si>
    <t>P.1. Las Unidades Económicas del Subsector Agroalimentario Ganadero incrementan su productividad.</t>
  </si>
  <si>
    <r>
      <t>P.1. Índice de productividad de la población ocupada en el Subsector Agroalimentario Ganadero.</t>
    </r>
    <r>
      <rPr>
        <i/>
        <sz val="10"/>
        <color indexed="30"/>
        <rFont val="Soberana Sans"/>
      </rPr>
      <t xml:space="preserve">
</t>
    </r>
  </si>
  <si>
    <t>((Producto Interno Bruto del Subsector Agroalimentario Ganadero del año tn / Número de personas ocupadas en el Subsector Agroalimentario Ganadero del año tn) / (Producto Interno Bruto del Subsector Agroalimentario Ganadero del año t0 / Número de personas ocupadas en el Subsector Agroalimentario Ganadero del año t0))*100</t>
  </si>
  <si>
    <t>Miles de Pesos</t>
  </si>
  <si>
    <t>A C2 Incentivos otorgados a las Unidades Económicas Pecuarias para incrementar su productividad a través de incentivos a la postproducción pecuaria, recría pecuaria, reproducción y material genético pecuario, manejo de ganado, ganado alimentario y sistemas producto pecuarios.</t>
  </si>
  <si>
    <r>
      <t>C2. Porcentaje de Unidades Económicas Pecuarias con incentivos económicos otorgados para Estrategias Integrales para la cadena productiva pecuaria.</t>
    </r>
    <r>
      <rPr>
        <i/>
        <sz val="10"/>
        <color indexed="30"/>
        <rFont val="Soberana Sans"/>
      </rPr>
      <t xml:space="preserve">
</t>
    </r>
  </si>
  <si>
    <t>(Número de Unidades Económicas Pecuarias con incentivos económicos otorgados en Estrategias Integrales para la cadena productiva pecuaria./Número total de Unidades Económicas Pecuarias con dictamen positivo en Estrategias Integrales para la cadena productiva pecuaria.)*100</t>
  </si>
  <si>
    <t>B C3 Incentivos económicos otorgados para la adquisición de activos que permitan un cambio tecnológico sustantivo en la actividad ganadera</t>
  </si>
  <si>
    <r>
      <t>C3 Porcentaje de personas físicas y morales con incentivos económicos entregados para Investigación, Innovación y Desarrollo Tecnológico Pecuario.</t>
    </r>
    <r>
      <rPr>
        <i/>
        <sz val="10"/>
        <color indexed="30"/>
        <rFont val="Soberana Sans"/>
      </rPr>
      <t xml:space="preserve">
</t>
    </r>
  </si>
  <si>
    <t>(Número de personas físicas y morales con incentivos económicos otorgados para Investigación, Innovación y Desarrollo Tecnológico  Pecuario/ Número total de personas físicas y morales con dictamen positivo en Investigación, Innovación y Desarrollo Tecnológico  Pecuario) *100</t>
  </si>
  <si>
    <t>C C4. Incentivos otorgados en las unidades de producción pecuaria para incrementar la productividad de las especies pecuarias. PROGAN PRODUCTIVO</t>
  </si>
  <si>
    <r>
      <t>C4.2 Porcentaje de Unidades de Producción Pecuaria apoyadas con servicios técnicos.</t>
    </r>
    <r>
      <rPr>
        <i/>
        <sz val="10"/>
        <color indexed="30"/>
        <rFont val="Soberana Sans"/>
      </rPr>
      <t xml:space="preserve">
</t>
    </r>
  </si>
  <si>
    <t>(Número de Unidades de Producción Pecuarias del PROGAN Productivo apoyadas con servicios técnicos/Número total de Unidades de Producción Pecuarias del PROGAN Productivo programadas para recibir servicios técnicos)*100</t>
  </si>
  <si>
    <r>
      <t>C4.1 Porcentaje de Unidades de Producción Pecuaria con incentivos económicos otorgados para incrementar la productividad de las especies pecuarias.</t>
    </r>
    <r>
      <rPr>
        <i/>
        <sz val="10"/>
        <color indexed="30"/>
        <rFont val="Soberana Sans"/>
      </rPr>
      <t xml:space="preserve">
</t>
    </r>
  </si>
  <si>
    <t>(Número de UPP del PROGAN Productivo con incentivos económicos otorgados/Número total de UPP del PROGAN Productivo)*100</t>
  </si>
  <si>
    <t>D C5 Incentivos económicos otorgados a las unidades económicas pecuarias para la adquisición de bienes de apoyo que minimicen los efectos de los desechos y mejorar el control biológico de las explotaciones, así como restablecer ecológicamente los recursos naturales de la ganadería rehabilitando agostaderos y mejorando las tierras de pastoreo</t>
  </si>
  <si>
    <r>
      <t xml:space="preserve">C5 Porcentaje de Unidades Económicas  Pecuarias con incentivos económicos para sustentabilidad pecuaria.  </t>
    </r>
    <r>
      <rPr>
        <i/>
        <sz val="10"/>
        <color indexed="30"/>
        <rFont val="Soberana Sans"/>
      </rPr>
      <t xml:space="preserve">
</t>
    </r>
  </si>
  <si>
    <t xml:space="preserve">(Número de Unidades Económicas  Pecuarias con incentivos económicos otorgados en sustentabilidad pecuaria / Número total de Unidades Económicas  Pecuarias con dictamen positivo en sustentabilidad pecuaria)*100  </t>
  </si>
  <si>
    <t>E C1 Apoyos económicos otorgados a las Unidades Económicas Pecuarias para la adquisición de activos productivos, infraestructura, maquinaria y equipo, perforación de pozos, repoblamiento y rescate de hembras, que contribuya al incremento de su productividad</t>
  </si>
  <si>
    <r>
      <t>C1 Porcentaje de Unidades Económicas Pecuarias con incentivos económicos otorgados para capitalización productiva pecuaria.</t>
    </r>
    <r>
      <rPr>
        <i/>
        <sz val="10"/>
        <color indexed="30"/>
        <rFont val="Soberana Sans"/>
      </rPr>
      <t xml:space="preserve">
</t>
    </r>
  </si>
  <si>
    <t>(Número de Unidades Económicas Pecuarias con incentivos económicos otorgados para capitalización productiva pecuaria /Número total de Unidades Económicas Pecuarias con dictamen positivo para capitalización productiva pecuaria)*100</t>
  </si>
  <si>
    <t>A 1 A2.C2 Dictamen de solicitudes para el otorgamiento de incentivos económicos para estrategias integrales para la cadena productiva.</t>
  </si>
  <si>
    <r>
      <t>A2.C2 Porcentaje de solicitudes dictaminadas positivas en Estrategias Integrales para la cadena productiva pecuaria.</t>
    </r>
    <r>
      <rPr>
        <i/>
        <sz val="10"/>
        <color indexed="30"/>
        <rFont val="Soberana Sans"/>
      </rPr>
      <t xml:space="preserve">
</t>
    </r>
  </si>
  <si>
    <t>(Número de solicitudes dictaminadas positivas en Estrategias Integrales para la cadena productiva pecuaria. /Número total de solicitudes en Estrategias Integrales para la cadena productiva pecuaria. recibidas)*100</t>
  </si>
  <si>
    <t>B 2 A3.C3 Dictamen de solicitudes para el otorgamiento de incentivos económicos para Investigación, Innovación y Desarrollo Tecnológico Pecuario</t>
  </si>
  <si>
    <r>
      <t>A3.C3 Porcentaje de solicitudes dictaminadas positivas para Investigación, Innovación y Desarrollo Tecnológico  Pecuario.</t>
    </r>
    <r>
      <rPr>
        <i/>
        <sz val="10"/>
        <color indexed="30"/>
        <rFont val="Soberana Sans"/>
      </rPr>
      <t xml:space="preserve">
</t>
    </r>
  </si>
  <si>
    <t>(Número de solicitudes dictaminadas positivas para Investigación, Innovación y Desarrollo Tecnológico  Pecuario. /Número total de solicitudes para Investigación, Innovación y Desarrollo Tecnológico  Pecuario recibidas)*100</t>
  </si>
  <si>
    <t>B 3 A4.C4 Dictamen de solicitudes del PROGAN Productivo para el otorgamiento de incentivos económicos.</t>
  </si>
  <si>
    <r>
      <t>A1.C4 Porcentaje de solicitudes dictaminadas positivas en el PROGAN Productivo.</t>
    </r>
    <r>
      <rPr>
        <i/>
        <sz val="10"/>
        <color indexed="30"/>
        <rFont val="Soberana Sans"/>
      </rPr>
      <t xml:space="preserve">
</t>
    </r>
  </si>
  <si>
    <t>(Número de solicitudes dictaminadas positivas en PROGAN Productivo/Número total de solicitudes elegibles para pago en PROGAN Productivo) *100</t>
  </si>
  <si>
    <t>C 4 A1.C1 Dictamen de solicitudes para el otorgamiento de incentivos económicos para capitalización productiva pecuaria</t>
  </si>
  <si>
    <r>
      <t>A3.C1 Porcentaje de solicitudes dictaminadas positivas para Capitalización productiva pecuaria.</t>
    </r>
    <r>
      <rPr>
        <i/>
        <sz val="10"/>
        <color indexed="30"/>
        <rFont val="Soberana Sans"/>
      </rPr>
      <t xml:space="preserve">
</t>
    </r>
  </si>
  <si>
    <t>(Número de solicitudes dictaminadas positivas para Capitalización productiva pecuaria/Número total de solicitudes de Capitalización productiva pecuaria recibidas)*100</t>
  </si>
  <si>
    <t>D 5 A5.C5 Dictamen de solicitudes para el otorgamiento de incentivos para Sustentabilidad Pecuaria</t>
  </si>
  <si>
    <r>
      <t>A5.C5 Porcentaje de solicitudes dictaminadas positivas en apoyo a la sustentabilidad pecuaria.</t>
    </r>
    <r>
      <rPr>
        <i/>
        <sz val="10"/>
        <color indexed="30"/>
        <rFont val="Soberana Sans"/>
      </rPr>
      <t xml:space="preserve">
</t>
    </r>
  </si>
  <si>
    <t>(Número de solicitudes dictaminadas positivas en Sustentabilidad Pecuaria/Número total de solicitudes recibidas en Sustentabilidad Pecuaria)*100</t>
  </si>
  <si>
    <r>
      <t xml:space="preserve">P.1. Índice de productividad de la población ocupada en el Subsector Agroalimentario Ganadero.
</t>
    </r>
    <r>
      <rPr>
        <sz val="10"/>
        <rFont val="Soberana Sans"/>
        <family val="2"/>
      </rPr>
      <t xml:space="preserve"> Causa : El indicador es un proxy, para ello se utilizaron cifras preliminares de acuerdo a la Encuesta sobre las Expectativas de los Especialistas en Economía del Sector Privado: Diciembre de 2017; así como las cifras preliminares al tercer trimestre de 2017 de Fuente SIAP con datos de la Encuesta Nacional de Ocupación y empleo ENOE Microdatos.    Se observa incremento del índice del PIB ganadero y un decremento en el índice de ocupación. Esto impacta en el crecimiento de la meta ya que hay mayor producto entre un menor número de personas ocupadas en el Subsector Pecuario.     Efecto: Al aumentarse la productividad en el subsector pecuario lo que ocurre es que hay un mayor ingreso por persona ocupada, lo cual incentiva favorablemente las actividades productivas de los mercados pecuarios.     Otros Motivos:</t>
    </r>
  </si>
  <si>
    <r>
      <t xml:space="preserve">C2. Porcentaje de Unidades Económicas Pecuarias con incentivos económicos otorgados para Estrategias Integrales para la cadena productiva pecuaria.
</t>
    </r>
    <r>
      <rPr>
        <sz val="10"/>
        <rFont val="Soberana Sans"/>
        <family val="2"/>
      </rPr>
      <t xml:space="preserve"> Causa : Se registró un mayor número de Unidades Económicas Pecuarias con incentivos económicos otorgados, así como un menor número total de Unidades Económicas Pecuarias con dictamen positivo en el componente. Esto último debido que el SURI tuvo un desfase en la operatividad del programa, lo cual redujo el tiempo disponible para las Delegaciones, quienes en su carácter de Instancias Ejecutoras, realizaran ajustes en el número de solicitudes de Unidades Económicas Pecuarias con dictamen positivo en función de ese menor tiempo disponible.  La meta acumulada incluye en el numerador 3,373 solicitudes del 2016 pagadas con recursos del ejercicio 2017. Asimismo, el denominador incluye 3,373 solicitudes dictaminadas positivas y autorizadas en el 2016, y 722 dictaminadas positivas y autorizadas en el 2017. Efecto: A consecuencia del pago con presupuesto 2017 de las solicitudes dictaminadas positivas y autorizadas en 2016, aquellas solicitudes con dictamen positivo que no se pudieron pagar con recursos 2017, se tendrán que otorgar los incentivos económicos con recursos del ejercicio 2018.     Otros Motivos:</t>
    </r>
  </si>
  <si>
    <r>
      <t xml:space="preserve">C3 Porcentaje de personas físicas y morales con incentivos económicos entregados para Investigación, Innovación y Desarrollo Tecnológico Pecuario.
</t>
    </r>
    <r>
      <rPr>
        <sz val="10"/>
        <rFont val="Soberana Sans"/>
        <family val="2"/>
      </rPr>
      <t xml:space="preserve"> Causa : Se registró un mayor número de personas físicas y morales con incentivos económicos otorgados, así como  un mayor número total de personas físicas y morales con dictamen positivo en el componente.    La meta acumulada incluye en el numerador 19 del 2016 y 2 del 2017, pagadas con recursos del ejercicio 2017. Asimismo, el denominador incluye 19 solicitudes dictaminadas positivas y autorizadas en el 2016, y 24 dictaminadas positivas y autorizadas en el 2017. Efecto: A consecuencia del pago con presupuesto 2017 de las solicitudes dictaminadas positivas y autorizadas en 2016, aquellas solicitudes con dictamen positivo que no se pudieron pagar con recursos 2017, se tendrán que otorgar los incentivos económicos con recursos del ejercicio 2018.     Otros Motivos:</t>
    </r>
  </si>
  <si>
    <r>
      <t xml:space="preserve">C4.2 Porcentaje de Unidades de Producción Pecuaria apoyadas con servicios técnicos.
</t>
    </r>
    <r>
      <rPr>
        <sz val="10"/>
        <rFont val="Soberana Sans"/>
        <family val="2"/>
      </rPr>
      <t xml:space="preserve"> Causa : La adecuación presupuestaria que se aplico al convenio de la FedMVZ afecto la meta de las Unidades de Producción Pecuarias que serian visitadas para servicios técnicos. Quedando el ajuste final en 121,000 UPP´s, cifra superior a las 50,000 planteadas en el ultimo ajuste que se hizo a este indicador. Efecto: Se contó con un universo mayor de UPP´s a visitar para servicios técnicos. En donde el resultado final fue la visita a 118,091 (98%) de las 121,000 UPP´s concertadas en el convenio con la FedMVZ. Otros Motivos:</t>
    </r>
  </si>
  <si>
    <r>
      <t xml:space="preserve">C4.1 Porcentaje de Unidades de Producción Pecuaria con incentivos económicos otorgados para incrementar la productividad de las especies pecuarias.
</t>
    </r>
    <r>
      <rPr>
        <sz val="10"/>
        <rFont val="Soberana Sans"/>
        <family val="2"/>
      </rPr>
      <t xml:space="preserve"> Causa : Derivado de los ajustes presupuestales, no hubo suficiencia presupuestal para cumplir en su totalidad el pago de los apoyos correspondientes al año 2017. Efecto: Se tiene pendiente el pago del PROGAN Productivo de aproximadamente 288,000 UPP´s, sin embargo este impacto podrá ser disminuido para el cierre de cuenta pública toda vez que se cuenta con ampliación presupuestal que permitirá cumplir con la meta programada. Otros Motivos:</t>
    </r>
  </si>
  <si>
    <r>
      <t xml:space="preserve">C5 Porcentaje de Unidades Económicas  Pecuarias con incentivos económicos para sustentabilidad pecuaria.  
</t>
    </r>
    <r>
      <rPr>
        <sz val="10"/>
        <rFont val="Soberana Sans"/>
        <family val="2"/>
      </rPr>
      <t xml:space="preserve"> Causa : Se registró un mayor número de Unidades Económicas Pecuarias con incentivos económicos otorgados, así como un menor número total de Unidades Económicas Pecuarias con dictamen positivo en el componente. Esto último debido que el SURI tuvo un desfase en la operatividad del programa, lo cual redujo el tiempo disponible para las Delegaciones, quienes en su carácter de Instancias Ejecutoras, realizaran ajustes en el número de solicitudes de Unidades Económicas Pecuarias con dictamen positivo en función de ese menor tiempo disponible.   La meta acumulada incluye en el numerador 1,040 del 2016 y 6 del 2017, pagadas con recursos del ejercicio 2017. Asimismo, el denominador incluye 1,040 solicitudes dictaminadas positivas y autorizadas en el 2016, y 101 dictaminadas positivas y autorizadas en el 2017. Efecto: A consecuencia del pago con presupuesto 2017 de las solicitudes dictaminadas positivas y autorizadas en 2016, aquellas solicitudes con dictamen positivo que no se pudieron pagar con recursos 2017, se tendrán que otorgar los incentivos económicos con recursos del ejercicio 2018.     Otros Motivos:</t>
    </r>
  </si>
  <si>
    <r>
      <t xml:space="preserve">C1 Porcentaje de Unidades Económicas Pecuarias con incentivos económicos otorgados para capitalización productiva pecuaria.
</t>
    </r>
    <r>
      <rPr>
        <sz val="10"/>
        <rFont val="Soberana Sans"/>
        <family val="2"/>
      </rPr>
      <t xml:space="preserve"> Causa : Se registró un mayor número de Unidades Económicas Pecuarias con incentivos económicos otorgados, así como un menor número total de Unidades Económicas Pecuarias con dictamen positivo en el componente. Esto último debido que el SURI tuvo un desfase en la operatividad del programa, lo cual redujo el tiempo disponible para las Delegaciones, quienes en su carácter de Instancias Ejecutoras, realizaron ajustes en el número de solicitudes de Unidades Económicas Pecuarias con dictamen positivo en función de ese menor tiempo disponible.   La meta acumulada incluye en el numerador 4,031 solicitudes del 2016 pagadas con recursos del ejercicio 2017. Asimismo, el denominador incluye 4,031 solicitudes dictaminadas positivas y autorizadas en el 2016, y 2,110 dictaminadas positivas y autorizadas en el 2017. Efecto: A consecuencia del pago con presupuesto 2017 de las solicitudes dictaminadas positivas y autorizadas en 2016, aquellas solicitudes con dictamen positivo que no se pudieron pagar con recursos 2017, se tendrán que otorgar los incentivos económicos con recursos del ejercicio 2018.      Otros Motivos:</t>
    </r>
  </si>
  <si>
    <r>
      <t xml:space="preserve">A2.C2 Porcentaje de solicitudes dictaminadas positivas en Estrategias Integrales para la cadena productiva pecuaria.
</t>
    </r>
    <r>
      <rPr>
        <sz val="10"/>
        <rFont val="Soberana Sans"/>
        <family val="2"/>
      </rPr>
      <t xml:space="preserve"> Causa : Se registró un menor número de solicitudes que cumplieron con los requisitos específicos y criterios de elegibilidad del Componente para ser sujetas a obtener dictamen positivo, debido que el SURI tuvo un desfase en la operatividad del programa, lo cual redujo el tiempo disponible para que las Delegaciones realizaran ajustes en función de ese menor tiempo disponible, conforme a la demanda, y en el marco de las Reglas de Operación.     Efecto: Un menor número de solicitudes con dictamen positivo reduce la presión de gasto del componente. Otros Motivos:</t>
    </r>
  </si>
  <si>
    <r>
      <t xml:space="preserve">A3.C3 Porcentaje de solicitudes dictaminadas positivas para Investigación, Innovación y Desarrollo Tecnológico  Pecuario.
</t>
    </r>
    <r>
      <rPr>
        <sz val="10"/>
        <rFont val="Soberana Sans"/>
        <family val="2"/>
      </rPr>
      <t xml:space="preserve"> Causa : Se refleja incremento en la meta ya que hubo un menor número total de solicitudes del componente en el sistema (denominador) debido a un menor tiempo disponible, ya que el SURI tuvo un desfase en el inicio de la operatividad del programa. Efecto: No se considera que exista presión de gasto del componente como efecto, ya que el incremento fue unicamente de 4 solicitudes dictaminadas positivas.     Otros Motivos:</t>
    </r>
  </si>
  <si>
    <r>
      <t xml:space="preserve">A1.C4 Porcentaje de solicitudes dictaminadas positivas en el PROGAN Productivo.
</t>
    </r>
    <r>
      <rPr>
        <sz val="10"/>
        <rFont val="Soberana Sans"/>
        <family val="2"/>
      </rPr>
      <t xml:space="preserve"> Causa : Un porcentaje de productores no cumplieron con todos los requisitos establecidos en las Reglas de Operación para ser sujetos a dictaminación positiva de sus solicitudes. Efecto: Hay una reducción en el número total  de solicitudes elegibles para pago. Otros Motivos:</t>
    </r>
  </si>
  <si>
    <r>
      <t xml:space="preserve">A3.C1 Porcentaje de solicitudes dictaminadas positivas para Capitalización productiva pecuaria.
</t>
    </r>
    <r>
      <rPr>
        <sz val="10"/>
        <rFont val="Soberana Sans"/>
        <family val="2"/>
      </rPr>
      <t xml:space="preserve"> Causa : Se registró un menor número de solicitudes que cumplieron con los requisitos específicos y criterios de elegibilidad del Componente para ser sujetas a obtener dictamen positivo, debido que el SURI tuvo un desfase en la operatividad del programa, lo cual redujo el tiempo disponible para que las Delegaciones realizaran ajustes en función de ese menor tiempo disponible, conforme a la demanda, y en el marco de las Reglas de Operación.     Efecto: Un menor número de solicitudes con dictamen positivo reduce la presión de gasto del componente. Otros Motivos:</t>
    </r>
  </si>
  <si>
    <r>
      <t xml:space="preserve">A5.C5 Porcentaje de solicitudes dictaminadas positivas en apoyo a la sustentabilidad pecuaria.
</t>
    </r>
    <r>
      <rPr>
        <sz val="10"/>
        <rFont val="Soberana Sans"/>
        <family val="2"/>
      </rPr>
      <t xml:space="preserve"> Causa : Se registró un menor número de solicitudes que cumplieron con los requisitos específicos y criterios de elegibilidad del Componente para ser sujetas a obtener dictamen positivo, debido que el SURI tuvo un desfase en la operatividad del programa, lo cual redujo el tiempo disponible para que las Delegaciones realizaran ajustes en función de ese menor tiempo disponible, conforme a la demanda, y en el marco de las Reglas de Operación.     Efecto: Un menor número de solicitudes con dictamen positivo reduce la presión de gasto del componente. Otros Motivos:</t>
    </r>
  </si>
  <si>
    <t>S261</t>
  </si>
  <si>
    <t>Programa de Fomento a la Productividad Pesquera y Acuícola</t>
  </si>
  <si>
    <t>I00-Comisión Nacional de Acuacultura y Pesca</t>
  </si>
  <si>
    <t>3 - Acuacultura, Pesca y Caza</t>
  </si>
  <si>
    <t>8 - Acuacultura y Pesca</t>
  </si>
  <si>
    <t>Contribuir a impulsar la productividad en el sector agroalimentario mediante inversión en capital físico, humano y tecnológico que garantice la seguridad alimentaria. mediante .</t>
  </si>
  <si>
    <r>
      <t>Tasa de crecimiento del valor de la producción pesquera y acuícola</t>
    </r>
    <r>
      <rPr>
        <i/>
        <sz val="10"/>
        <color indexed="30"/>
        <rFont val="Soberana Sans"/>
      </rPr>
      <t xml:space="preserve">
</t>
    </r>
  </si>
  <si>
    <t>((Valor de la producción pesquera y acuícola en el año t1 - Valor de la producción pesquera y acuícola en el año t0) / Valor de la producción pesquera y acuícola en el año t0)*100</t>
  </si>
  <si>
    <t>Unidades económicas pesqueras y acuícolas incentivadas incrementan la producción pesquera y acuícola.</t>
  </si>
  <si>
    <r>
      <t>Tasa de crecimiento de la producción de las unidades pesqueras y acuícolas incentivadas.</t>
    </r>
    <r>
      <rPr>
        <i/>
        <sz val="10"/>
        <color indexed="30"/>
        <rFont val="Soberana Sans"/>
      </rPr>
      <t xml:space="preserve">
</t>
    </r>
  </si>
  <si>
    <t>((Valor de la producción de las unidades pesqueras y acuícolas incentivadas del año t1 - Valor de la producción de las unidades pesqueras y acuícolas incentivadas del año t0) / Valor de la producción de las unidades pesqueras y acuícolas incentivadas del año t0)*100</t>
  </si>
  <si>
    <t>A C1. Incentivos para incrementar la capitalización de las unidades económicas pesqueras y acuícolas, entregados.</t>
  </si>
  <si>
    <r>
      <t>C1.3 Porcentaje de unidades económicas apoyadas para la adquisición de diesel marino y gasolina ribereña.</t>
    </r>
    <r>
      <rPr>
        <i/>
        <sz val="10"/>
        <color indexed="30"/>
        <rFont val="Soberana Sans"/>
      </rPr>
      <t xml:space="preserve">
</t>
    </r>
  </si>
  <si>
    <t>(Número de unidades económicas apoyadas para la adquisición de diesel marino y gasolina ribereña  /número de unidades económicas programadas a apoyar para la adquisición de diesel marino y gasolina ribereña)*100</t>
  </si>
  <si>
    <r>
      <t>C1.2 Porcentaje de unidades económicas pesqueras y acuícolas con incentivos otorgados para obras y estudios.</t>
    </r>
    <r>
      <rPr>
        <i/>
        <sz val="10"/>
        <color indexed="30"/>
        <rFont val="Soberana Sans"/>
      </rPr>
      <t xml:space="preserve">
</t>
    </r>
  </si>
  <si>
    <t>(Número de unidades económicas pesqueras y acuícolas con incentivos otorgados para obras y estudios/Número total de unidades económicas pesqueras y acuícolas programadas)*100</t>
  </si>
  <si>
    <r>
      <t>C1.1 Porcentaje de unidades económicas pesqueras con incentivos otorgados para la modernización de embarcaciones mayores y menores.</t>
    </r>
    <r>
      <rPr>
        <i/>
        <sz val="10"/>
        <color indexed="30"/>
        <rFont val="Soberana Sans"/>
      </rPr>
      <t xml:space="preserve">
</t>
    </r>
  </si>
  <si>
    <t>(Número de unidades económicas pesqueras con incentivos otorgados para la modernización de embarcaciones mayores y menores/Número de unidades económicas pesqueras programadas a apoyar)*100</t>
  </si>
  <si>
    <r>
      <t>C1.4 Porcentaje de unidades económicas pesqueras y acuícolas que reciben incentivos directos para mejorar sus procesos productivos</t>
    </r>
    <r>
      <rPr>
        <i/>
        <sz val="10"/>
        <color indexed="30"/>
        <rFont val="Soberana Sans"/>
      </rPr>
      <t xml:space="preserve">
</t>
    </r>
  </si>
  <si>
    <t xml:space="preserve">(Número de unidades económicas pesqueras y acuícolas que recibieron incentivos en el año t / Número de unidades económicas pesqueras y acuícolas con solicitudes registradas en el año t)*100   </t>
  </si>
  <si>
    <r>
      <t>C1.5 Porcentaje de unidades económicas pesqueras y acuicolas con incentivos otorgados para fortalecimiento de capacidades.</t>
    </r>
    <r>
      <rPr>
        <i/>
        <sz val="10"/>
        <color indexed="30"/>
        <rFont val="Soberana Sans"/>
      </rPr>
      <t xml:space="preserve">
</t>
    </r>
  </si>
  <si>
    <t>(Número de unidades económicas pesqueras y acuicolas con incentivos otorgados para fortalecimiento de capacidades/Número total de unidades económicas pesqueras y acuicolas con solicitud de apoyo para fortalecimiento de capacidades)*100</t>
  </si>
  <si>
    <t>B C5. Incentivos para unidades económicas dedicadas a la producción, conservación, manejo y aprovechamiento de recursos genéticos de interes comercial, entregados.</t>
  </si>
  <si>
    <r>
      <t>C5.1 Porcentaje de proyectos apoyados para la conservación, manejo y aprovechamiento de recursos genéticos en materia de acuacultura.</t>
    </r>
    <r>
      <rPr>
        <i/>
        <sz val="10"/>
        <color indexed="30"/>
        <rFont val="Soberana Sans"/>
      </rPr>
      <t xml:space="preserve">
</t>
    </r>
  </si>
  <si>
    <t>(Número de proyectos apoyados para la conservación, manejo y aprovechamiento de recursos genéticos /Número total de proyectos con dictamen positivo) * 100</t>
  </si>
  <si>
    <t>C C2. Incentivos para ordenamiento pesquero y acuícola que contribuyan al aprovechamiento sustentable de los recursos, destinados.</t>
  </si>
  <si>
    <r>
      <t>C2.4 Porcentaje de días de veda cubiertos con acciones de vigilancia realizadas en colaboración con el sector productivo, con respecto al año anterior.</t>
    </r>
    <r>
      <rPr>
        <i/>
        <sz val="10"/>
        <color indexed="30"/>
        <rFont val="Soberana Sans"/>
      </rPr>
      <t xml:space="preserve">
</t>
    </r>
  </si>
  <si>
    <t>(Días de veda atendidas con acciones de vigilancia implementadas por estado en el año tn/total de días de los periodos de veda por estado en el año tn-1)*100</t>
  </si>
  <si>
    <r>
      <t>C2.1 Porcentaje de la producción obtenida de pesquerías específicas a través de medidas de manejo que contribuyan a mantener o incrementar los niveles de la producción pesquera de manera sustentable.</t>
    </r>
    <r>
      <rPr>
        <i/>
        <sz val="10"/>
        <color indexed="30"/>
        <rFont val="Soberana Sans"/>
      </rPr>
      <t xml:space="preserve">
</t>
    </r>
  </si>
  <si>
    <t>(Producción obtenida de pesquerías específicas a través de medidas de manejo que contribuyan a mantener o incrementar los niveles de la producción pesquera de manera sustentable / Total de la producción pesquera nacional)*100</t>
  </si>
  <si>
    <r>
      <t>C2.2 Porcentaje de disminución del esfuerzo pesquero en pesquerías aprovechadas al máximo sustentable.</t>
    </r>
    <r>
      <rPr>
        <i/>
        <sz val="10"/>
        <color indexed="30"/>
        <rFont val="Soberana Sans"/>
      </rPr>
      <t xml:space="preserve">
</t>
    </r>
  </si>
  <si>
    <t>(Embarcaciones retiradas voluntariamente en el año t1 / Embarcaiones con titulo para pesca en el año t0) *100</t>
  </si>
  <si>
    <r>
      <t>C2.3 Porcentaje de Unidades de Producción Acuícola registradas a través de los Proyectos de Ordenamiento Acuícola.</t>
    </r>
    <r>
      <rPr>
        <i/>
        <sz val="10"/>
        <color indexed="30"/>
        <rFont val="Soberana Sans"/>
      </rPr>
      <t xml:space="preserve">
</t>
    </r>
  </si>
  <si>
    <t>(Número de unidades de produccion acuícola registradas a través de los proyectos de ordenamiento acuícola/ Número total de unidades de produccion acuicola) * 100</t>
  </si>
  <si>
    <t>D C3. Incentivos para unidades económicas que desarrollen proyectos de acuacultura rural, acuacultura comercial, acuacultura en aguas interiores, maricultura y embalses y adquisición de insumos biológicos, entregados.</t>
  </si>
  <si>
    <r>
      <t>C3.1 Porcentaje de unidades económicas incentivadas que contribuyen al desarrollo de la acuacultura.</t>
    </r>
    <r>
      <rPr>
        <i/>
        <sz val="10"/>
        <color indexed="30"/>
        <rFont val="Soberana Sans"/>
      </rPr>
      <t xml:space="preserve">
</t>
    </r>
  </si>
  <si>
    <t>(Número de unidades económicas acuícolas incentivadas que contribuyen al desarrollo de la acuacultura / Número total de unidades económicas acuicolas programadas a apoyar)*100</t>
  </si>
  <si>
    <t>E C4. Incentivos a productores pesqueros y acuícolas para su integración productiva, comercial y promoción del consumo de pescados y mariscos, destinados.</t>
  </si>
  <si>
    <r>
      <t>C4.3 Porcentaje de personas que consumen pescados y mariscos de 1-3 veces por mes.</t>
    </r>
    <r>
      <rPr>
        <i/>
        <sz val="10"/>
        <color indexed="30"/>
        <rFont val="Soberana Sans"/>
      </rPr>
      <t xml:space="preserve">
</t>
    </r>
  </si>
  <si>
    <t>(Número de personas que consumen  de 1-3 veces por mes pescados y mariscos/ Total de habitantes en México)*100</t>
  </si>
  <si>
    <r>
      <t>C4.1 Tasa de variación del número de acciones que promueven la comercialización de productos pesqueros y acuícolas de los Comités Sistema Producto.</t>
    </r>
    <r>
      <rPr>
        <i/>
        <sz val="10"/>
        <color indexed="30"/>
        <rFont val="Soberana Sans"/>
      </rPr>
      <t xml:space="preserve">
</t>
    </r>
  </si>
  <si>
    <t>[((Número de acciones que promueven la comercialización de productos pesqueros y acuícolas de los Comités Sistema Producto en el año tn/Número de acciones que promueven la comercialización de productos acuícolas y pesqueros de los Comités Sistema Producto en el año t0)-1)*100]</t>
  </si>
  <si>
    <r>
      <t>C4.2 Diferencia porcentual del precio promedio de los productos pesqueros y acuícolas por presentación.</t>
    </r>
    <r>
      <rPr>
        <i/>
        <sz val="10"/>
        <color indexed="30"/>
        <rFont val="Soberana Sans"/>
      </rPr>
      <t xml:space="preserve">
</t>
    </r>
  </si>
  <si>
    <t>[(Precio promedio de los productos acuícolas y pesqueros en el año tn/Precio promedio de los productos acuícolas y pesqueros por presentación en el año t0)*100]-100</t>
  </si>
  <si>
    <t>A 1 A4.C1.4 Elaboración de cursos de capacitación a los pescadores y acuacultores</t>
  </si>
  <si>
    <r>
      <t>A4 - C1.4 Porcentaje de cursos de capacitación impartidos a los pescadores y acuacultores.</t>
    </r>
    <r>
      <rPr>
        <i/>
        <sz val="10"/>
        <color indexed="30"/>
        <rFont val="Soberana Sans"/>
      </rPr>
      <t xml:space="preserve">
</t>
    </r>
  </si>
  <si>
    <t>(Número de cursos de capacitación impartidos en el año t / Número de cursos de capacitación programados en el año t)*100</t>
  </si>
  <si>
    <t>A 2 A3.C1.3 Elaboración de calculo de las cuotas energéticas de diésel marino y gasolina ribereña.</t>
  </si>
  <si>
    <r>
      <t>A3 - C1.3 Porcentaje de cuotas calculadas para la adquisición de diésel marino y gasolina ribereña</t>
    </r>
    <r>
      <rPr>
        <i/>
        <sz val="10"/>
        <color indexed="30"/>
        <rFont val="Soberana Sans"/>
      </rPr>
      <t xml:space="preserve">
</t>
    </r>
  </si>
  <si>
    <t>(Número de cuotas calculadas de diesel marino y gasolina ribereña/Número de cuotas programadas a calcular de diesel marino y gasolina ribereña)*100</t>
  </si>
  <si>
    <t>A 3 A1.C1.1 Destrucción de equipos sustituidos.</t>
  </si>
  <si>
    <r>
      <t>A1 - C1.1 Mide el número de equipos sustituidos</t>
    </r>
    <r>
      <rPr>
        <i/>
        <sz val="10"/>
        <color indexed="30"/>
        <rFont val="Soberana Sans"/>
      </rPr>
      <t xml:space="preserve">
</t>
    </r>
  </si>
  <si>
    <t>(Número de equipos sustituidos pagados/Número total de equipos programados)*100</t>
  </si>
  <si>
    <t>A 4 A2-C1.2 Suscripción de instrumentos jurídicos efectuados para la ejecución de obras y estudios y modernización de embarcaciones mayores.</t>
  </si>
  <si>
    <r>
      <t>A2 - C1.1/ C1.2 Porcentaje de instrumentos jurídicos suscritos para la ejecución de obras y estudios y modernización de embarcaciones mayores.</t>
    </r>
    <r>
      <rPr>
        <i/>
        <sz val="10"/>
        <color indexed="30"/>
        <rFont val="Soberana Sans"/>
      </rPr>
      <t xml:space="preserve">
</t>
    </r>
  </si>
  <si>
    <t>(Número de instrumentos jurídicos suscritos / Número de instrumentos jurídicos programados) * 100</t>
  </si>
  <si>
    <t>A 5 A5.C1.5 Dictamen de solicitudes de apoyo para fortalecimiento de capacidades</t>
  </si>
  <si>
    <r>
      <t>A5-C1.5 Porcentaje de solicitudes de apoyo dictaminadas para fortalecimiento de capacidades</t>
    </r>
    <r>
      <rPr>
        <i/>
        <sz val="10"/>
        <color indexed="30"/>
        <rFont val="Soberana Sans"/>
      </rPr>
      <t xml:space="preserve">
</t>
    </r>
  </si>
  <si>
    <t>(Solicitudes de apoyo dictaminadas para el fortalecimiento de capacidades/Número total de solicitudes de apoyo recibidas) *100</t>
  </si>
  <si>
    <t>B 6 A13.C5.1 Dictaminación de solicitudes de apoyo para la conservación, manejo y aprovechamiento de recursos genéticos en materia de acuacultura.</t>
  </si>
  <si>
    <r>
      <t>A13 - C5.1 Porcentaje de solicitudes dictaminadas para la conservación, manejo y aprovechamiento de recursos genéticos en materia de acuacultura.</t>
    </r>
    <r>
      <rPr>
        <i/>
        <sz val="10"/>
        <color indexed="30"/>
        <rFont val="Soberana Sans"/>
      </rPr>
      <t xml:space="preserve">
</t>
    </r>
  </si>
  <si>
    <t>(Número de solicitudes de apoyo dictaminadas/Número total de solicitudes recibidas)*100</t>
  </si>
  <si>
    <t>C 7 A7.C2.2 Dictaminación de solicitudes de apoyo para el retiro de embarcaciones</t>
  </si>
  <si>
    <r>
      <t>A7 - C2.2 Porcentaje de solicitudes de apoyo dictaminadas para el retiro de embarcaciones</t>
    </r>
    <r>
      <rPr>
        <i/>
        <sz val="10"/>
        <color indexed="30"/>
        <rFont val="Soberana Sans"/>
      </rPr>
      <t xml:space="preserve">
</t>
    </r>
  </si>
  <si>
    <t>(Solicitudes de apoyo dictaminadas para el retiro de embarcaciones / Número de solicitudes de apoyo recibidas) *100</t>
  </si>
  <si>
    <t>C 8 A8.C2.3 Elaboración de proyectos que contribuyen al ordenamiento acuícola.</t>
  </si>
  <si>
    <r>
      <t>A8 - C2.3 Porcentaje de proyectos que contribuyen al ordenamiento acuícola.</t>
    </r>
    <r>
      <rPr>
        <i/>
        <sz val="10"/>
        <color indexed="30"/>
        <rFont val="Soberana Sans"/>
      </rPr>
      <t xml:space="preserve">
</t>
    </r>
  </si>
  <si>
    <t>(Numero de proyectos que contribuyen al ordenamiento acuícola/Número de proyectos de ordenamiento acuícola programados)*100</t>
  </si>
  <si>
    <t>C 9 A6.C2.1 Elaboración de proyectos que contribuyen al ordenamiento pesquero y/o Instrumentos de política publica para el aprovechamiento sustentable de los recursos pesqueros.</t>
  </si>
  <si>
    <r>
      <t>A6 - C2.1 Porcentaje de proyectos desarrollados que contribuyen en materia de ordenación pesquera.</t>
    </r>
    <r>
      <rPr>
        <i/>
        <sz val="10"/>
        <color indexed="30"/>
        <rFont val="Soberana Sans"/>
      </rPr>
      <t xml:space="preserve">
</t>
    </r>
  </si>
  <si>
    <t>(Número de proyectos desarrollados en materia de ordenamiento pesquero / número de proyectos de ordenamiento pesquero programados)*100</t>
  </si>
  <si>
    <t>C 10 A9.C2.4 Implementación de acciones de vigilancia para fortalecer el cumplimiento y observancia normativa</t>
  </si>
  <si>
    <r>
      <t>A9 - C2.4 Porcentaje de acciones de vigilancia implementadas para fortalecer el cumplimiento y observancia normativa.</t>
    </r>
    <r>
      <rPr>
        <i/>
        <sz val="10"/>
        <color indexed="30"/>
        <rFont val="Soberana Sans"/>
      </rPr>
      <t xml:space="preserve">
</t>
    </r>
  </si>
  <si>
    <t>(Acciones de vigilancia implementadas para fortalecer el cumplimiento y observancia normativa/total de acciones por implementar)*100</t>
  </si>
  <si>
    <t>D 11 A10.C3.1 Dictaminación de solicitudes de apoyo para el desarrollo de la acuacultura.</t>
  </si>
  <si>
    <r>
      <t>A10 - C3.1 Porcentaje de solicitudes dictaminadas  de acuerdo a Lineamientos.</t>
    </r>
    <r>
      <rPr>
        <i/>
        <sz val="10"/>
        <color indexed="30"/>
        <rFont val="Soberana Sans"/>
      </rPr>
      <t xml:space="preserve">
</t>
    </r>
  </si>
  <si>
    <t>(Número de solicitudes de apoyo dictaminadas/ Número total de solicitudes recibidas)* 100</t>
  </si>
  <si>
    <t>E 12 A11.C4.1/C4.2 Dictaminación Programas Anuales de Trabajo</t>
  </si>
  <si>
    <r>
      <t>A11 - C4.1/C4.2 Porcentaje de programas de trabajo que se dictaminan en fecha programada.</t>
    </r>
    <r>
      <rPr>
        <i/>
        <sz val="10"/>
        <color indexed="30"/>
        <rFont val="Soberana Sans"/>
      </rPr>
      <t xml:space="preserve">
</t>
    </r>
  </si>
  <si>
    <t>(Número de programas de trabajo dictaminados/ Número total de programas de trabajo programados a dictaminar) x 100</t>
  </si>
  <si>
    <t>E 13 A12.C4.3 Elaboración de Estudios de consumo.</t>
  </si>
  <si>
    <r>
      <t>A12 - C4.3 Porcentajes de estudios realizados para conocer la frecuencia de consumo de productos acuícolas y pesqueros</t>
    </r>
    <r>
      <rPr>
        <i/>
        <sz val="10"/>
        <color indexed="30"/>
        <rFont val="Soberana Sans"/>
      </rPr>
      <t xml:space="preserve">
</t>
    </r>
  </si>
  <si>
    <t>(Número de estudios realizados para conocer la frecuencia de consumo de productos acuícolas y pesqueros / total de estudios programados)*100</t>
  </si>
  <si>
    <r>
      <t xml:space="preserve">Tasa de crecimiento del valor de la producción pesquera y acuícola
</t>
    </r>
    <r>
      <rPr>
        <sz val="10"/>
        <rFont val="Soberana Sans"/>
        <family val="2"/>
      </rPr>
      <t xml:space="preserve"> Causa : Cifras preliminares Efecto: Actualmente se encuentra en etapa de procesamiento los datos relativos a la producción pesquera y acuícola nacional, por lo cual la cifra es preliminar. Otros Motivos:</t>
    </r>
  </si>
  <si>
    <r>
      <t xml:space="preserve">Tasa de crecimiento de la producción de las unidades pesqueras y acuícolas incentivadas.
</t>
    </r>
    <r>
      <rPr>
        <sz val="10"/>
        <rFont val="Soberana Sans"/>
        <family val="2"/>
      </rPr>
      <t xml:space="preserve"> Causa : Cifras preliminares Efecto: Actualmente se encuentra en etapa de procesamiento los datos relativos a la producción pesquera y acuícola nacional, por lo cual la cifra es preliminar. Otros Motivos:</t>
    </r>
  </si>
  <si>
    <r>
      <t xml:space="preserve">C1.3 Porcentaje de unidades económicas apoyadas para la adquisición de diesel marino y gasolina ribereña.
</t>
    </r>
    <r>
      <rPr>
        <sz val="10"/>
        <rFont val="Soberana Sans"/>
        <family val="2"/>
      </rPr>
      <t xml:space="preserve"> Causa : La meta se comportó de acuerdo a lo programado. Efecto: La meta se comportó de acuerdo a lo programado. Otros Motivos:</t>
    </r>
  </si>
  <si>
    <r>
      <t xml:space="preserve">C1.2 Porcentaje de unidades económicas pesqueras y acuícolas con incentivos otorgados para obras y estudios.
</t>
    </r>
    <r>
      <rPr>
        <sz val="10"/>
        <rFont val="Soberana Sans"/>
        <family val="2"/>
      </rPr>
      <t xml:space="preserve"> Causa : Se apoyó un número menor de unidades económicas pesqueras y acuícolas debido al decremento presupuestal que se tuvo para los apoyos del ejercicio en curso; derivado de la atención de adeudos de ejercicios fiscales anteriores (ADEFAS) que no estaban programados. Efecto: Reducción en la atención de apoyos orientados a obras y estudios de insfraestructura pesquera y acuícola. Otros Motivos:</t>
    </r>
  </si>
  <si>
    <r>
      <t xml:space="preserve">C1.1 Porcentaje de unidades económicas pesqueras con incentivos otorgados para la modernización de embarcaciones mayores y menores.
</t>
    </r>
    <r>
      <rPr>
        <sz val="10"/>
        <rFont val="Soberana Sans"/>
        <family val="2"/>
      </rPr>
      <t xml:space="preserve"> Causa : El presupuesto original autorizado particularmente para la operación del incentivo de modernización de embarcaciones menores, se incrementó derivado de la demanda de participación de los Estados, por lo que se contó con más presupuesto para apoyar las solicitudes ingresadas. Efecto: Mayor cobertura de apoyo para el sector social de la pesca a nivel nacional, por la sustitución de sus equipos. Otros Motivos:</t>
    </r>
  </si>
  <si>
    <r>
      <t xml:space="preserve">C1.4 Porcentaje de unidades económicas pesqueras y acuícolas que reciben incentivos directos para mejorar sus procesos productivos
</t>
    </r>
    <r>
      <rPr>
        <sz val="10"/>
        <rFont val="Soberana Sans"/>
        <family val="2"/>
      </rPr>
      <t xml:space="preserve"> Causa : Se autorizó una ampliación de presupuesto al PROPESCA por las contingencias por sismos en los Estados de Chiapas y Oaxaca. Por otro lado, se reasignaron apoyos en los Estados de Campeche, Sinaloa y Sonora. Efecto: Se incrementa el apoyo al sector pesquero y acuícola para para la mejora de sus procesos productivos. Otros Motivos:</t>
    </r>
  </si>
  <si>
    <r>
      <t xml:space="preserve">C1.5 Porcentaje de unidades económicas pesqueras y acuicolas con incentivos otorgados para fortalecimiento de capacidades.
</t>
    </r>
    <r>
      <rPr>
        <sz val="10"/>
        <rFont val="Soberana Sans"/>
        <family val="2"/>
      </rPr>
      <t xml:space="preserve"> Causa : El presupuesto aprobado permitió apoyar solo 25 solicitudes dictaminadas positivas, 10 menos a las programadas.  Efecto: Decremento en los apoyos dirigidos al sector para la capacitación correspondiente a los temas presentados en los programas de trabajo. Otros Motivos:</t>
    </r>
  </si>
  <si>
    <r>
      <t xml:space="preserve">C5.1 Porcentaje de proyectos apoyados para la conservación, manejo y aprovechamiento de recursos genéticos en materia de acuacultura.
</t>
    </r>
    <r>
      <rPr>
        <sz val="10"/>
        <rFont val="Soberana Sans"/>
        <family val="2"/>
      </rPr>
      <t xml:space="preserve"> Causa : El presupuesto del programa solo permitió cubrir 24 proyectos, quedando 13 proyectos como positivos pero con insuficiencia presupuestal. Efecto: Quedarán al menos 13 proyectos con viabilidad técnica sin ser apoyados, lo que afectará su productividad. Otros Motivos:</t>
    </r>
  </si>
  <si>
    <r>
      <t xml:space="preserve">C2.4 Porcentaje de días de veda cubiertos con acciones de vigilancia realizadas en colaboración con el sector productivo, con respecto al año anterior.
</t>
    </r>
    <r>
      <rPr>
        <sz val="10"/>
        <rFont val="Soberana Sans"/>
        <family val="2"/>
      </rPr>
      <t xml:space="preserve"> Causa : Participación del sector productivo en las acciones de vigilancia para el cumplimiento y observancia normativa. Efecto: 3,301 días de veda atendidos para el fortalecimiento de las acciones de inspección y vigilancia en colaboración con el sector productivo. Otros Motivos:</t>
    </r>
  </si>
  <si>
    <r>
      <t xml:space="preserve">C2.1 Porcentaje de la producción obtenida de pesquerías específicas a través de medidas de manejo que contribuyan a mantener o incrementar los niveles de la producción pesquera de manera sustentable.
</t>
    </r>
    <r>
      <rPr>
        <sz val="10"/>
        <rFont val="Soberana Sans"/>
        <family val="2"/>
      </rPr>
      <t xml:space="preserve"> Causa : Cifras preliminares Efecto: Actualmente se encuentra en etapa de procesamiento los datos relativos a la producción pesquera y acuícola nacional, por lo cual la cifra es preliminar. Otros Motivos:</t>
    </r>
  </si>
  <si>
    <r>
      <t xml:space="preserve">C2.2 Porcentaje de disminución del esfuerzo pesquero en pesquerías aprovechadas al máximo sustentable.
</t>
    </r>
    <r>
      <rPr>
        <sz val="10"/>
        <rFont val="Soberana Sans"/>
        <family val="2"/>
      </rPr>
      <t xml:space="preserve"> Causa : La meta se comportó de acuerdo a lo planeado. Efecto: La meta se comportó de acuerdo a lo planeado. Otros Motivos:</t>
    </r>
  </si>
  <si>
    <r>
      <t xml:space="preserve">C2.3 Porcentaje de Unidades de Producción Acuícola registradas a través de los Proyectos de Ordenamiento Acuícola.
</t>
    </r>
    <r>
      <rPr>
        <sz val="10"/>
        <rFont val="Soberana Sans"/>
        <family val="2"/>
      </rPr>
      <t xml:space="preserve"> Causa : La meta se comportó de acuerdo a lo programado. Efecto: La meta se comportó de acuerdo a lo programado. Otros Motivos:</t>
    </r>
  </si>
  <si>
    <r>
      <t xml:space="preserve">C3.1 Porcentaje de unidades económicas incentivadas que contribuyen al desarrollo de la acuacultura.
</t>
    </r>
    <r>
      <rPr>
        <sz val="10"/>
        <rFont val="Soberana Sans"/>
        <family val="2"/>
      </rPr>
      <t xml:space="preserve"> Causa : Incremento en la demanda de apoyo por parte del sector Efecto: Se impacta positivamente en la productividad de un 8% mas de proyectos orientados al desarrollo de la acuacultura Otros Motivos:</t>
    </r>
  </si>
  <si>
    <r>
      <t xml:space="preserve">C4.3 Porcentaje de personas que consumen pescados y mariscos de 1-3 veces por mes.
</t>
    </r>
    <r>
      <rPr>
        <sz val="10"/>
        <rFont val="Soberana Sans"/>
        <family val="2"/>
      </rPr>
      <t xml:space="preserve"> Causa : Incremento de promoción y difusión hacia el consumo de pescados y mariscos mexicanos, a través de campañas, eventos y ferias a nivel nacional. Efecto: Se logró incidir en la ingesta per cápita de pescados y mariscos logrando superar la meta establecida Otros Motivos:</t>
    </r>
  </si>
  <si>
    <r>
      <t xml:space="preserve">C4.1 Tasa de variación del número de acciones que promueven la comercialización de productos pesqueros y acuícolas de los Comités Sistema Producto.
</t>
    </r>
    <r>
      <rPr>
        <sz val="10"/>
        <rFont val="Soberana Sans"/>
        <family val="2"/>
      </rPr>
      <t xml:space="preserve"> Causa : La meta obtenida es -26.67, al no ser posible registrar números negativos en el sistema, se registra el porcentaje de cumplimiento de la meta, siendo del 61.11%, derivado de que el presupuesto aprobado permitió apoyar solo la ejecución de 22 acciones que promueven la comercialización. Efecto: Decremento en los apoyos dirigidos al sector para la comercialización de productos pesqueros y acuícolas Otros Motivos:</t>
    </r>
  </si>
  <si>
    <r>
      <t xml:space="preserve">C4.2 Diferencia porcentual del precio promedio de los productos pesqueros y acuícolas por presentación.
</t>
    </r>
    <r>
      <rPr>
        <sz val="10"/>
        <rFont val="Soberana Sans"/>
        <family val="2"/>
      </rPr>
      <t xml:space="preserve"> Causa : Se ha incrementado la demanda de los productos pesqueros y acuicolas, producto de las campañas de difusión. Efecto: El alza en los precios de los productos pesqueros y acuícolas, que se incrementan en ciertos periodos del año. Otros Motivos:</t>
    </r>
  </si>
  <si>
    <r>
      <t xml:space="preserve">A4 - C1.4 Porcentaje de cursos de capacitación impartidos a los pescadores y acuacultores.
</t>
    </r>
    <r>
      <rPr>
        <sz val="10"/>
        <rFont val="Soberana Sans"/>
        <family val="2"/>
      </rPr>
      <t xml:space="preserve"> Causa : Se autorizó una ampliación de presupuesto al PROPESCA por las contingencias por sismos en los Estados de Chiapas y Oaxaca. Por otro lado, se reasignaron apoyos en los Estados de Campeche, Sinaloa y Sonora.  Efecto: Incremento en los apoyos orientados a la capacitación de los pescadores y acuacultores. Otros Motivos:</t>
    </r>
  </si>
  <si>
    <r>
      <t xml:space="preserve">A3 - C1.3 Porcentaje de cuotas calculadas para la adquisición de diésel marino y gasolina ribereña
</t>
    </r>
    <r>
      <rPr>
        <sz val="10"/>
        <rFont val="Soberana Sans"/>
        <family val="2"/>
      </rPr>
      <t xml:space="preserve"> Causa : El comportamiento de la meta esta de acuerdo a lo planeado. Efecto: El comportamiento de la meta esta de acuerdo a lo planeado. Otros Motivos:</t>
    </r>
  </si>
  <si>
    <r>
      <t xml:space="preserve">A1 - C1.1 Mide el número de equipos sustituidos
</t>
    </r>
    <r>
      <rPr>
        <sz val="10"/>
        <rFont val="Soberana Sans"/>
        <family val="2"/>
      </rPr>
      <t xml:space="preserve"> Causa : El presupuesto original autorizado para la operación del incentivo, se incrementó derivado de la demanda de participación de los Estados, por lo que se contó con más presupuesto para apoyar las solicitudes ingresadas. Efecto: Mayor cobertura de apoyo para el sector social de la pesca a nivel nacional, por la sustitución de sus equipos. Otros Motivos:</t>
    </r>
  </si>
  <si>
    <r>
      <t xml:space="preserve">A2 - C1.1/ C1.2 Porcentaje de instrumentos jurídicos suscritos para la ejecución de obras y estudios y modernización de embarcaciones mayores.
</t>
    </r>
    <r>
      <rPr>
        <sz val="10"/>
        <rFont val="Soberana Sans"/>
        <family val="2"/>
      </rPr>
      <t xml:space="preserve"> Causa : Se suscribió un menor número de instrumentos jurídicos del componente debido al decremento presupuestal que se tuvo para los apoyos del ejercicio en curso; derivado de la atención de adeudos de ejercicios fiscales anteriores (ADEFAS) que no estaban programados. Efecto: Reducción en la atención de apoyos orientados a obras y estudios y modernización de embarcaciones. Otros Motivos:</t>
    </r>
  </si>
  <si>
    <r>
      <t xml:space="preserve">A5-C1.5 Porcentaje de solicitudes de apoyo dictaminadas para fortalecimiento de capacidades
</t>
    </r>
    <r>
      <rPr>
        <sz val="10"/>
        <rFont val="Soberana Sans"/>
        <family val="2"/>
      </rPr>
      <t xml:space="preserve"> Causa : La meta se comportó de acuerdo a lo programado. Efecto: La meta se comportó de acuerdo a lo programado. Otros Motivos:</t>
    </r>
  </si>
  <si>
    <r>
      <t xml:space="preserve">A13 - C5.1 Porcentaje de solicitudes dictaminadas para la conservación, manejo y aprovechamiento de recursos genéticos en materia de acuacultura.
</t>
    </r>
    <r>
      <rPr>
        <sz val="10"/>
        <rFont val="Soberana Sans"/>
        <family val="2"/>
      </rPr>
      <t xml:space="preserve"> Causa : Mayor interés por parte del sector para la presentación de solicitudes de apoyo.  Efecto: Se cuenta con un mayor número de proyectos, que permite realizar una mejor selección en la distribución de apoyo Otros Motivos:</t>
    </r>
  </si>
  <si>
    <r>
      <t xml:space="preserve">A7 - C2.2 Porcentaje de solicitudes de apoyo dictaminadas para el retiro de embarcaciones
</t>
    </r>
    <r>
      <rPr>
        <sz val="10"/>
        <rFont val="Soberana Sans"/>
        <family val="2"/>
      </rPr>
      <t xml:space="preserve"> Causa : La meta se comportó conforme a lo programado. Efecto: La meta se comportó conforme a lo programado. Otros Motivos:</t>
    </r>
  </si>
  <si>
    <r>
      <t xml:space="preserve">A8 - C2.3 Porcentaje de proyectos que contribuyen al ordenamiento acuícola.
</t>
    </r>
    <r>
      <rPr>
        <sz val="10"/>
        <rFont val="Soberana Sans"/>
        <family val="2"/>
      </rPr>
      <t xml:space="preserve"> Causa : La meta se comportó de acuerdo a lo programado. Efecto: La meta se comportó de acuerdo a lo programado. Otros Motivos:</t>
    </r>
  </si>
  <si>
    <r>
      <t xml:space="preserve">A6 - C2.1 Porcentaje de proyectos desarrollados que contribuyen en materia de ordenación pesquera.
</t>
    </r>
    <r>
      <rPr>
        <sz val="10"/>
        <rFont val="Soberana Sans"/>
        <family val="2"/>
      </rPr>
      <t xml:space="preserve"> Causa : Por insuficiencia presupuetal no se concertaron los proyectos programados Efecto: Disminución en la información operacional, organizacional y económica del sector pesquero ribereño (unidades económicas, pescadores y unidades de pesca con sus implementos): Identificar unidades de pesca, Rotulado de la embarcación, Instalación de medios tecnológicos de verificación (microchips de radiofrecuencia), medios identificadores de pescadores a través de procesos de fotocredencialización Otros Motivos:</t>
    </r>
  </si>
  <si>
    <r>
      <t xml:space="preserve">A9 - C2.4 Porcentaje de acciones de vigilancia implementadas para fortalecer el cumplimiento y observancia normativa.
</t>
    </r>
    <r>
      <rPr>
        <sz val="10"/>
        <rFont val="Soberana Sans"/>
        <family val="2"/>
      </rPr>
      <t xml:space="preserve"> Causa : La disposición del sector productivo en participar en acciones de prevención en el estado de Tamaulipas, así como el cuidado de la veda de Langostino en Colima y el cierre de veda de camarón en el estado de Sinaloa. De igual forma 1 proyecto desarrollado de manera regional en la Península de Baja California. Efecto: La concertación de 4 proyectos no programados, en aras de la ejecución de acciones de inspección y vigilancia.(1 Colima, 1 Tamaulipas, 1 Sinaloa, 1 Regional BC-BCS) Otros Motivos:</t>
    </r>
  </si>
  <si>
    <r>
      <t xml:space="preserve">A10 - C3.1 Porcentaje de solicitudes dictaminadas  de acuerdo a Lineamientos.
</t>
    </r>
    <r>
      <rPr>
        <sz val="10"/>
        <rFont val="Soberana Sans"/>
        <family val="2"/>
      </rPr>
      <t xml:space="preserve"> Causa : La meta se comportó de acuerdo a lo programado. Efecto: La meta se comportó de acuerdo a lo programado. Otros Motivos:</t>
    </r>
  </si>
  <si>
    <r>
      <t xml:space="preserve">A11 - C4.1/C4.2 Porcentaje de programas de trabajo que se dictaminan en fecha programada.
</t>
    </r>
    <r>
      <rPr>
        <sz val="10"/>
        <rFont val="Soberana Sans"/>
        <family val="2"/>
      </rPr>
      <t xml:space="preserve"> Causa : La meta se comportó de acuerdo a lo programado. Efecto: La meta se comportó de acuerdo a lo programado. Otros Motivos:</t>
    </r>
  </si>
  <si>
    <r>
      <t xml:space="preserve">A12 - C4.3 Porcentajes de estudios realizados para conocer la frecuencia de consumo de productos acuícolas y pesqueros
</t>
    </r>
    <r>
      <rPr>
        <sz val="10"/>
        <rFont val="Soberana Sans"/>
        <family val="2"/>
      </rPr>
      <t xml:space="preserve"> Causa : La meta se comportó conforme a lo programado. Efecto: La meta se comportó conforme a lo programado. Otros Motivos:</t>
    </r>
  </si>
  <si>
    <t>S262</t>
  </si>
  <si>
    <t>Programa de Apoyos a la Comercialización</t>
  </si>
  <si>
    <t>F00-Agencia de Servicios a la Comercialización y Desarrollo de Mercados Agropecuarios</t>
  </si>
  <si>
    <t>Contribuir a promover mayor certidumbre en la actividad agroalimentaria mediante mecanismos de administración de riesgos mediante mecanismos de administración de riesgos mediante mecanismos de administración de riesgos mediante incentivos a la comercialización, promoción comercial y fomento a las exportaciones de productos agropecuarios y pesqueros.</t>
  </si>
  <si>
    <r>
      <t>Volumen de Producción con Incentivos a la Comercialización de cosechas con respecto al total de la producción elegible.</t>
    </r>
    <r>
      <rPr>
        <i/>
        <sz val="10"/>
        <color indexed="30"/>
        <rFont val="Soberana Sans"/>
      </rPr>
      <t xml:space="preserve">
</t>
    </r>
  </si>
  <si>
    <t>(Sumatoria total del volumen de productos elegibles con Incentivos a la Comercialización de cosechas / Total de volumen producido de cultivos elegibles) * 100</t>
  </si>
  <si>
    <t>producción con cobertura/producción comercializable elegible total  La producción elegible se refiere a los siguientes cultivos: maíz, sorgo, trigo, algodón y soya, sujeta de ser comercializada</t>
  </si>
  <si>
    <t>N/A</t>
  </si>
  <si>
    <r>
      <t>Porcentaje de variación sobre ventas a través de eventos comerciales nacionales e internacionales.</t>
    </r>
    <r>
      <rPr>
        <i/>
        <sz val="10"/>
        <color indexed="30"/>
        <rFont val="Soberana Sans"/>
      </rPr>
      <t xml:space="preserve">
</t>
    </r>
  </si>
  <si>
    <t xml:space="preserve">((monto promedio de ventas y/o contratos generados por participante derivados de la participación en proyectos de promoción comercial y de eventos comerciales nacionales e internacionales en el año tn /monto promedio de ventas y/o contratos generados por participante derivados de la participación en proyectos de promoción comercial y de eventos comerciales nacionales e internacionales en el año t0)-1)*100 </t>
  </si>
  <si>
    <r>
      <t>Variación del ingreso bruto de los productores agropecuarios con incentivos a la Comercialización de Cosechas, proveniente de sus actividades económicas.</t>
    </r>
    <r>
      <rPr>
        <i/>
        <sz val="10"/>
        <color indexed="30"/>
        <rFont val="Soberana Sans"/>
      </rPr>
      <t xml:space="preserve">
</t>
    </r>
  </si>
  <si>
    <t>((Ingreso bruto de los productores agropecuarios con incentivos a la comercialización de cosechas / Ingreso bruto de los productores agropecuarios sin apoyos)-1) *100</t>
  </si>
  <si>
    <t>Productores agropecuarios, acuícolas y pesqueros utilizan algún esquema de comercialización, administración de riesgos de mercado, promoción comercial y/o enlaces comerciales</t>
  </si>
  <si>
    <r>
      <t>Porcentaje de productores agropecuarios que utilizan incentivos a la comercialización con respecto de la población objetivo.</t>
    </r>
    <r>
      <rPr>
        <i/>
        <sz val="10"/>
        <color indexed="30"/>
        <rFont val="Soberana Sans"/>
      </rPr>
      <t xml:space="preserve">
</t>
    </r>
  </si>
  <si>
    <t>(Número de productores agropecuarios con incentivos a la comercialización / población objetivo) * 100</t>
  </si>
  <si>
    <r>
      <t>Productores y Organizaciones del Sector Agroalimentario apoyados.</t>
    </r>
    <r>
      <rPr>
        <i/>
        <sz val="10"/>
        <color indexed="30"/>
        <rFont val="Soberana Sans"/>
      </rPr>
      <t xml:space="preserve">
</t>
    </r>
  </si>
  <si>
    <t>(Número de Productores y Organizaciones del Sector Agroalimentario apoyados / Población objetivo del componente)*100</t>
  </si>
  <si>
    <t>A Incentivos otorgados a productores del sector agroalimentario y pesquero para proyectos de promoción comercial; eventos y misiones comerciales, desarrollo de capacidades y vinculaciones de comercio directo</t>
  </si>
  <si>
    <r>
      <t>Porcentaje de proyectos dictaminados favorablemente</t>
    </r>
    <r>
      <rPr>
        <i/>
        <sz val="10"/>
        <color indexed="30"/>
        <rFont val="Soberana Sans"/>
      </rPr>
      <t xml:space="preserve">
</t>
    </r>
  </si>
  <si>
    <t>(Número de proyectos dictaminados favorablemente / Número total de proyectos ingresados) * 100</t>
  </si>
  <si>
    <r>
      <t>Porcentaje de solicitudes apoyadas en eventos comerciales</t>
    </r>
    <r>
      <rPr>
        <i/>
        <sz val="10"/>
        <color indexed="30"/>
        <rFont val="Soberana Sans"/>
      </rPr>
      <t xml:space="preserve">
</t>
    </r>
  </si>
  <si>
    <t xml:space="preserve">(Número de solicitudes apoyadas en eventos comerciales / Número total de solicitudes de apoyo) * 100 </t>
  </si>
  <si>
    <t>B Incentivos a la Comercialización, entregados a los productores y/o compradores de productos agropecuarios.</t>
  </si>
  <si>
    <r>
      <t>Porcentaje del volumen comercializado de productos elegibles con incentivos complementarios al ingreso objetivo por ciclo agrícola y producto con respecto al total producido.</t>
    </r>
    <r>
      <rPr>
        <i/>
        <sz val="10"/>
        <color indexed="30"/>
        <rFont val="Soberana Sans"/>
      </rPr>
      <t xml:space="preserve">
</t>
    </r>
  </si>
  <si>
    <t>(Sumatoria de volumen de productos elegibles con incentivos complementarios al ingreso objetivo por ciclo agrícola y cultivo / Total de volumen producido de productos elegibles por ciclo agrícola y cultivo) * 100</t>
  </si>
  <si>
    <r>
      <t xml:space="preserve">Porcentaje del volumen comercializado de productos elegibles con incentivos al proceso de certificación a la calidad del producto (por ciclo agrícola y producto) con respecto al total producido. </t>
    </r>
    <r>
      <rPr>
        <i/>
        <sz val="10"/>
        <color indexed="30"/>
        <rFont val="Soberana Sans"/>
      </rPr>
      <t xml:space="preserve">
</t>
    </r>
  </si>
  <si>
    <t xml:space="preserve">(Sumatoria del volumen de productos elegibles con incentivos al proceso de certificación a la calidad del producto por ciclo agrícola y cultivo / Total de volumen producido de productos elegibles por ciclo agrícola y cultivo) * 100  </t>
  </si>
  <si>
    <r>
      <t>Porcentaje del volumen comercializado de productos elegibles con  apoyos para administración de riesgos de precios no incorporadas a la AxC con respecto al total producido.</t>
    </r>
    <r>
      <rPr>
        <i/>
        <sz val="10"/>
        <color indexed="30"/>
        <rFont val="Soberana Sans"/>
      </rPr>
      <t xml:space="preserve">
</t>
    </r>
  </si>
  <si>
    <t>(Sumatoria del volumen de productos  elegibles con incentivos para administración de riesgos de precios no incorporadas a la AxC / Total de volumen producido de productos elegibles)*100</t>
  </si>
  <si>
    <r>
      <t>Porcentaje del volumen comercializado de productos elegibles con incentivos emergentes a la comercialización (por ciclo agrícola y producto) con respecto al total producido.</t>
    </r>
    <r>
      <rPr>
        <i/>
        <sz val="10"/>
        <color indexed="30"/>
        <rFont val="Soberana Sans"/>
      </rPr>
      <t xml:space="preserve">
</t>
    </r>
  </si>
  <si>
    <t>(Sumatoria del volumen de productos elegibles con incentivos emergentes a la comercialización por ciclo agrícola y cultivo / Total de volumen producido de productos elegibles por ciclo agrícola y cultivo) * 100</t>
  </si>
  <si>
    <r>
      <t>Porcentaje del volumen comercializado de productos elegibles con  apoyos para administración de riesgos de precios incorporadas a la AxC con respecto al total producido.</t>
    </r>
    <r>
      <rPr>
        <i/>
        <sz val="10"/>
        <color indexed="30"/>
        <rFont val="Soberana Sans"/>
      </rPr>
      <t xml:space="preserve">
</t>
    </r>
  </si>
  <si>
    <t>(Sumatoria del volumen de productos elegibles con incentivos para administración de riesgos de precios incorporadas a la AxC / Total de volumen producido de productos elegibles)*100</t>
  </si>
  <si>
    <r>
      <t>Porcentaje de proyectos de inversión con Incentivos a la Infraestructura Comercial con respecto al total de Proyectos de Inversión recibidos.</t>
    </r>
    <r>
      <rPr>
        <i/>
        <sz val="10"/>
        <color indexed="30"/>
        <rFont val="Soberana Sans"/>
      </rPr>
      <t xml:space="preserve">
</t>
    </r>
  </si>
  <si>
    <t>(Sumatoria de proyectos de inversión con incentivos a la infraestructura comercial / Total de proyectos de inversión recibidos) * 100</t>
  </si>
  <si>
    <t>A 1 Dictaminación favorable efectuada a las solicitudes de proyectos de promoción comercial para el acceso a los incentivos</t>
  </si>
  <si>
    <r>
      <t>Porcentaje de unidades productivas que acceden a certificación o recertificación.</t>
    </r>
    <r>
      <rPr>
        <i/>
        <sz val="10"/>
        <color indexed="30"/>
        <rFont val="Soberana Sans"/>
      </rPr>
      <t xml:space="preserve">
</t>
    </r>
  </si>
  <si>
    <t>(Número de unidades productivas que acceden a certificación o recertificación /Número total de unidades productivas solicitantes para la certificación o recertificación  a través de proyectos de promoción comercial) * 100</t>
  </si>
  <si>
    <t>A 2 Capacitación a través de proyectos de promoción comercial</t>
  </si>
  <si>
    <r>
      <t xml:space="preserve">Porcentaje de participantes del sector agroalimentario que reciben capacitación.  </t>
    </r>
    <r>
      <rPr>
        <i/>
        <sz val="10"/>
        <color indexed="30"/>
        <rFont val="Soberana Sans"/>
      </rPr>
      <t xml:space="preserve">
</t>
    </r>
  </si>
  <si>
    <t>(Número de participantes del sector agroalimentario capacitados / Número de participantes en proyectos de promoción comercial de capacitación) * 100</t>
  </si>
  <si>
    <t>A 3 Medir el porcentaje de las empresas participantes del sector agroalimentario y pesquero que logran establecer enlaces comerciales en Eventos Comerciales Nacionales e Internacionales.</t>
  </si>
  <si>
    <r>
      <t>Porcentaje de las empresas participantes del sector agroalimentario y pesquero que logran establecer enlaces comerciales</t>
    </r>
    <r>
      <rPr>
        <i/>
        <sz val="10"/>
        <color indexed="30"/>
        <rFont val="Soberana Sans"/>
      </rPr>
      <t xml:space="preserve">
</t>
    </r>
  </si>
  <si>
    <t>(Número total de empresas participantes del sector agroalimentario y pesquero que establecen enlaces comerciales / Número total de empresas participantes del sector agroalimentario y pesquero en Eventos Comerciales) * 100</t>
  </si>
  <si>
    <t>B 4 Dictaminación favorable efectuada a las solicitudes para acceder a los incentivos a la Comercialización.</t>
  </si>
  <si>
    <r>
      <t>Porcentaje de las solicitudes dictaminadas favorablemente para acceder a los incentivos a la comercialización con respecto al total recibidas.</t>
    </r>
    <r>
      <rPr>
        <i/>
        <sz val="10"/>
        <color indexed="30"/>
        <rFont val="Soberana Sans"/>
      </rPr>
      <t xml:space="preserve">
</t>
    </r>
  </si>
  <si>
    <t>(Número total de solicitudes dictaminadas favorablemente / Número total de solicitudes recibidas)*100</t>
  </si>
  <si>
    <t>B 5 Registro del volumen de productos agropecuarios en Agricultura por Contrato</t>
  </si>
  <si>
    <r>
      <t>Porcentaje del volumen registrado en el esquema de agricultura por contrato (por ciclo agrícola y producto) con respecto al total producido.</t>
    </r>
    <r>
      <rPr>
        <i/>
        <sz val="10"/>
        <color indexed="30"/>
        <rFont val="Soberana Sans"/>
      </rPr>
      <t xml:space="preserve">
</t>
    </r>
  </si>
  <si>
    <t>(Sumatoria del volumen registrado en el esquema de agricultura por contrato por ciclo agrícola y cultivo / Total de volumen producido de productos elegibles por ciclo agrícola y cultivo)*100</t>
  </si>
  <si>
    <t>B 6 Registro de beneficiarios que recibieron el pago de Incentivos a la Comercialización en el plazo establecido en la normatividad.</t>
  </si>
  <si>
    <r>
      <t>Porcentaje de beneficiarios que recibieron el pago en el plazo establecido en la normatividad con respecto al total de productores que solicitaron el apoyo.</t>
    </r>
    <r>
      <rPr>
        <i/>
        <sz val="10"/>
        <color indexed="30"/>
        <rFont val="Soberana Sans"/>
      </rPr>
      <t xml:space="preserve">
</t>
    </r>
  </si>
  <si>
    <t xml:space="preserve">(Numero de beneficiarios con el pago recibido en el plazo establecido en la normatividad  / Numero total de solicitantes) * 100 </t>
  </si>
  <si>
    <t>B 7 Dictaminación favorable efectuada a las solicitudes recibidas para el acceso a los incentivos para la administración de riesgos de precios no incorporadas a la AxC.</t>
  </si>
  <si>
    <r>
      <t>Porcentaje de las solicitudes dictaminadas favorablemente  para acceder a los incentivos para administración de riesgos de precios no incorporadas a la AxC con respecto al total de solicitudes recibidas.</t>
    </r>
    <r>
      <rPr>
        <i/>
        <sz val="10"/>
        <color indexed="30"/>
        <rFont val="Soberana Sans"/>
      </rPr>
      <t xml:space="preserve">
</t>
    </r>
  </si>
  <si>
    <t>(Número total de  solicitudes dictaminadas favorablemente para acceder a los incentivos para administración de riesgos de precios no incorporadas a la AxC  / Número total de solicitudes sin agricultura por contrato recibidas)*100</t>
  </si>
  <si>
    <t>B 8 Dictaminación favorable efectuada a las solicitudes recibidas para el acceso a los incentivos para la administración de riesgos de precios incorporadas a la AxC.</t>
  </si>
  <si>
    <r>
      <t>Porcentaje de las solicitudes dictaminadas favorablemente  para acceder a los apoyos para administración de riesgos de precios  incorporadas a la AxC con respecto al total de solicitudes recibidas.</t>
    </r>
    <r>
      <rPr>
        <i/>
        <sz val="10"/>
        <color indexed="30"/>
        <rFont val="Soberana Sans"/>
      </rPr>
      <t xml:space="preserve">
</t>
    </r>
  </si>
  <si>
    <t>(Número total de solicitudes dictaminadas favorablemente para acceder a los incentivos para administración de riesgos de precios incorporadas a la AxC / Número total de solicitudes con agricultura por contrato recibidas)*100</t>
  </si>
  <si>
    <r>
      <t xml:space="preserve">Volumen de Producción con Incentivos a la Comercialización de cosechas con respecto al total de la producción elegible.
</t>
    </r>
    <r>
      <rPr>
        <sz val="10"/>
        <rFont val="Soberana Sans"/>
        <family val="2"/>
      </rPr>
      <t xml:space="preserve"> Causa : El avance del 99.77% respecto a la meta planeada, obedece principalmente al incumplimiento de algunos participantes en cuanto a la presentación de los requisitos establecidos en la normatividad. Efecto: Los Incentivos a la Comercialización permitieron estimular el aseguramiento de inventarios y la movilización de las cosechas hacia las zonas de consumo, ordenando los flujos de granos en los momentos oportunos para su colocación en el mercado. Otros Motivos:</t>
    </r>
  </si>
  <si>
    <r>
      <t xml:space="preserve">Volumen de producción con cobertura de riesgos de mercado del total de la producción comercializable elegible
</t>
    </r>
    <r>
      <rPr>
        <sz val="10"/>
        <rFont val="Soberana Sans"/>
        <family val="2"/>
      </rPr>
      <t>Sin Información,Sin Justificación</t>
    </r>
  </si>
  <si>
    <r>
      <t xml:space="preserve">Porcentaje de variación sobre ventas a través de eventos comerciales nacionales e internacionales.
</t>
    </r>
    <r>
      <rPr>
        <sz val="10"/>
        <rFont val="Soberana Sans"/>
        <family val="2"/>
      </rPr>
      <t xml:space="preserve"> Causa : Los datos proporcionados corresponden a la evaluación anual que se aplica a los beneficiarios (274  encuestas enviadas), el dato representa el 50% del avance total. Este resultado a la alza se debe a que la variable de ventas es reportada directamente en la citada evaluación por la empresa beneficiada como resultado de su participación en eventos, ferias y misiones comerciales contempladas en el incentivo, en consecuencia el resultado esta sujeto a la información que proporciona el participante. La programación se realizó con base en un comportamiento histórico y conservador del indicador. Efecto: El efecto que se tiene es positivo, debido a que se pudo beneficiar a un mayor número de organizaciones del Sector agroalimentario que ingresaron sus solicitudes, contribuyendo al impulso comercial en los mercados mediante estrategias de promoción comercial nacional e internacional. Otros Motivos:</t>
    </r>
  </si>
  <si>
    <r>
      <t xml:space="preserve">Variación del ingreso bruto de los productores agropecuarios con incentivos a la Comercialización de Cosechas, proveniente de sus actividades económicas.
</t>
    </r>
    <r>
      <rPr>
        <sz val="10"/>
        <rFont val="Soberana Sans"/>
        <family val="2"/>
      </rPr>
      <t xml:space="preserve"> Causa : El avance registrado del 48.82% en relación con la meta planeada, obedece a mercados más ordenados con mejores precios medios rurales. Efecto: No obstante el avance reportado, los productores lograron comercializar sus productos con certeza, recibiendo un incremento promedio del 4.13% en el precio. Otros Motivos:</t>
    </r>
  </si>
  <si>
    <r>
      <t xml:space="preserve">Porcentaje de productores agropecuarios que utilizan incentivos a la comercialización con respecto de la población objetivo.
</t>
    </r>
    <r>
      <rPr>
        <sz val="10"/>
        <rFont val="Soberana Sans"/>
        <family val="2"/>
      </rPr>
      <t xml:space="preserve"> Causa : El avance del 95.79% respecto a la meta planeada, obedece principalmente al incumplimiento de algunos participantes en cuanto a la presentación de los requisitos establecidos en la normatividad. Efecto: Se logró incentivar la comercialización de 25,888.4 miles de toneladas, destacando en importancia el Maíz (Blanco y Amarillo), Sorgo y Trigo (Panificable y Cristalino), beneficiando alrededor de 238,052 participantes (personas físicas y morales). Otros Motivos:</t>
    </r>
  </si>
  <si>
    <r>
      <t xml:space="preserve">Productores y Organizaciones del Sector Agroalimentario apoyados.
</t>
    </r>
    <r>
      <rPr>
        <sz val="10"/>
        <rFont val="Soberana Sans"/>
        <family val="2"/>
      </rPr>
      <t xml:space="preserve"> Causa : Se alcanzó la meta por el cumplimiento de la estrategia en la planeación de los eventos, con un porcentaje de cumplimiento del 102.39%. En Promoción Comercial, La meta planteada fue superada, debido a que se contó con una gran participación de organizaciones que buscaban ser beneficiarios del Incentivo de Promoción Comercial. Así mismo, y debido a que ingresaron 30 proyectos en el cuarto trimestre y se contó con una ampliación presupuestal en el mes de noviembre por $120.0 millones de pesos, permitió alcanzar un total de 52 solicitudes con 36 proyectos dictaminados favorablemente en el ejercicio fiscal. Efecto: El efecto es positivo ya que se logró cumplir con el objetivo del programa de Eventos Nacionales e Internacionales, ya que se apoyaron un total de 1,229 solicitudes 29 más a las programadas ampliando los beneficios al sector agrícola. En Promoción Comercial, el efecto que se tiene es positivo, debido a que se pudo beneficiar a un mayor número de organizaciones del Sector agroalimentario que ingresaron sus solicitudes, contribuyendo al impulso comercial en los mercados mediante estrategias de promoción comercial nacional e internacional. Otros Motivos:</t>
    </r>
  </si>
  <si>
    <r>
      <t xml:space="preserve">Porcentaje de proyectos dictaminados favorablemente
</t>
    </r>
    <r>
      <rPr>
        <sz val="10"/>
        <rFont val="Soberana Sans"/>
        <family val="2"/>
      </rPr>
      <t xml:space="preserve"> Causa : La meta absoluta planteada fue superada, debido a que se contó con una gran participación de organizaciones que buscaban ser beneficiarios del Incentivo de Promoción Comercial. Así mismo, y debido a que ingresaron 30 proyectos en el cuarto trimestre y se contó con una ampliación presupuestal en el mes de noviembre por $120.0 millones de pesos, permitió alcanzar un total de 52 solicitudes con 36 proyectos dictaminados favorablemente en el ejercicio fiscal. Efecto: El efecto que se tiene es positivo, debido a que se pudo beneficiar a un mayor número de organizaciones del Sector agroalimentario que ingresaron sus solicitudes, contribuyendo al impulso comercial en los mercados mediante estrategias de promoción comercial nacional e internacional. Otros Motivos:</t>
    </r>
  </si>
  <si>
    <r>
      <t xml:space="preserve">Porcentaje de solicitudes apoyadas en eventos comerciales
</t>
    </r>
    <r>
      <rPr>
        <sz val="10"/>
        <rFont val="Soberana Sans"/>
        <family val="2"/>
      </rPr>
      <t xml:space="preserve"> Causa : Se alcanzó la meta por el cumplimiento de la estrategia en la planeación de los eventos, con un porcentaje de cumplimiento del 102.39%. Efecto: El efecto es positivo ya que se logró cumplir con el objetivo del programa de Eventos Nacionales e Internacionales, ya que se apoyaron un total de 1,229 solicitudes 29 más a las programadas ampliando los beneficios al sector agrícola. Otros Motivos:</t>
    </r>
  </si>
  <si>
    <r>
      <t xml:space="preserve">Porcentaje del volumen comercializado de productos elegibles con incentivos complementarios al ingreso objetivo por ciclo agrícola y producto con respecto al total producido.
</t>
    </r>
    <r>
      <rPr>
        <sz val="10"/>
        <rFont val="Soberana Sans"/>
        <family val="2"/>
      </rPr>
      <t xml:space="preserve"> Causa : El Incentivo se activó derivado de que el importe del Ingreso integrado resultó inferior al Ingreso Objetivo establecido en la normatividad, rebasando la meta planeada en 1.29%.  Efecto: Con la instrumentación del Incentivo Complementario al Ingreso Objetivo, se garantizó a los productores un ingreso mínimo por tonelada producida y comercializada, proporcionando certidumbre en los procesos de comercialización. Otros Motivos:</t>
    </r>
  </si>
  <si>
    <r>
      <t xml:space="preserve">Porcentaje del volumen comercializado de productos elegibles con incentivos al proceso de certificación a la calidad del producto (por ciclo agrícola y producto) con respecto al total producido. 
</t>
    </r>
    <r>
      <rPr>
        <sz val="10"/>
        <rFont val="Soberana Sans"/>
        <family val="2"/>
      </rPr>
      <t xml:space="preserve"> Causa : Durante el ejercicio fiscal 2017, no existió participación activa de productores y/o compradores para solicitar el incentivo correspondiente. Efecto: No se activó el Incentivo al proceso de certificación a la calidad del producto. Otros Motivos:</t>
    </r>
  </si>
  <si>
    <r>
      <t xml:space="preserve">Porcentaje del volumen comercializado de productos elegibles con  apoyos para administración de riesgos de precios no incorporadas a la AxC con respecto al total producido.
</t>
    </r>
    <r>
      <rPr>
        <sz val="10"/>
        <rFont val="Soberana Sans"/>
        <family val="2"/>
      </rPr>
      <t xml:space="preserve"> Causa : No existió interés de los productores y compradores en el presente esquema ya que resultó de mayor beneficio participar en la agricultura por contrato. Efecto: La disminución del volumen comercializado  de productos  elegibles con incentivos para administración de riesgos de precios sin agricultura por contrato, se originó principalmente por un mayor interés de los participantes por el esquema de agricultura por contrato debido al comportamiento de precios en el mercado lo que hizo atractivo el esquema logrando tener un mayor alcance de lo esperado. Otros Motivos:</t>
    </r>
  </si>
  <si>
    <r>
      <t xml:space="preserve">Porcentaje del volumen comercializado de productos elegibles con incentivos emergentes a la comercialización (por ciclo agrícola y producto) con respecto al total producido.
</t>
    </r>
    <r>
      <rPr>
        <sz val="10"/>
        <rFont val="Soberana Sans"/>
        <family val="2"/>
      </rPr>
      <t xml:space="preserve"> Causa : El avance del 87.26% respecto a la meta planeada, obedece principalmente al incumplimiento de algunos participantes en cuanto a la presentación de los requisitos establecidos en la normatividad. Efecto: Se logró apoyar a productores y/o compradores que enfrentan situaciones coyunturales, contingencias o problemáticas recurrentes que afectan la comercialización de los productos elegibles, como resultado del comportamiento desfavorable de variables económicas y de mercado. Otros Motivos:</t>
    </r>
  </si>
  <si>
    <r>
      <t xml:space="preserve">Porcentaje del volumen comercializado de productos elegibles con  apoyos para administración de riesgos de precios incorporadas a la AxC con respecto al total producido.
</t>
    </r>
    <r>
      <rPr>
        <sz val="10"/>
        <rFont val="Soberana Sans"/>
        <family val="2"/>
      </rPr>
      <t xml:space="preserve"> Causa : El avance del 73.39% respecto a la meta planeada, obedece principalmente a que los niveles de precios en el mercado presentaron un comportamiento lateral, lo que ocasionó el bajo interés de los participantes. Efecto: El efecto fue un menor volumen comercializado ocasionado  por el comportamiento lateral de precios; sin embargo, se lograron apoyar a 111,131 participantes y con ello proteger el ingreso de los productores  Otros Motivos:</t>
    </r>
  </si>
  <si>
    <r>
      <t xml:space="preserve">Porcentaje de proyectos de inversión con Incentivos a la Infraestructura Comercial con respecto al total de Proyectos de Inversión recibidos.
</t>
    </r>
    <r>
      <rPr>
        <sz val="10"/>
        <rFont val="Soberana Sans"/>
        <family val="2"/>
      </rPr>
      <t xml:space="preserve"> Causa : No existe meta planeada en el presente ejercicio fiscal.   Efecto: Los resultados se verán reflejados en el ejercicio fiscal 2018. Otros Motivos:</t>
    </r>
  </si>
  <si>
    <r>
      <t xml:space="preserve">Porcentaje de unidades productivas que acceden a certificación o recertificación.
</t>
    </r>
    <r>
      <rPr>
        <sz val="10"/>
        <rFont val="Soberana Sans"/>
        <family val="2"/>
      </rPr>
      <t xml:space="preserve"> Causa : La meta planeada no fue alcanzada debido a que el proyecto de Promoción Comercial apoyado en este rubro, no pudo concluir en este periodo con la certificación o recertificación por el tiempo que se lleva el proceso de verificación de cada unidad que solicita. Sin embargo; la proyección de la organización tienen contemplado beneficiar a por lo menos 285 unidades productivas que iniciaron proceso en el mes de septiembre y terminarán durante el primer semestre 2018; por lo anterior, sólo 70 organizaciones pudieron concluir dicho proceso en el último trimestre. Efecto: El efecto es negativo debido a que no se pudo concluir el proceso de certificación o recertificación en este ejercicio fiscal para alcanzar la meta; sin embargo el proyecto apoyado a través de los proyectos de Promoción Comercial, contempla concluir y beneficiar a las 285 Unidades Productivas planteadas en el mes de mayo 2018, para contar con más productos y tener una mayor oferta agroalimentaria en el mercado nacional e internacional. Otros Motivos:</t>
    </r>
  </si>
  <si>
    <r>
      <t xml:space="preserve">Porcentaje de participantes del sector agroalimentario que reciben capacitación.  
</t>
    </r>
    <r>
      <rPr>
        <sz val="10"/>
        <rFont val="Soberana Sans"/>
        <family val="2"/>
      </rPr>
      <t xml:space="preserve"> Causa : La meta planteada fue superada, debido a que los Proyectos de Promoción Comercial apoyados, realizaron acciones de difusión en medios impresos locales y nacionales, así como una conferencia de prensa, por lo cual, se tuvo un mayor interés, lo que conllevó a una amplia participación de productores del sector agroalimentario para asistir en dichas capacitaciones; el denominador se cambia derivado de que en los proyectos de este rubro con las acciones que se tomaron se espera atender a un total de 7,800 participantes. Efecto: El efecto fue positivo, debido a que se logró capacitar con un solo proyecto a un mayor número de productores del sector agroalimentario, por lo cual, dichos productores tendrán mayor herramientas en este sector. Otros Motivos:</t>
    </r>
  </si>
  <si>
    <r>
      <t xml:space="preserve">Porcentaje de las empresas participantes del sector agroalimentario y pesquero que logran establecer enlaces comerciales
</t>
    </r>
    <r>
      <rPr>
        <sz val="10"/>
        <rFont val="Soberana Sans"/>
        <family val="2"/>
      </rPr>
      <t xml:space="preserve"> Causa : Se alcanzó la meta programada al contar con una mejor selección y planeación de eventos en las distintas regiones donde México cuenta con las Consejerías Agropecuarias del Sector y Oficinas Regionales a Nivel Nacional de ASERCA, con un porcentaje de cumplimiento de 103.45%. Efecto: El efecto es positivo ya que las empresas tuvieron mayor promoción en las regiones de acuerdo a la estrategia de las Consejerías Agropecuarias del Sector y de las Oficinas Regionales a Nivel Nacional de ASERCA. 38 empresas más a las programadas del sector agroalimentario y pesquero lograron establecer enlaces comerciales. Otros Motivos:</t>
    </r>
  </si>
  <si>
    <r>
      <t xml:space="preserve">Porcentaje de las solicitudes dictaminadas favorablemente para acceder a los incentivos a la comercialización con respecto al total recibidas.
</t>
    </r>
    <r>
      <rPr>
        <sz val="10"/>
        <rFont val="Soberana Sans"/>
        <family val="2"/>
      </rPr>
      <t xml:space="preserve"> Causa : El avance del 74.10% respecto a la meta planeada, obedece principalmente al incumplimiento de algunos participantes en cuanto a la presentación de los requisitos establecidos en la normatividad.  Efecto: Si bien la meta no fue alcanzada, se puedo beneficiar a 238,052 participantes (personas físicas y/o morales), permitiendo incentivar la comercialización de 25.9 millones de toneladas de granos y oleaginosas, en 29 estados y la Región Lagunera. Otros Motivos:</t>
    </r>
  </si>
  <si>
    <r>
      <t xml:space="preserve">Porcentaje del volumen registrado en el esquema de agricultura por contrato (por ciclo agrícola y producto) con respecto al total producido.
</t>
    </r>
    <r>
      <rPr>
        <sz val="10"/>
        <rFont val="Soberana Sans"/>
        <family val="2"/>
      </rPr>
      <t xml:space="preserve"> Causa : El avance del 101.61% del volumen registrado en Agricultura por Contrato, obedece a la alta participación tanto de productores como de compradores de granos y oleaginosas elegibles, debido a la baja de precios de futuros internacionales y el efecto de certidumbre que brinda el Ingreso Objetivo.  Efecto: Derivado de la tendencia a la baja en los niveles de precios de mercado de los productos agrícolas y a la alta volatilidad en los mercados agrícolas internacionales que repercuten directamente en los precios pagados a los productores, es que se demanda la instrumentación de una estrategia que brinde certidumbre a los productores de los cultivos elegibles, para que continúen en su actividad, impulsando la economía de las diversas Entidades Federativas del país.          Otros Motivos:</t>
    </r>
  </si>
  <si>
    <r>
      <t xml:space="preserve">Porcentaje de beneficiarios que recibieron el pago en el plazo establecido en la normatividad con respecto al total de productores que solicitaron el apoyo.
</t>
    </r>
    <r>
      <rPr>
        <sz val="10"/>
        <rFont val="Soberana Sans"/>
        <family val="2"/>
      </rPr>
      <t xml:space="preserve"> Causa : Con la instrumentación de los Incentivos a la Comercialización se logró apoyar a 231,520 productores, representando el 90.68% de cumplimiento con respecto a la meta planeada. El avance registrado, obedece principalmente a los siguientes factores: 1) Al incumplimiento de algunos participantes en cuanto a la presentación de los requisitos establecidos en la normatividad. 2) A la disminución de participantes en Administración de Riesgos de Precios no incorporadas a la Agricultura por Contrato.  Efecto: Todos los pagos se realizaron en los plazos establecidos por la normatividad, permitiendo incentivar la comercialización de 25.5 millones de toneladas de granos y oleaginosas, en 29 estados de la República Mexicana y la Región Lagunera. Otros Motivos:</t>
    </r>
  </si>
  <si>
    <r>
      <t xml:space="preserve">Porcentaje de las solicitudes dictaminadas favorablemente  para acceder a los incentivos para administración de riesgos de precios no incorporadas a la AxC con respecto al total de solicitudes recibidas.
</t>
    </r>
    <r>
      <rPr>
        <sz val="10"/>
        <rFont val="Soberana Sans"/>
        <family val="2"/>
      </rPr>
      <t xml:space="preserve"> Causa : El avance reflejado del 85.39% es debido a la preferencia tanto de productores como de compradores en los esquemas incorporados a la Agricultura por Contrato (AxC), lo que ocasionó un bajo interés de participación. Efecto: El efecto fue la disminución en la recepción de solicitudes  para poder ser dictaminadas favorablemente, sin embargo se lograron dictaminar 3,766 solicitudes (Contratos). Otros Motivos:</t>
    </r>
  </si>
  <si>
    <r>
      <t xml:space="preserve">Porcentaje de las solicitudes dictaminadas favorablemente  para acceder a los apoyos para administración de riesgos de precios  incorporadas a la AxC con respecto al total de solicitudes recibidas.
</t>
    </r>
    <r>
      <rPr>
        <sz val="10"/>
        <rFont val="Soberana Sans"/>
        <family val="2"/>
      </rPr>
      <t xml:space="preserve"> Causa : La meta no se alcanzó debido a que se ha mantenido un comportamiento lateral de los niveles de precios en el mercado, lo que ocasionó un bajo interés de participación por parte de los productores y/o compradores.  Efecto: El efecto fue la disminución en la recepción de solicitudes  para poder ser dictaminadas favorablemente, sin embargo se lograron dictaminar 117,549 solicitudes (Contratos). Otros Motivos:</t>
    </r>
  </si>
  <si>
    <t>S263</t>
  </si>
  <si>
    <t>Programa de Sanidad e Inocuidad Agroalimentaria</t>
  </si>
  <si>
    <t>B00-Servicio Nacional de Sanidad, Inocuidad y Calidad Agroalimentaria</t>
  </si>
  <si>
    <t>Contribuir a promover mayor certidumbre en la actividad agroalimentaria mediante mecanismos de administración de riesgos mediante la conservación y mejora de los estatus sanitarios en los estados, zonas o regiones donde se previenen y combaten plagas y enfermedades que afectan la agricultura, ganadería, acuacultura y pesca</t>
  </si>
  <si>
    <t>Superficie conservada libre de la mosca de la fruta/territorio nacional</t>
  </si>
  <si>
    <r>
      <t>Tasa variación de unidades de producción  agrícolas, pecuarias, acuícolas y pesqueras reconocidas y/o certificadas en la aplicación de sistemas de reducción de riesgos de contaminación y buenas prácticas.</t>
    </r>
    <r>
      <rPr>
        <i/>
        <sz val="10"/>
        <color indexed="30"/>
        <rFont val="Soberana Sans"/>
      </rPr>
      <t xml:space="preserve">
</t>
    </r>
  </si>
  <si>
    <t>((Número de unidades de producción agrícolas, pecuarias, acuícolas y pesqueras reconocidas y/o certificadas en la aplicación de sistemas de reducción de riesgos de contaminación y buenas prácticas en el año tn / Número de unidades de producción agrícolas, pecuarias, acuícolas y pesqueras reconocidas y/o certificadas en la aplicación de sistemas de reducción de riesgos de contaminación y buenas prácticas en tn-1) -1) *100</t>
  </si>
  <si>
    <r>
      <t>Índice de estatus fitozoosanitario que se mantienen</t>
    </r>
    <r>
      <rPr>
        <i/>
        <sz val="10"/>
        <color indexed="30"/>
        <rFont val="Soberana Sans"/>
      </rPr>
      <t xml:space="preserve">
</t>
    </r>
  </si>
  <si>
    <t>[(0.70)*(Número de estatus fitosanitario que se mantienen/Número de estatus fitosanitario actual)+(0.30)*((Número de estatus zoosanitario que se mantienen/Número de estatus zoosanitario actual))</t>
  </si>
  <si>
    <t>Índice</t>
  </si>
  <si>
    <r>
      <t>Índice de estatus fitozoosanitario que se mejoran</t>
    </r>
    <r>
      <rPr>
        <i/>
        <sz val="10"/>
        <color indexed="30"/>
        <rFont val="Soberana Sans"/>
      </rPr>
      <t xml:space="preserve">
</t>
    </r>
  </si>
  <si>
    <t>[(0.70)*(Número de estatus fitosanitario que se mejoran/Número de estatus fitosanitario actual)+(0.30)*((Número de estatus zoosanitario que se mejoran/Número de estatus zoosanitario actual))</t>
  </si>
  <si>
    <t>El patrimonio fito-zoosanitario y de inocuidad agroalimentaria, acuícola y pesquera en los Estados del país se mantiene o mejora.</t>
  </si>
  <si>
    <r>
      <t>Porcentaje de estatus fitosanitarios que se mantienen</t>
    </r>
    <r>
      <rPr>
        <i/>
        <sz val="10"/>
        <color indexed="30"/>
        <rFont val="Soberana Sans"/>
      </rPr>
      <t xml:space="preserve">
</t>
    </r>
  </si>
  <si>
    <t>(Número de estatus fitosanitarios que se mantien/Número de estatus fitosanitario actual)*100</t>
  </si>
  <si>
    <r>
      <t>Porcentaje de estatus fitosanitarios que se mejoran</t>
    </r>
    <r>
      <rPr>
        <i/>
        <sz val="10"/>
        <color indexed="30"/>
        <rFont val="Soberana Sans"/>
      </rPr>
      <t xml:space="preserve">
</t>
    </r>
  </si>
  <si>
    <t>(Número de estatus fitosanitarios que se mejoran/Número de estatus fitosanitario actual)*100</t>
  </si>
  <si>
    <r>
      <t>Porcentaje de estatus zoosanitarios que se mantienen.</t>
    </r>
    <r>
      <rPr>
        <i/>
        <sz val="10"/>
        <color indexed="30"/>
        <rFont val="Soberana Sans"/>
      </rPr>
      <t xml:space="preserve">
</t>
    </r>
  </si>
  <si>
    <t>(Número de estatus zoosanitario que se mantienen/Número de estatus zoosanitario actual)*100</t>
  </si>
  <si>
    <r>
      <t>Porcentaje de estatus zoosanitarios que se mejoran</t>
    </r>
    <r>
      <rPr>
        <i/>
        <sz val="10"/>
        <color indexed="30"/>
        <rFont val="Soberana Sans"/>
      </rPr>
      <t xml:space="preserve">
</t>
    </r>
  </si>
  <si>
    <t>(Número de estatus zoosanitario que se mejoran/Número de estatus zoosanitario actual)*100</t>
  </si>
  <si>
    <t>A C4. Sistema de inocuidad agroalimentaria, acuícola y pesquera mejorado.</t>
  </si>
  <si>
    <r>
      <t>Porcentaje de unidades de producción del sector agroalimentario, acuícola y pesquero reconocidas o certificadas por la implementación de sistemas de reducción de riesgos.</t>
    </r>
    <r>
      <rPr>
        <i/>
        <sz val="10"/>
        <color indexed="30"/>
        <rFont val="Soberana Sans"/>
      </rPr>
      <t xml:space="preserve">
</t>
    </r>
  </si>
  <si>
    <t>(Número de unidades de producción del sector agroalimentario, acuícola y pesquero reconocidas o certificadas en la implementación de sistemas de reducción de riesgos apoyadas por el Programa / Total de unidades de producción del sector agroalimentario, acuícola y pesquero apoyadas por el Programa con implementacion al 100%)*100</t>
  </si>
  <si>
    <r>
      <t>Tasa de variación de kilogramos de carne producida en rastros TIF con incentivo con respecto  al año base</t>
    </r>
    <r>
      <rPr>
        <i/>
        <sz val="10"/>
        <color indexed="30"/>
        <rFont val="Soberana Sans"/>
      </rPr>
      <t xml:space="preserve">
</t>
    </r>
  </si>
  <si>
    <t>(Kilogramos de carne producida en rastros TIF que recibieron incentivo en el año t / Kilógramos de carne producida en rastros TIF con incentivo en el año base)-1* 100</t>
  </si>
  <si>
    <t>B C.1. Sistema de vigilancia epidemiológica, de plagas y enfermedades cuarentenarias mejorado.</t>
  </si>
  <si>
    <r>
      <t>Porcentaje de estrategías que resultan en detección de riesgos fitosanitarios no controlados.</t>
    </r>
    <r>
      <rPr>
        <i/>
        <sz val="10"/>
        <color indexed="30"/>
        <rFont val="Soberana Sans"/>
      </rPr>
      <t xml:space="preserve">
</t>
    </r>
  </si>
  <si>
    <t>(Número de estrategias aplicadas que resultaron en detecciones de riesgos fitosanitarios no controlados /total de estrategias de vigilancia epidemiológica fitosanitaria aplicadas)*100</t>
  </si>
  <si>
    <r>
      <t>Porcentaje de focos atendidos resultado de la vigilancia epidemiológica activa en zonas libres.</t>
    </r>
    <r>
      <rPr>
        <i/>
        <sz val="10"/>
        <color indexed="30"/>
        <rFont val="Soberana Sans"/>
      </rPr>
      <t xml:space="preserve">
</t>
    </r>
  </si>
  <si>
    <t>(Número de focos atendidos / Número de focos reportados en el periodo) *100</t>
  </si>
  <si>
    <t>C C.2. Sistema de vigilancia epidemiológica de plagas y enfermedades reglamentadas no cuarentenarias mejorado.</t>
  </si>
  <si>
    <r>
      <t>Tasa de variación en la cobertura de sitios de riesgo con acciones de vigilancia epidemiológica fitosanitaria</t>
    </r>
    <r>
      <rPr>
        <i/>
        <sz val="10"/>
        <color indexed="30"/>
        <rFont val="Soberana Sans"/>
      </rPr>
      <t xml:space="preserve">
</t>
    </r>
  </si>
  <si>
    <t>((Número de sitios de riesgo con acciones de vigilancia epidemiológica fitosanitaria del año tn / Número de sitios de riesgo con acciones de vigilancia epidemiológica fitosanitaria del año tn-1)-1)*100</t>
  </si>
  <si>
    <r>
      <t>Tasa de variación en la cobertura de sitios de riesgo con acciones de vigilancia epidemiológica zoosanitaria.</t>
    </r>
    <r>
      <rPr>
        <i/>
        <sz val="10"/>
        <color indexed="30"/>
        <rFont val="Soberana Sans"/>
      </rPr>
      <t xml:space="preserve">
</t>
    </r>
  </si>
  <si>
    <t>((Número de sitios de riesgo con acciones de vigilancia epidemiológica zoosanitaria del año tn / Número de sitios de riesgo con acciones de vigilancia epidemiológica zoosanitaria del año tn-1)-1)*100</t>
  </si>
  <si>
    <t>D C.3. Campañas fitozoosanitarias mejoradas.</t>
  </si>
  <si>
    <r>
      <t>Porcentaje de programas de trabajo para plagas fitosanitarias con desviación en su implementación.</t>
    </r>
    <r>
      <rPr>
        <i/>
        <sz val="10"/>
        <color indexed="30"/>
        <rFont val="Soberana Sans"/>
      </rPr>
      <t xml:space="preserve">
</t>
    </r>
  </si>
  <si>
    <t>(Número de programas de trabajo para plagas fitosanitarias que se desvían respecto a las acciones programadas y/o el tiempo establecido/Número total de programas de trabajo para plagas fitosanitarias validados)*100</t>
  </si>
  <si>
    <r>
      <t>Porcentaje de programas de trabajo para plagas y enfermedades zoosanitarias con desviación en su implementación.</t>
    </r>
    <r>
      <rPr>
        <i/>
        <sz val="10"/>
        <color indexed="30"/>
        <rFont val="Soberana Sans"/>
      </rPr>
      <t xml:space="preserve">
</t>
    </r>
  </si>
  <si>
    <t>Número de programas de trabajo para plagas y enfermedades zoosanitarias que se desvían respecto a las acciones programadas y/o el tiempo establecido/Número total de programas de trabajo para plagas y enfermedades zoosanitarias autorizados)*100</t>
  </si>
  <si>
    <r>
      <t>Porcentaje de programas de trabajo para enfemedades acuícolas con desviación conforme al programa de trabajo autorizado.</t>
    </r>
    <r>
      <rPr>
        <i/>
        <sz val="10"/>
        <color indexed="30"/>
        <rFont val="Soberana Sans"/>
      </rPr>
      <t xml:space="preserve">
</t>
    </r>
  </si>
  <si>
    <t>(Número de programas de trabajo para la prevención de enfermedades acuícolas que se desvían respecto a las acciones programadas y/o el tiempo establecido/Número total de programas de trabajo para enfermedades acuícolas validados)*100</t>
  </si>
  <si>
    <t>A 1 A4.2. Implementación de sistemas de reducción de riesgos de contaminación en la producción y procesamiento primario en productos agrícolas, pecuarios, acuícolas y pesqueros.</t>
  </si>
  <si>
    <r>
      <t>Porcentaje de Unidades de Producción del sector agroalimentario, acuícola y pesquero que implementan sistemas de reducción de riesgos en al menos el 25%.</t>
    </r>
    <r>
      <rPr>
        <i/>
        <sz val="10"/>
        <color indexed="30"/>
        <rFont val="Soberana Sans"/>
      </rPr>
      <t xml:space="preserve">
</t>
    </r>
  </si>
  <si>
    <t>(Número de unidades de producción del sector agrícola, pecuario, acuícola y pesquero que implementan sistemas de reducción de riesgos de contaminación en al menos 25% / Total de unidades de producción del sector agroalimentario, acuícola y pesquero atendidas en el Programa de Trabajo)*100</t>
  </si>
  <si>
    <r>
      <t>Porcentaje de Unidades de Producción del sector agroalimentario, acuícola y pesquero que implementan sistemas de reducción de riesgos en al menos el 50%.</t>
    </r>
    <r>
      <rPr>
        <i/>
        <sz val="10"/>
        <color indexed="30"/>
        <rFont val="Soberana Sans"/>
      </rPr>
      <t xml:space="preserve">
</t>
    </r>
  </si>
  <si>
    <t>(Número de unidades de producción del sector agrícola, pecuario, acuícola y pesquero que implementan sistemas de reducción de riesgos de contaminación en al menos 50% / Total de unidades de producción del sector agroalimentario, acuícola y pesquero atendidas en el Programa de Trabajo)*100</t>
  </si>
  <si>
    <r>
      <t>Porcentaje de Unidades de Producción del sector agroalimentario, acuícola y pesquero que implementan sistemas de reducción de riesgos en al menos el 75%.</t>
    </r>
    <r>
      <rPr>
        <i/>
        <sz val="10"/>
        <color indexed="30"/>
        <rFont val="Soberana Sans"/>
      </rPr>
      <t xml:space="preserve">
</t>
    </r>
  </si>
  <si>
    <t>(Número de unidades de producción del sector agrícola, pecuario, acuícola y pesquero que implementan sistemas de reducción de riesgos de contaminación en al menos 75% / Total de unidades de producción del sector agroalimentario, acuícola y pesquero atendidas en el Programa de Trabajo)*100</t>
  </si>
  <si>
    <r>
      <t>Porcentaje de Unidades de Producción del sector agroalimentario, acuícola y pesquero que implementan sistemas de reducción de riesgos al 100%.</t>
    </r>
    <r>
      <rPr>
        <i/>
        <sz val="10"/>
        <color indexed="30"/>
        <rFont val="Soberana Sans"/>
      </rPr>
      <t xml:space="preserve">
</t>
    </r>
  </si>
  <si>
    <t>(Número de unidades de producción del sector agrícola, pecuario, acuícola y pesquero que implementan sistemas de reducción de riesgos de contaminación al 100% / Total de unidades de producción del sector agroalimentario, acuícola y pesquero atendidas en el Programa de Trabajo)*100</t>
  </si>
  <si>
    <t>A 2 A4.1. Aplicación de incentivos para el sacrificio de ganado en rastros TIF.</t>
  </si>
  <si>
    <r>
      <t>Porcentaje de cabezas de ganado sacrificado con buenas prácticas con aplicación de incentivos del Programa.</t>
    </r>
    <r>
      <rPr>
        <i/>
        <sz val="10"/>
        <color indexed="30"/>
        <rFont val="Soberana Sans"/>
      </rPr>
      <t xml:space="preserve">
</t>
    </r>
  </si>
  <si>
    <t>(Número de cabezas de ganado sacrificados con buenas prácticas con aplicación de incentivos del Programa / Número total de cabezas de ganado sacrificados en rastros TIF )*100</t>
  </si>
  <si>
    <t>B 3 A1.2. Aplicación de acciones de vigilancia epidemiológica de riesgos zoosanitarios no controlados.</t>
  </si>
  <si>
    <r>
      <t>Porcentaje de muestras colectadas para la vigilancia epidemiológica de riesgos zoosanitarios no controlados.</t>
    </r>
    <r>
      <rPr>
        <i/>
        <sz val="10"/>
        <color indexed="30"/>
        <rFont val="Soberana Sans"/>
      </rPr>
      <t xml:space="preserve">
</t>
    </r>
  </si>
  <si>
    <t>(Número de muestras colectadas para la vigilancia epidemiológica de riesgos zoosanitarios no controlados / Número de muestras programadas para la vigilancia epidemiológica de riesgos zoosanitarios no controlados)*100</t>
  </si>
  <si>
    <t>B 4 A1.1. Aplicación de estrategias de vigilancia epidemiológica de riesgos fitosanitarios no controlados.</t>
  </si>
  <si>
    <r>
      <t>Porcentaje de estrategias de vigilancia epidemiológica fitosanitaria aplicadas.</t>
    </r>
    <r>
      <rPr>
        <i/>
        <sz val="10"/>
        <color indexed="30"/>
        <rFont val="Soberana Sans"/>
      </rPr>
      <t xml:space="preserve">
</t>
    </r>
  </si>
  <si>
    <t xml:space="preserve">(Número de  estrategias de vigilancia epidemiológica fitosanitaria aplicadas/Número de  estrategias de vigilancia epidemiológica fitosanitaria programadas)*100 </t>
  </si>
  <si>
    <t>C 5 A2.4. Aplicación de acciones para la vigilancia epidemiológica de plagas y enfermedades zoosanitarias reglamentadas.</t>
  </si>
  <si>
    <r>
      <t>Porcentaje de muestras colectadas para la vigilancia epidemiológica de plagas y enfermedades zoosanitarias reglamentadas.</t>
    </r>
    <r>
      <rPr>
        <i/>
        <sz val="10"/>
        <color indexed="30"/>
        <rFont val="Soberana Sans"/>
      </rPr>
      <t xml:space="preserve">
</t>
    </r>
  </si>
  <si>
    <t>(Número de muestras colectadas para la vigilancia epidemiológica de plagas y enfermedades zoosanitarias reglamentadas / Número de muestras programadas para la vigilancia epidemiológica de plagas y enfermedades zoosanitarias reglamentadas )*100</t>
  </si>
  <si>
    <t>C 6 A2.3. Aplicación de acciones para la vigilancia epidemiológica de plagas fitosanitarias reglamentadas.</t>
  </si>
  <si>
    <r>
      <t>Porcentaje de acciones de vigilancia epidemiológica de plagas fitosanitarias reglamentadas</t>
    </r>
    <r>
      <rPr>
        <i/>
        <sz val="10"/>
        <color indexed="30"/>
        <rFont val="Soberana Sans"/>
      </rPr>
      <t xml:space="preserve">
</t>
    </r>
  </si>
  <si>
    <t xml:space="preserve">(Número de  acciones de vigilancia epidemiológica de plagas fitosanitarias reglamentadas aplicadas / Número de  acciones de vigilancia epidemiológica de plagas fitosanitarias reglamentadas programadas)*100 </t>
  </si>
  <si>
    <t>C 7 A2.2. Dotación de infraestructura y equipo en sitios de inspección para la movilización nacional de mercancías reguladas.</t>
  </si>
  <si>
    <r>
      <t>Porcentaje de sitios de inspección con infraestructura y equipo mejorados.</t>
    </r>
    <r>
      <rPr>
        <i/>
        <sz val="10"/>
        <color indexed="30"/>
        <rFont val="Soberana Sans"/>
      </rPr>
      <t xml:space="preserve">
</t>
    </r>
  </si>
  <si>
    <t>(Número de sitios de inspección con infraestructura y equipo mejorados / Total de sitios de inspección)*100</t>
  </si>
  <si>
    <t>C 8 A2.1. Aplicación de medidas cuarentenarias en la movilización nacional de mercancías reguladas.</t>
  </si>
  <si>
    <r>
      <t>Porcentaje de cargamentos de alto riesgo detectados a los que se les aplican medidas cuarentenarias.</t>
    </r>
    <r>
      <rPr>
        <i/>
        <sz val="10"/>
        <color indexed="30"/>
        <rFont val="Soberana Sans"/>
      </rPr>
      <t xml:space="preserve">
</t>
    </r>
  </si>
  <si>
    <t>(Número de cargamentos de alto riesgo con medidas cuarentenarias aplicadas / Total de cargamentos de alto riesgo detectados)*100</t>
  </si>
  <si>
    <t>D 9 A3.4. Implementación de acciones para el control o erradicación de plagas y enfermedades zoosanitarias reglamentadas.</t>
  </si>
  <si>
    <r>
      <t>Porcentaje de acciones aplicadas para el control y/o erradicación de plagas y enfermedades zoosanitarias reglamentadas.</t>
    </r>
    <r>
      <rPr>
        <i/>
        <sz val="10"/>
        <color indexed="30"/>
        <rFont val="Soberana Sans"/>
      </rPr>
      <t xml:space="preserve">
</t>
    </r>
  </si>
  <si>
    <t>(Número de acciones aplicadas para el control o erradicación de plagas y enfermedades zoosanitarias reglamentadas / Total de acciones para el control o erradicación de plagas y enfermedades zoosanitarias reglamentadas programadas)*100</t>
  </si>
  <si>
    <t>D 10 A3.3. Implementación de acciones para el control o erradicación de plagas fitosanitarias reglamentadas.</t>
  </si>
  <si>
    <r>
      <t>Porcentaje de acciones implementadas para el control o erradicación de plagas reglamentadas.</t>
    </r>
    <r>
      <rPr>
        <i/>
        <sz val="10"/>
        <color indexed="30"/>
        <rFont val="Soberana Sans"/>
      </rPr>
      <t xml:space="preserve">
</t>
    </r>
  </si>
  <si>
    <t>(Número de acciones implementadas para el control o erradicación de plagas reglamentadas / Total de acciones para el control o erradicación de plagas reglamentadas programadas)*100</t>
  </si>
  <si>
    <t>D 11 A3.2 Otorgamiento de asistencia técnica para la prevención de enfermedades acuícolas.</t>
  </si>
  <si>
    <r>
      <t>Porcentaje de Unidades de Producción Acuícola con asistencia técnica para la prevención de enfermedades acuícolas.</t>
    </r>
    <r>
      <rPr>
        <i/>
        <sz val="10"/>
        <color indexed="30"/>
        <rFont val="Soberana Sans"/>
      </rPr>
      <t xml:space="preserve">
</t>
    </r>
  </si>
  <si>
    <t>(Número de unidades de producción acuícola atendidas con asistencia técnica / Número de unidades de producción acuícola programadas)*100</t>
  </si>
  <si>
    <t>D 12 A3.1. Implementación de acciones para la prevención de plagas fitosanitarias reglamentadas.</t>
  </si>
  <si>
    <r>
      <t>Porcentaje de acciones implementadas para la prevención de plagas reglamentadas.</t>
    </r>
    <r>
      <rPr>
        <i/>
        <sz val="10"/>
        <color indexed="30"/>
        <rFont val="Soberana Sans"/>
      </rPr>
      <t xml:space="preserve">
</t>
    </r>
  </si>
  <si>
    <t>(Número de acciones implementadas para la prevención de plagas reglamentadas / Total de acciones para la prevención de plagas reglamentadas programadas)*100</t>
  </si>
  <si>
    <r>
      <t xml:space="preserve">Porcentaje del territorio nacional conservado libre de la mosca de la fruta
</t>
    </r>
    <r>
      <rPr>
        <sz val="10"/>
        <rFont val="Soberana Sans"/>
        <family val="2"/>
      </rPr>
      <t>Sin Información,Sin Justificación</t>
    </r>
  </si>
  <si>
    <r>
      <t xml:space="preserve">Tasa variación de unidades de producción  agrícolas, pecuarias, acuícolas y pesqueras reconocidas y/o certificadas en la aplicación de sistemas de reducción de riesgos de contaminación y buenas prácticas.
</t>
    </r>
    <r>
      <rPr>
        <sz val="10"/>
        <rFont val="Soberana Sans"/>
        <family val="2"/>
      </rPr>
      <t xml:space="preserve"> Causa : La meta se superó debido a que durante 2017 se observó un mayor interés por parte de los productores especialmente en el componente agrícola par reconocer o certificar sus Unidades de Producción primaria, como efecto de la entrada en vigor de nuevas regulaciones para la comercialización de dichos productos, como la  Ley de Modernización de los Estados Unidos. Otro factor fue el incremento de reconocimiento de UP bajo la modalidad de áreas en el cultivo de aguacate, siendo el estado de Jalisco uno de los que presentó un mayor incremento en superficie y unidades reconocidas en SRRC  en 2017. En materia acuícola y pesquera se observó  un incremento en los reconocimientos por la implementación de buenas prácticas en embarcaciones menores durante la captura de  pulpo, como parte de las acciones de atención a la Auditoria de la Unión Europea. En producción pecuaria, durante 2017 la certificación se operó a través de Organismos de Certificación a nivel nacional como órganos coadyuvantes del SENASICA, lo que  permitió tener una mayor atención e incremento en la certificación de UP pecuarias.    Efecto: El efecto es positivo  toda vez que se contribuye a que los productores tengan una mayor participación en el mercado nacional y de exportación, ofreciendo productos inocuos para el consumidor nacional y extranjero  que cumplen con la normatividad en materia de inocuidad agroalimentaria. Otros Motivos:</t>
    </r>
  </si>
  <si>
    <r>
      <t xml:space="preserve">Índice de estatus fitozoosanitario que se mantienen
</t>
    </r>
    <r>
      <rPr>
        <sz val="10"/>
        <rFont val="Soberana Sans"/>
        <family val="2"/>
      </rPr>
      <t xml:space="preserve"> Causa : El comportamiento de la meta está de acuerdo a lo programado Efecto: El comportamiento de la meta está de acuerdo a lo programado Otros Motivos:</t>
    </r>
  </si>
  <si>
    <r>
      <t xml:space="preserve">Índice de estatus fitozoosanitario que se mejoran
</t>
    </r>
    <r>
      <rPr>
        <sz val="10"/>
        <rFont val="Soberana Sans"/>
        <family val="2"/>
      </rPr>
      <t xml:space="preserve"> Causa : La meta está por arriba de lo programado debido a la mejora de 3 estatus fitosanitarios no considerados en la programación. Efecto: El efecto es positivo toda vez que más zonas pueden movilizar  sus productos al mejorar sus estatus fitozoosanitario Otros Motivos:</t>
    </r>
  </si>
  <si>
    <r>
      <t xml:space="preserve">Porcentaje de estatus fitosanitarios que se mantienen
</t>
    </r>
    <r>
      <rPr>
        <sz val="10"/>
        <rFont val="Soberana Sans"/>
        <family val="2"/>
      </rPr>
      <t xml:space="preserve"> Causa : El comportamiento de la meta está de acuerdo a lo programado Efecto: El comportamiento de la meta está de acuerdo a lo programado Otros Motivos:</t>
    </r>
  </si>
  <si>
    <r>
      <t xml:space="preserve">Porcentaje de estatus fitosanitarios que se mejoran
</t>
    </r>
    <r>
      <rPr>
        <sz val="10"/>
        <rFont val="Soberana Sans"/>
        <family val="2"/>
      </rPr>
      <t xml:space="preserve"> Causa : La meta está por arriba de lo programado ya que se mejoró el estatus sanitario en tres regiones no contempladas en la programación. Efecto: El efecto es positivo toda vez que más zonas pueden movilizar sus productos al mejorar sus estatus fitozoosanitario Otros Motivos:</t>
    </r>
  </si>
  <si>
    <r>
      <t xml:space="preserve">Porcentaje de estatus zoosanitarios que se mantienen.
</t>
    </r>
    <r>
      <rPr>
        <sz val="10"/>
        <rFont val="Soberana Sans"/>
        <family val="2"/>
      </rPr>
      <t xml:space="preserve"> Causa : El comportamiento de la meta está de acuerdo a lo programado Efecto: El comportamiento de la meta está de acuerdo a lo programado Otros Motivos:</t>
    </r>
  </si>
  <si>
    <r>
      <t xml:space="preserve">Porcentaje de estatus zoosanitarios que se mejoran
</t>
    </r>
    <r>
      <rPr>
        <sz val="10"/>
        <rFont val="Soberana Sans"/>
        <family val="2"/>
      </rPr>
      <t xml:space="preserve"> Causa : El comportamiento de la meta está de acuerdo a lo programado Efecto: El comportamiento de la meta está de acuerdo a lo programado Otros Motivos:</t>
    </r>
  </si>
  <si>
    <r>
      <t xml:space="preserve">Porcentaje de unidades de producción del sector agroalimentario, acuícola y pesquero reconocidas o certificadas por la implementación de sistemas de reducción de riesgos.
</t>
    </r>
    <r>
      <rPr>
        <sz val="10"/>
        <rFont val="Soberana Sans"/>
        <family val="2"/>
      </rPr>
      <t xml:space="preserve"> Causa : La meta se encuentra ligeramente por arriba de lo programado debido a que el número de unidades de producción que se reconocieron o certificaron fue mayor al estimado lo cual es favorable para la inocuidad del país. Efecto: El efecto es positivo toda vez que se contribuye al acceso de los productos mexicanos a mercados nacionales e internacionales al cumplir con la normatividad en materia de inocuidad Otros Motivos:</t>
    </r>
  </si>
  <si>
    <r>
      <t xml:space="preserve">Tasa de variación de kilogramos de carne producida en rastros TIF con incentivo con respecto  al año base
</t>
    </r>
    <r>
      <rPr>
        <sz val="10"/>
        <rFont val="Soberana Sans"/>
        <family val="2"/>
      </rPr>
      <t xml:space="preserve"> Causa : El indicador es un tasa de variación que da como resultado negativo de -10.51, de acuerdo a los lineamientos de la SHCP al ser éste un resultado negativo, el valor de la meta se calcula de acuerdo a la siguiente fórmula: (numerador realizado/ numerador programado)*100 dando como resultado el 71.50.   El incumplimiento de la meta obedece  a presiones de gasto de SENASICA que ocasionaron ajustes presupuestales internos que afectaron el proyecto de sacrificio de ganado en establecimientos Tipo Inspección Federal,  por lo que se pudo apoyar al 89.49% respecto de lo apoyado en el ejercicio 2015. Efecto: El efecto es negativo pues se incentiva en menor cantidad la producción de carne con inocuidad.  Otros Motivos:</t>
    </r>
  </si>
  <si>
    <r>
      <t xml:space="preserve">Porcentaje de estrategías que resultan en detección de riesgos fitosanitarios no controlados.
</t>
    </r>
    <r>
      <rPr>
        <sz val="10"/>
        <rFont val="Soberana Sans"/>
        <family val="2"/>
      </rPr>
      <t xml:space="preserve"> Causa : La meta está por arriba de lo programado debido a que las cinco estrategias de vigilancia fueron aplicadas de manera efectiva en la detección de plagas cuarentenarias, lo anterior, debido a la ubicación estratégica en los sitios de alto riesgo de introducción y al personal técnico capacitado para realizar estas acciones. Efecto: El efecto es positivo dado que se incrementa la eficiencia en la atención de eventos epidemiológicos a fin de aplicar mecanismos de accionabilidad de mitigación de riesgos a plagas cuarentenarias mediante procesos de delimitación y/o aplicación de medidas fitosanitarias, con el objetivo de conservar el estatus  fitosanitario del país (libre de  estas plagas). Otros Motivos:</t>
    </r>
  </si>
  <si>
    <r>
      <t xml:space="preserve">Porcentaje de focos atendidos resultado de la vigilancia epidemiológica activa en zonas libres.
</t>
    </r>
    <r>
      <rPr>
        <sz val="10"/>
        <rFont val="Soberana Sans"/>
        <family val="2"/>
      </rPr>
      <t xml:space="preserve"> Causa : El comportamiento de meta está de acuerdo a lo programado, sin embargo, los valores de numerador y denominador son menores al estimado debido a que la ocurrencia de casos positivos de enfermedades notificables fue menor a la esperada. Efecto: El efecto es positivo porque al presentarse menos casos de los esperados, se demuestra un avance en la condición zoosanitaria del país. Otros Motivos:</t>
    </r>
  </si>
  <si>
    <r>
      <t xml:space="preserve">Tasa de variación en la cobertura de sitios de riesgo con acciones de vigilancia epidemiológica fitosanitaria
</t>
    </r>
    <r>
      <rPr>
        <sz val="10"/>
        <rFont val="Soberana Sans"/>
        <family val="2"/>
      </rPr>
      <t xml:space="preserve"> Causa : La meta presenta variación por arriba de lo programado debido a la implementación en la movilidad de las estrategias de vigilancia epidemiológica en forma activa en sitios de riesgo con la finalidad de tener mayor inductividad de detección de plagas reglamentadas, lo cual repercute en un número mayor de sitios de riesgo con acciones de vigilancia. Efecto: El efecto es positivo debido a que se tiene mayor cobertura con las acciones de vigilancia en los sitios de riesgo de introducción de plagas cuarentenarias. Otros Motivos:</t>
    </r>
  </si>
  <si>
    <r>
      <t xml:space="preserve">Tasa de variación en la cobertura de sitios de riesgo con acciones de vigilancia epidemiológica zoosanitaria.
</t>
    </r>
    <r>
      <rPr>
        <sz val="10"/>
        <rFont val="Soberana Sans"/>
        <family val="2"/>
      </rPr>
      <t xml:space="preserve"> Causa : El comportamiento de la meta está de acuerdo a lo programado, no ha habido aumento en los sitios de riegos con acciones de vigilancia. Efecto: El comportamiento de la meta está de acuerdo a lo programado. Otros Motivos:</t>
    </r>
  </si>
  <si>
    <r>
      <t xml:space="preserve">Porcentaje de programas de trabajo para plagas fitosanitarias con desviación en su implementación.
</t>
    </r>
    <r>
      <rPr>
        <sz val="10"/>
        <rFont val="Soberana Sans"/>
        <family val="2"/>
      </rPr>
      <t xml:space="preserve"> Causa : La meta fue superada ya que el indicador tiene un comportamiento descendente y de acuerdo a la siguiente formula: ((Aprobada-Alcanza)*100/Aprobada)+100 el porcentaje de avance del indicador es del 200%. Los programas de trabajo fueron validados con oportunidad y se ejecutan las acciones programadas de acuerdo a lo establecido en los mismos, lo que repercute en el incumplimiento de la meta, esta situación es favorable al programa. Efecto: El efecto es positivo toda vez que se ejecutan las actividades programadas. Otros Motivos:</t>
    </r>
  </si>
  <si>
    <r>
      <t xml:space="preserve">Porcentaje de programas de trabajo para plagas y enfermedades zoosanitarias con desviación en su implementación.
</t>
    </r>
    <r>
      <rPr>
        <sz val="10"/>
        <rFont val="Soberana Sans"/>
        <family val="2"/>
      </rPr>
      <t xml:space="preserve"> Causa : La meta fue superada ya que el indicador tiene un comportamiento descendente y de acuerdo a la siguiente formula: ((Aprobada-Alcanza)*100/Aprobada)+100 el porcentaje de avance del indicador es del 198.43%. De los 169 programas de trabajo validados sólo 1 presentó desviación. El Programa de Trabajo de Eliminación en Aguascalientes no se ejecutó y los recursos asignados al mismo fueron reprogramados. Lo anterior,  repercute en el incumplimiento de la meta, sin embargo, esta situación es favorable al programa.   Efecto: El efecto es positivo porque el número de programas de trabajo que se desvió de las acciones programadas fue menor al esperado. Otros Motivos:</t>
    </r>
  </si>
  <si>
    <r>
      <t xml:space="preserve">Porcentaje de programas de trabajo para enfemedades acuícolas con desviación conforme al programa de trabajo autorizado.
</t>
    </r>
    <r>
      <rPr>
        <sz val="10"/>
        <rFont val="Soberana Sans"/>
        <family val="2"/>
      </rPr>
      <t xml:space="preserve"> Causa : La meta fue superada ya que el indicador tiene un comportamiento descendente y de acuerdo a la siguiente formula: ((Aprobada-Alcanza)*100/Aprobada)+100 el porcentaje de avance del indicador es del 200%. Las acciones de los programas de trabajo se realizaron sin desviaciones conforme a lo programado,  lo que repercute en el incumplimiento de la meta, sin embargo, esta situación es favorable al programa. Efecto: El efecto es positivo, ya que se cumplieron las metas comprometidas. Otros Motivos:</t>
    </r>
  </si>
  <si>
    <r>
      <t xml:space="preserve">Porcentaje de Unidades de Producción del sector agroalimentario, acuícola y pesquero que implementan sistemas de reducción de riesgos en al menos el 25%.
</t>
    </r>
    <r>
      <rPr>
        <sz val="10"/>
        <rFont val="Soberana Sans"/>
        <family val="2"/>
      </rPr>
      <t xml:space="preserve"> Causa : La meta presenta una variación mínima por debajo de lo programado, debido a que la atención a las unidades de producción se realiza a través de programas voluntarios a solicitud de parte del productor, dicha variación no afecta el cumplimiento de la meta. Efecto: Sin efectos cuantificables toda vez que la variación de meta  se encuentra dentro del umbral verde - amarillo para el cumplimiento del indicador. Otros Motivos:</t>
    </r>
  </si>
  <si>
    <r>
      <t xml:space="preserve">Porcentaje de Unidades de Producción del sector agroalimentario, acuícola y pesquero que implementan sistemas de reducción de riesgos en al menos el 50%.
</t>
    </r>
    <r>
      <rPr>
        <sz val="10"/>
        <rFont val="Soberana Sans"/>
        <family val="2"/>
      </rPr>
      <t xml:space="preserve"> Causa : La meta presenta una variación mínima por debajo de lo programado, debido a que la atención a las unidades de producción se realiza a través de programas voluntarios a solicitud de parte del productor. Efecto: Sin efectos cuantificables toda vez que la variación de meta se encuentra dentro del umbral amarillo-rojo para el cumplimiento del indicador. Otros Motivos:</t>
    </r>
  </si>
  <si>
    <r>
      <t xml:space="preserve">Porcentaje de Unidades de Producción del sector agroalimentario, acuícola y pesquero que implementan sistemas de reducción de riesgos en al menos el 75%.
</t>
    </r>
    <r>
      <rPr>
        <sz val="10"/>
        <rFont val="Soberana Sans"/>
        <family val="2"/>
      </rPr>
      <t xml:space="preserve"> Causa : La meta presenta una variación mínima por arriba de lo programado, debido a que la atención a las unidades de producción se realiza a través de programas voluntarios a solicitud de parte del productor, dicha variación no afecta el cumplimiento de la meta. Efecto: Sin efectos cuantificables toda vez que la variación de meta no es significativa para el cumplimiento del indicador. Otros Motivos:</t>
    </r>
  </si>
  <si>
    <r>
      <t xml:space="preserve">Porcentaje de Unidades de Producción del sector agroalimentario, acuícola y pesquero que implementan sistemas de reducción de riesgos al 100%.
</t>
    </r>
    <r>
      <rPr>
        <sz val="10"/>
        <rFont val="Soberana Sans"/>
        <family val="2"/>
      </rPr>
      <t xml:space="preserve"> Causa : La meta presenta una variación por arriba de lo programado, debido a que la atención a las unidades de producción se realiza a través de programas voluntarios a solicitud de parte del productor, dicha variación no afecta el cumplimiento de la meta. Efecto: Sin efectos cuantificables toda vez que la variación de meta no es significativa para el cumplimiento del indicador. Otros Motivos:</t>
    </r>
  </si>
  <si>
    <r>
      <t xml:space="preserve">Porcentaje de cabezas de ganado sacrificado con buenas prácticas con aplicación de incentivos del Programa.
</t>
    </r>
    <r>
      <rPr>
        <sz val="10"/>
        <rFont val="Soberana Sans"/>
        <family val="2"/>
      </rPr>
      <t xml:space="preserve"> Causa : La meta presenta incumplimiento derivado de presiones de gasto de SENASICA que ocasionaron ajustes presupuestales internos que afectaron el proyecto de sacrificio de ganado en establecimientos Tipo Inspección Federal. Efecto: El efecto es negativo, ya que la falta de pago puede ocasionar que los productores pierdan el interés por el programa y dejen de acudir a sacrificar su ganado en establecimientos TIF, reduciéndose la cantidad de carne producida con inocuidad. Otros Motivos:</t>
    </r>
  </si>
  <si>
    <r>
      <t xml:space="preserve">Porcentaje de muestras colectadas para la vigilancia epidemiológica de riesgos zoosanitarios no controlados.
</t>
    </r>
    <r>
      <rPr>
        <sz val="10"/>
        <rFont val="Soberana Sans"/>
        <family val="2"/>
      </rPr>
      <t xml:space="preserve"> Causa : La meta presenta una variación por arriba de lo programado debido a que en el periodo se realizó un mayor número de actividades en establecimientos para el sacrificio. Efecto: El efecto es positivo toda vez que se colecta un mayor número de muestras en beneficio de la vigilancia epidemiológica. Otros Motivos:</t>
    </r>
  </si>
  <si>
    <r>
      <t xml:space="preserve">Porcentaje de estrategias de vigilancia epidemiológica fitosanitaria aplicadas.
</t>
    </r>
    <r>
      <rPr>
        <sz val="10"/>
        <rFont val="Soberana Sans"/>
        <family val="2"/>
      </rPr>
      <t xml:space="preserve"> Causa : El comportamiento de la meta está de acuerdo a lo programado. Efecto: El comportamiento de la meta está de acuerdo a lo programado. Otros Motivos:</t>
    </r>
  </si>
  <si>
    <r>
      <t xml:space="preserve">Porcentaje de muestras colectadas para la vigilancia epidemiológica de plagas y enfermedades zoosanitarias reglamentadas.
</t>
    </r>
    <r>
      <rPr>
        <sz val="10"/>
        <rFont val="Soberana Sans"/>
        <family val="2"/>
      </rPr>
      <t xml:space="preserve"> Causa : La meta está por debajo de lo programado debido a que a la fecha de este reporte sólo se cuenta con información al mes de noviembre, se espera que el comportamiento se normalice con la recepción del último informe y se cumpla con la meta.  Efecto: El efecto es negativo ya que se presenta retraso en el informe del avance de la actividad, lo cual afecta la vigilancia epidemiológica de las plagas y enfermedades zoosanitarias reglamentadas.  Otros Motivos:</t>
    </r>
  </si>
  <si>
    <r>
      <t xml:space="preserve">Porcentaje de acciones de vigilancia epidemiológica de plagas fitosanitarias reglamentadas
</t>
    </r>
    <r>
      <rPr>
        <sz val="10"/>
        <rFont val="Soberana Sans"/>
        <family val="2"/>
      </rPr>
      <t xml:space="preserve"> Causa : La meta está ligeramente por arriba de lo programado debido a que hubo un incremento en el número de acciones totales de vigilancia epidemiológica fitosanitaria en su forma activa aplicadas a 32 riesgos de interés cuarentenario en forma priorizada,  en los 32 Programas de Trabajo, dicha variación no afecta el cumplimiento del indicador. Efecto: El efecto es positivo dado que incrementa el potencial de detección de las plagas cuarentenarias  y permite incrementar la eficiencia en una mejor coordinación de atención de eventos epidemiológicos (transitoriedad),  focos y/o brotes a fin de aplicar mecanismos de accionabilidad de mitigación de riesgos a plagas reglamentadas mediante procesos de delimitación y/o aplicación de medidas fitosanitarias y con ello, tener una mayor eficacia técnica y administrativa. Otros Motivos:</t>
    </r>
  </si>
  <si>
    <r>
      <t xml:space="preserve">Porcentaje de sitios de inspección con infraestructura y equipo mejorados.
</t>
    </r>
    <r>
      <rPr>
        <sz val="10"/>
        <rFont val="Soberana Sans"/>
        <family val="2"/>
      </rPr>
      <t xml:space="preserve"> Causa : El comportamiento de la meta está de acuerdo a lo programado. Efecto: El comportamiento de la meta está de acuerdo a lo programado. Otros Motivos:</t>
    </r>
  </si>
  <si>
    <r>
      <t xml:space="preserve">Porcentaje de cargamentos de alto riesgo detectados a los que se les aplican medidas cuarentenarias.
</t>
    </r>
    <r>
      <rPr>
        <sz val="10"/>
        <rFont val="Soberana Sans"/>
        <family val="2"/>
      </rPr>
      <t xml:space="preserve"> Causa : El comportamiento de la meta está de acuerdo a lo programado. Los valores de numerador y denominador están ligeramente por arriba de lo programado debido a que el número de cargamentos con medidas cuarentenarias aplicadas fue mayor al estimado en la programación, sin embargo, se aplicaron las medidas correspondientes al total de cargamentos de alto riesgo detectados cumpliendo así con la meta. Efecto: Al cumplirse el 100% de medidas cuarentenarias a cargamentos de alto riesgo sanitario detectados, se contribuye a reducir el riesgo de diseminación de plagas y enfermedades así como a mantener los estatus sanitarios, por lo anterior, el efecto de la variación en el número de cargamentos es positivo. Otros Motivos:</t>
    </r>
  </si>
  <si>
    <r>
      <t xml:space="preserve">Porcentaje de acciones aplicadas para el control y/o erradicación de plagas y enfermedades zoosanitarias reglamentadas.
</t>
    </r>
    <r>
      <rPr>
        <sz val="10"/>
        <rFont val="Soberana Sans"/>
        <family val="2"/>
      </rPr>
      <t xml:space="preserve"> Causa : La meta está por debajo de lo programado debido a que se reprogramaron recursos de un programa de trabajo para incrementar acciones en otra campaña. Efecto: El efecto es positivo ya que se realizó un mayor número de acciones para cumplir las necesidades de una campaña. Otros Motivos:</t>
    </r>
  </si>
  <si>
    <r>
      <t xml:space="preserve">Porcentaje de acciones implementadas para el control o erradicación de plagas reglamentadas.
</t>
    </r>
    <r>
      <rPr>
        <sz val="10"/>
        <rFont val="Soberana Sans"/>
        <family val="2"/>
      </rPr>
      <t xml:space="preserve"> Causa : La meta esta ligeramente por debajo de lo programado debido a que no se realizó la acción de control cultural en la campaña contra la broca del café, por cambio de estrategia operativa y a se priorizó el control de la roya del cafeto. Efecto: Sin efecto cuantificable. Otros Motivos:</t>
    </r>
  </si>
  <si>
    <r>
      <t xml:space="preserve">Porcentaje de Unidades de Producción Acuícola con asistencia técnica para la prevención de enfermedades acuícolas.
</t>
    </r>
    <r>
      <rPr>
        <sz val="10"/>
        <rFont val="Soberana Sans"/>
        <family val="2"/>
      </rPr>
      <t xml:space="preserve"> Causa : La meta está por arriba de lo programado debido al incremento de las unidades de producción activas, las cuales se han sumado a la atención dada por los Organismos Auxiliares de Sanidad Acuícola Efecto: El efecto es positivo pues con la atención a la unidades de producción acuícolas  se mantiene la condición sanitaria y se identifica en tiempo las enfermedades de los animales acuáticos para evitar su diseminación. Otros Motivos:</t>
    </r>
  </si>
  <si>
    <r>
      <t xml:space="preserve">Porcentaje de acciones implementadas para la prevención de plagas reglamentadas.
</t>
    </r>
    <r>
      <rPr>
        <sz val="10"/>
        <rFont val="Soberana Sans"/>
        <family val="2"/>
      </rPr>
      <t xml:space="preserve"> Causa : El comportamiento de la  meta está de acuerdo a lo programado.   Efecto: El comportamiento de la  meta está de acuerdo a lo programado.   Otros Motivos:</t>
    </r>
  </si>
  <si>
    <t>S266</t>
  </si>
  <si>
    <t>Programa de Apoyos a Pequeños Productores</t>
  </si>
  <si>
    <t>112-Coordinación General de Enlace Sectorial</t>
  </si>
  <si>
    <t>Las unidades económicas rurales formadas por pequeños productores rurales incrementan su productividad.</t>
  </si>
  <si>
    <r>
      <t>Porcentaje de Pequeños Productores entrevistados que perciben un incremento en su producción por el apoyo recibido</t>
    </r>
    <r>
      <rPr>
        <i/>
        <sz val="10"/>
        <color indexed="30"/>
        <rFont val="Soberana Sans"/>
      </rPr>
      <t xml:space="preserve">
</t>
    </r>
  </si>
  <si>
    <t>(Número de pequeños productores entrevistados que perciben un incremento en su producción por el apoyo recibido / Número de pequeños productores entrevistados)*100</t>
  </si>
  <si>
    <t>A C2. Pequeños productores de las Unidades Económicas Rurales apoyados con con servicios de extensión, desarrollo de capacidades y capacitación.</t>
  </si>
  <si>
    <r>
      <t>C2. Porcentaje de pequeños productores apoyados con servicios de  extensión, desarrollo de capacidades y capacitación.</t>
    </r>
    <r>
      <rPr>
        <i/>
        <sz val="10"/>
        <color indexed="30"/>
        <rFont val="Soberana Sans"/>
      </rPr>
      <t xml:space="preserve">
</t>
    </r>
  </si>
  <si>
    <t>(Número total de pequeños productores apoyados con servicios de  extensión, desarrollo de capacidades y capacitación/ Número total de pequeños productores solicitantes con dictamen positivo)* 100</t>
  </si>
  <si>
    <t>B C4. Grupos de mujeres y hombres que habitan en núcleos agrarios apoyados con proyectos productivos.</t>
  </si>
  <si>
    <r>
      <t>C4. 1 Porcentaje de grupos de mujeres y hombres en núcleos agrarios apoyados con proyectos productivos.</t>
    </r>
    <r>
      <rPr>
        <i/>
        <sz val="10"/>
        <color indexed="30"/>
        <rFont val="Soberana Sans"/>
      </rPr>
      <t xml:space="preserve">
</t>
    </r>
  </si>
  <si>
    <t>(Número total de grupos de mujeres y hombres en núcleos agrarios apoyados/Número total de grupos de mujeres y hombres en núcleos agrarios con solicitudes para proyectos productivos técnicamente validadas)*100</t>
  </si>
  <si>
    <t>C C1. Los pequeños productores de café apoyados con incentivos económicos integrales para aumentar su productividad.</t>
  </si>
  <si>
    <r>
      <t>C1. Porcentaje de pequeños productores de café apoyados.</t>
    </r>
    <r>
      <rPr>
        <i/>
        <sz val="10"/>
        <color indexed="30"/>
        <rFont val="Soberana Sans"/>
      </rPr>
      <t xml:space="preserve">
</t>
    </r>
  </si>
  <si>
    <t>(Número total de pequeños productores de café apoyados para aumentar su productividad/ Número total de pequeños productores de café registrados en el padrón nacional cafetalero)*100</t>
  </si>
  <si>
    <t>D C5. Personas en condición de pobreza en zonas rurales y periurbanas y pequeños productores rurales de localidades de alta y muy alta marginación apoyados para incrementar la dotación de paquetes productivos y la agregación de valor de sus procesos productivos.</t>
  </si>
  <si>
    <r>
      <t>C5.1 Porcentaje de mujeres mayores de 18 años y hasta 65 años cumplidos en condición de pobreza en zonas periurbanas o rurales apoyadas con paquetes,  para la instalación de huertos y módulos de gallinas o conejos.</t>
    </r>
    <r>
      <rPr>
        <i/>
        <sz val="10"/>
        <color indexed="30"/>
        <rFont val="Soberana Sans"/>
      </rPr>
      <t xml:space="preserve">
</t>
    </r>
  </si>
  <si>
    <t>[Número de mujeres mayores de 18 años y hasta 65 años cumplidos en condición de pobreza en zonas periurbanas o rurales, apoyadas con paquetes  para la instalación de huertos y módulos de gallinas o conejos/Número de mujeres mayores de 18 años y hasta 65 años cumplidos en condición de pobreza en zonas periurbanas o rurales]*100</t>
  </si>
  <si>
    <r>
      <t>C5.2 Porcentaje de pequeñas productoras rurales pertenecientes a los estratos E1, E2 y E3 de localidades de alta y muy alta marginación apoyadas para ejecutar proyectos de producción primaria y agregación de valor.</t>
    </r>
    <r>
      <rPr>
        <i/>
        <sz val="10"/>
        <color indexed="30"/>
        <rFont val="Soberana Sans"/>
      </rPr>
      <t xml:space="preserve">
</t>
    </r>
  </si>
  <si>
    <t>(Número de pequeñas productoras rurales, pertenecientes a los estratos E1, E2 y E3 de localidades de alta y muy alta marginación, apoyadas para ejecutar proyectos de producción primaria y agregación de valor /Número de pequeñas productoras rurales, pertenecientes a los estratos E1, E2 y E3 de localidades de alta y muy alta marginación)*100</t>
  </si>
  <si>
    <t>E C3. Jóvenes rurales apoyados para su arraigo y emprendimiento en sus comunidades de origen</t>
  </si>
  <si>
    <r>
      <t>C3. Porcentaje de jóvenes rurales apoyados para su arraigo y emprendimiento</t>
    </r>
    <r>
      <rPr>
        <i/>
        <sz val="10"/>
        <color indexed="30"/>
        <rFont val="Soberana Sans"/>
      </rPr>
      <t xml:space="preserve">
</t>
    </r>
  </si>
  <si>
    <t>(Número total de jóvenes rurales apoyados para arraigo /Número total de jóvenes rurales  programados para arraigo )*100</t>
  </si>
  <si>
    <t>F C1.1 Los pequeños productores de maíz y frijol apoyados con incentivos económicos integrales para aumentar su productividad.</t>
  </si>
  <si>
    <r>
      <t>C1.1 Porcentaje de Pequeños productores de maíz y frijol apoyados con incentivos para la producción</t>
    </r>
    <r>
      <rPr>
        <i/>
        <sz val="10"/>
        <color indexed="30"/>
        <rFont val="Soberana Sans"/>
      </rPr>
      <t xml:space="preserve">
</t>
    </r>
  </si>
  <si>
    <t>[((Número de pequeños productores apoyados con incentivos para la producción) / (Total de pequeños productores solicitantes) *100]</t>
  </si>
  <si>
    <t>G C7. Unidades de producción de alta y muy alta marginación apoyadas para contribuir en su seguridad y condición alimentaria</t>
  </si>
  <si>
    <r>
      <t xml:space="preserve">C7. Porcentaje de productores beneficiarios de alta y muy alta marginación que pertenecen a una unidad de producción familiar apoyados  con incentivos del PESA para la producción de  alimentos, que contribuyen  a su  seguridad alimentaria.  </t>
    </r>
    <r>
      <rPr>
        <i/>
        <sz val="10"/>
        <color indexed="30"/>
        <rFont val="Soberana Sans"/>
      </rPr>
      <t xml:space="preserve">
</t>
    </r>
  </si>
  <si>
    <t>(Número de productores beneficiarios  de alta y muy alta marginación apoyados con incentivos del PESA que producen alimentos  / Total de beneficiarios autorizados del PESA )*100</t>
  </si>
  <si>
    <t>H C6. Productores agropecuarios apoyados para mejorar su capacidad adaptativa ante desastres naturales.</t>
  </si>
  <si>
    <r>
      <t>C6.2 Potenciación de los incentivos económicos (Federal y Estatal) ante la ocurrencia de desastres naturales</t>
    </r>
    <r>
      <rPr>
        <i/>
        <sz val="10"/>
        <color indexed="30"/>
        <rFont val="Soberana Sans"/>
      </rPr>
      <t xml:space="preserve">
</t>
    </r>
  </si>
  <si>
    <t>(Monto de incentivos económicos que protegen a las actividades productivas de productores agropecuarios, acuícolas y pesqueros ante la ocurrencia de desastres naturales/Monto de incentivos económicos asignados)</t>
  </si>
  <si>
    <r>
      <t>C6.3 Índice de siniestralidad</t>
    </r>
    <r>
      <rPr>
        <i/>
        <sz val="10"/>
        <color indexed="30"/>
        <rFont val="Soberana Sans"/>
      </rPr>
      <t xml:space="preserve">
</t>
    </r>
  </si>
  <si>
    <t>(monto de indemnizaciones pagadas contra desastres naturales/ total de primas pagadas) * 100</t>
  </si>
  <si>
    <t>Estratégico-Economía-Anual</t>
  </si>
  <si>
    <r>
      <t>C6.1 Porcentaje de productores apoyados para mejorar su capacidad adaptativa ante desastres naturales.</t>
    </r>
    <r>
      <rPr>
        <i/>
        <sz val="10"/>
        <color indexed="30"/>
        <rFont val="Soberana Sans"/>
      </rPr>
      <t xml:space="preserve">
</t>
    </r>
  </si>
  <si>
    <t>(Número de productores agropecuarios apoyados para mejorar su capacidad adaptativa ante desastres naturales/Número de productores agropecuarios elegibles)*100</t>
  </si>
  <si>
    <t>I C8. Organizaciones rurales apoyadas para su fortalecimiento.</t>
  </si>
  <si>
    <r>
      <t>C8. Porcentaje de Organizaciones Rurales apoyadas.</t>
    </r>
    <r>
      <rPr>
        <i/>
        <sz val="10"/>
        <color indexed="30"/>
        <rFont val="Soberana Sans"/>
      </rPr>
      <t xml:space="preserve">
</t>
    </r>
  </si>
  <si>
    <t>(Número de Organizaciones rurales apoyadas / Número de Organizaciones rurales que presentaron solicitudes de apoyo)*100 (al cierre del ejercicio fiscal)</t>
  </si>
  <si>
    <t>J C9. Incrementar la cobertura del Componente a través de apoyos con proyectos integrales ejecutados en municipios áridos y semiáridos del país.</t>
  </si>
  <si>
    <r>
      <t>C9.1 Porcentaje de variación de municipios de zonas áridas y semiáridas con proyectos integrales ejecutados</t>
    </r>
    <r>
      <rPr>
        <i/>
        <sz val="10"/>
        <color indexed="30"/>
        <rFont val="Soberana Sans"/>
      </rPr>
      <t xml:space="preserve">
</t>
    </r>
  </si>
  <si>
    <t>(Municipios de zonas áridas y semiáridas atendidos con proyectos en el año tn/Municipios de zonas áridas y semiáridas en el año t0)-1*100 donde tn= año en curso y t0= año base (2013)</t>
  </si>
  <si>
    <t>K C10. Capacidad de almacenamiento de agua y superficie incorporada al aprovechamiento sustentable del suelo incrementadas</t>
  </si>
  <si>
    <r>
      <t>C10.1Porcentaje de variación de la capacidad de almacenamiento de agua</t>
    </r>
    <r>
      <rPr>
        <i/>
        <sz val="10"/>
        <color indexed="30"/>
        <rFont val="Soberana Sans"/>
      </rPr>
      <t xml:space="preserve">
</t>
    </r>
  </si>
  <si>
    <t>[((Metros cúbicos de capacidad instalada para almacenamiento anual del agua en el año tn)/(Metros cúbicos de capacidad instalada para almacenamiento de agua en el año t0))]*100]</t>
  </si>
  <si>
    <r>
      <t>C10.2 Tasa de variación de la superficie agropecuaria incorporada al aprovechamiento sustentable</t>
    </r>
    <r>
      <rPr>
        <i/>
        <sz val="10"/>
        <color indexed="30"/>
        <rFont val="Soberana Sans"/>
      </rPr>
      <t xml:space="preserve">
</t>
    </r>
  </si>
  <si>
    <t xml:space="preserve">[((Hectáreas incorporadas al aprovechamiento sustentable del suelo y agua en el año tn)/(Hectáreas incorporadas al aprovechamiento sustentable de suelo y agua en el año t0))]*100]-100. </t>
  </si>
  <si>
    <t>A 1 A1.C2 Extensionistas seleccionados en tiempo y forma en las entidades federativas</t>
  </si>
  <si>
    <r>
      <t>A1.C2 Porcentaje de extensionistas contratados  al mes de junio de 2017</t>
    </r>
    <r>
      <rPr>
        <i/>
        <sz val="10"/>
        <color indexed="30"/>
        <rFont val="Soberana Sans"/>
      </rPr>
      <t xml:space="preserve">
</t>
    </r>
  </si>
  <si>
    <t>(Número de extensionistas contratados  al mes de junio de 2017 / Número total de extensionistas  contratados durante el ejercicio 2017)*100</t>
  </si>
  <si>
    <t>B 2 A2.C4 Inducción informativa a integrantes de los grupos autorizados sobre el Componente.</t>
  </si>
  <si>
    <r>
      <t>A2.C4 Porcentaje de mujeres y hombres con proyectos productivos autorizados que asisten a la inducción informativa sobre el componente</t>
    </r>
    <r>
      <rPr>
        <i/>
        <sz val="10"/>
        <color indexed="30"/>
        <rFont val="Soberana Sans"/>
      </rPr>
      <t xml:space="preserve">
</t>
    </r>
  </si>
  <si>
    <t>(Número de mujeres y hombres con proyectos productivos autorizados que asisten a la inducción informativa/ Número de mujeres y hombres de grupos con proyectos productivos autorizados)*100</t>
  </si>
  <si>
    <t>B 3 A1.C4 Dictaminación técnica de proyectos productivos procedentes</t>
  </si>
  <si>
    <r>
      <t>A1.C4.Porcentaje de proyectos productivos dictaminados técnicamente.</t>
    </r>
    <r>
      <rPr>
        <i/>
        <sz val="10"/>
        <color indexed="30"/>
        <rFont val="Soberana Sans"/>
      </rPr>
      <t xml:space="preserve">
</t>
    </r>
  </si>
  <si>
    <t>(Número total de proyectos productivos dictaminados técnicamente/Número total de proyectos productivos procedentes a ser dictaminados técnicamente)*100</t>
  </si>
  <si>
    <t>C 4 A1.C1 Dictaminación de solicitudes</t>
  </si>
  <si>
    <r>
      <t>A1. C1 Porcentaje de solicitudes dictaminadas del PIAC</t>
    </r>
    <r>
      <rPr>
        <i/>
        <sz val="10"/>
        <color indexed="30"/>
        <rFont val="Soberana Sans"/>
      </rPr>
      <t xml:space="preserve">
</t>
    </r>
  </si>
  <si>
    <t>(Total de solicitudes dictaminadas del PIAC en el plazo establecido en las Reglas de Operación/Total de solicitudes recibidas de PIAC)*100</t>
  </si>
  <si>
    <t>D 5 A1.C5.1 Autorización de solicitudes para huertos y módulos de gallinas o conejos</t>
  </si>
  <si>
    <r>
      <t>A1.C5.1 Porcentaje de solicitudes autorizadas para la instalación de huertos y módulos de gallinas o conejos.</t>
    </r>
    <r>
      <rPr>
        <i/>
        <sz val="10"/>
        <color indexed="30"/>
        <rFont val="Soberana Sans"/>
      </rPr>
      <t xml:space="preserve">
</t>
    </r>
  </si>
  <si>
    <t>(Número de solicitudes autorizadas para la instalación de huertos y módulos de gallinas o conejos /Número de solicitudes recibidas para la instalación de huertos y módulos de gallinas o conejos)*100</t>
  </si>
  <si>
    <t>D 6 A1.C5.2 Instalación de huertos y huertos familiares</t>
  </si>
  <si>
    <r>
      <t>A1.C5.2 Porcentaje de mujeres productoras en condición de pobreza perteneciente a los Estratos E1, E2 y E3 apoyadas con paquetes para la instalación de huertos, granjas familiares, asistencia técnica e insumos.</t>
    </r>
    <r>
      <rPr>
        <i/>
        <sz val="10"/>
        <color indexed="30"/>
        <rFont val="Soberana Sans"/>
      </rPr>
      <t xml:space="preserve">
</t>
    </r>
  </si>
  <si>
    <t>[Número de mujeres productoras en condición de pobreza perteneciente a los Estratos E1, E2 y E3 apoyadas con paquetes para la instalación de huertos, granjas familiares, asistencia técnica e insumos/Número de mujeres productoras, en condición de pobreza perteneciente a los Estratos E1, E2 y E3 que solicitaron apoyos]*100</t>
  </si>
  <si>
    <t>D 7 A1.C5.2 Autorización de solicitudes para proyectos de producción primaria y agregación de valor.</t>
  </si>
  <si>
    <r>
      <t>A1.C5.2 Porcentaje de solicitudes autorizadas de proyectos de producción primaria y agregación de valor.</t>
    </r>
    <r>
      <rPr>
        <i/>
        <sz val="10"/>
        <color indexed="30"/>
        <rFont val="Soberana Sans"/>
      </rPr>
      <t xml:space="preserve">
</t>
    </r>
  </si>
  <si>
    <t>(Numero de solicitudes autorizadas de proyectos de producción primaria y agregación de valor/Número de solicitudes recibidas de proyectos de producción primaria y agregación de valor)*100</t>
  </si>
  <si>
    <t>E 8 A1.C3 Convocatorias estatales publicadas en el primer semestre</t>
  </si>
  <si>
    <r>
      <t>A1.C3 Porcentaje de convocatorias estales publicadas durante el primer semestre</t>
    </r>
    <r>
      <rPr>
        <i/>
        <sz val="10"/>
        <color indexed="30"/>
        <rFont val="Soberana Sans"/>
      </rPr>
      <t xml:space="preserve">
</t>
    </r>
  </si>
  <si>
    <t>(Número total de convocatorias estatales publicadas en el primer semestre /Número total de convocatorias estatales programadas)*100</t>
  </si>
  <si>
    <t>F 9 A1.C1.1 Dictaminación de solicitudes</t>
  </si>
  <si>
    <r>
      <t>A1.C1.1 Porcentaje de solicitudes dictaminadas para la obtención de incentivos para la producción</t>
    </r>
    <r>
      <rPr>
        <i/>
        <sz val="10"/>
        <color indexed="30"/>
        <rFont val="Soberana Sans"/>
      </rPr>
      <t xml:space="preserve">
</t>
    </r>
  </si>
  <si>
    <t>(Número de solicitudes dictaminadas para la obtención de incentivos para la producción / (Total de solicitudes recibidas )*100</t>
  </si>
  <si>
    <t>G 10 A1.C7 Dictaminación del Desempeño de las Agencias de Desarrollo Rural</t>
  </si>
  <si>
    <r>
      <t xml:space="preserve">A1.C7 Porcentaje de Agencias de Desarrollo Rural PESA  con dictamen </t>
    </r>
    <r>
      <rPr>
        <i/>
        <sz val="10"/>
        <color indexed="30"/>
        <rFont val="Soberana Sans"/>
      </rPr>
      <t xml:space="preserve">
</t>
    </r>
  </si>
  <si>
    <t>(Agencias de Desarrollo Rural (ADR) con dictamen/Total de Agencias de Desarrollo Rural) *100</t>
  </si>
  <si>
    <t>H 11 A1. C6 Contratación de Pólizas para asegurar activos productivos ante la ocurrencia de siniestros</t>
  </si>
  <si>
    <r>
      <t>A1.1.C6 Porcentaje de superficie elegible asegurada ante la ocurrencia de siniestros</t>
    </r>
    <r>
      <rPr>
        <i/>
        <sz val="10"/>
        <color indexed="30"/>
        <rFont val="Soberana Sans"/>
      </rPr>
      <t xml:space="preserve">
</t>
    </r>
  </si>
  <si>
    <t>(Superficie elegible asegurada contra siniestros / total de superficie elegible)*100</t>
  </si>
  <si>
    <r>
      <t>A1.C1. Porcentaje de unidades animal aseguradas ante la ocurrencia de siniestros</t>
    </r>
    <r>
      <rPr>
        <i/>
        <sz val="10"/>
        <color indexed="30"/>
        <rFont val="Soberana Sans"/>
      </rPr>
      <t xml:space="preserve">
</t>
    </r>
  </si>
  <si>
    <t>(Unidades animal elegible asegurada contra desastres naturales /total de unidades animal elegible)*100</t>
  </si>
  <si>
    <t>I 12 A1.C8 Verificación del programa de fortalecimiento de las organizaciones rurales</t>
  </si>
  <si>
    <r>
      <t>A1.C8. Porcentaje de organizaciones rurales supervisadas.</t>
    </r>
    <r>
      <rPr>
        <i/>
        <sz val="10"/>
        <color indexed="30"/>
        <rFont val="Soberana Sans"/>
      </rPr>
      <t xml:space="preserve">
</t>
    </r>
  </si>
  <si>
    <t>(Organizaciones rurales supervisadas/Organizaciones rurales apoyadas)*100</t>
  </si>
  <si>
    <t>I 13 A2.C8 Dictaminación de solicitudes.</t>
  </si>
  <si>
    <r>
      <t>A2.C8 Porcentaje de solicitudes de Organizaciones Rurales evaluadas en el plazo establecido en las Reglas de Operación.</t>
    </r>
    <r>
      <rPr>
        <i/>
        <sz val="10"/>
        <color indexed="30"/>
        <rFont val="Soberana Sans"/>
      </rPr>
      <t xml:space="preserve">
</t>
    </r>
  </si>
  <si>
    <t>(Total de solicitudes evaluadas en el plazo establecido en las Reglas de Operación/Total de solicitudes recibidas)*100</t>
  </si>
  <si>
    <t>K 14 A1.C10 Otorgamiento de apoyos para infraestructura de captación, manejo y almacenamiento de agua.</t>
  </si>
  <si>
    <r>
      <t>A1.C10 Porcentaje del recurso comprometido para infraestructura de captación, manejo y almacenamiento de agua con respecto al total del recurso de Inversión del Componente</t>
    </r>
    <r>
      <rPr>
        <i/>
        <sz val="10"/>
        <color indexed="30"/>
        <rFont val="Soberana Sans"/>
      </rPr>
      <t xml:space="preserve">
</t>
    </r>
  </si>
  <si>
    <t>(Presupuesto comprometido para conservación de suelo e infraestructura de captación, manejo y almacenamiento de agua /Total  de recurso asignado al componente en 2017)*100</t>
  </si>
  <si>
    <t>K 15 A2.C10 Seguimiento a la supervisión de infraestructura para el aprovechamiento sustentable de suelo y agua</t>
  </si>
  <si>
    <r>
      <t>A2.C10 Porcentaje de entidades supervisadas en el proceso operativo</t>
    </r>
    <r>
      <rPr>
        <i/>
        <sz val="10"/>
        <color indexed="30"/>
        <rFont val="Soberana Sans"/>
      </rPr>
      <t xml:space="preserve">
</t>
    </r>
  </si>
  <si>
    <t>((Número de entidades supervisadas en el proceso operativo realizadas) / (Número de entidades participantes en la operación del componente))*100</t>
  </si>
  <si>
    <r>
      <t xml:space="preserve">Porcentaje de Pequeños Productores entrevistados que perciben un incremento en su producción por el apoyo recibido
</t>
    </r>
    <r>
      <rPr>
        <sz val="10"/>
        <rFont val="Soberana Sans"/>
        <family val="2"/>
      </rPr>
      <t xml:space="preserve"> Causa : La variación del número de pequeños productores a entrevistar se debe a que la planeación se realizó con valores del 2016, y para este reporte estos ya están actualizados.     El avance reportado del 0% se debe a que durante el año existieron diferentes causas no controlables por los operadores del programa que han dificultado el proceso operativo, adicional a ello los ajustes presupuestales a la baja y alta provocaron distintas estrategias como una ampliación en los periodos de ventanillas lo que provocó un desfase en la supervisión, a la fecha la mayoría de los componentes se encuentran en la etapa 3 de 5, siendo esta última etapa en donde se aplica la encuesta de la que se obtiene la información para este indicador, por lo que a la fecha no es posible reportar un avance del indicador. Efecto: Retraso en el proceso de supervisión lo que impacta directamente en contar con información de resultados a tiempo.         Otros Motivos:</t>
    </r>
  </si>
  <si>
    <r>
      <t xml:space="preserve">C2. Porcentaje de pequeños productores apoyados con servicios de  extensión, desarrollo de capacidades y capacitación.
</t>
    </r>
    <r>
      <rPr>
        <sz val="10"/>
        <rFont val="Soberana Sans"/>
        <family val="2"/>
      </rPr>
      <t xml:space="preserve"> Causa : En el segundo semestre del ejercicio 2017 se tuvo un incremento en el presupuesto del Componente en ejecución directa. Efecto: Permitió contratar un mayor número de extensionistas y por tanto apoyar un mayor número de productores con servicios de extensión, desarrollo de capacidades y capacitación    Otros Motivos:</t>
    </r>
  </si>
  <si>
    <r>
      <t xml:space="preserve">C4. 1 Porcentaje de grupos de mujeres y hombres en núcleos agrarios apoyados con proyectos productivos.
</t>
    </r>
    <r>
      <rPr>
        <sz val="10"/>
        <rFont val="Soberana Sans"/>
        <family val="2"/>
      </rPr>
      <t xml:space="preserve"> Causa : Derivado de la ampliación presupuestal al componente, se superó la cantidad de grupos de mujeres y hombres  apoyados con proyectos productivos  en zonas rurales y periurbanas respecto a los que se tenían programados.    Efecto: Una variación superior de 3.76 puntos porcentuales como la registrada en el trimestre, respecto a la meta programada,  beneficia la consecución de los objetivos y metas del indicador a nivel componente, en virtud de que se logró apoyar a más grupos. La variación entre el número de grupos apoyados es del 7.74% respecto a los que se tenían programados, el indicador queda dentro del umbral verde-amarillo.    Otros Motivos:</t>
    </r>
  </si>
  <si>
    <r>
      <t xml:space="preserve">C1. Porcentaje de pequeños productores de café apoyados.
</t>
    </r>
    <r>
      <rPr>
        <sz val="10"/>
        <rFont val="Soberana Sans"/>
        <family val="2"/>
      </rPr>
      <t xml:space="preserve"> Causa : Para el segundo semestre se tiene una meta alcanzada de 143,117 productores (23,117 productores más), lo que representa un 4.5% por arriba de la meta programada. Lo anterior, debido a que se tuvieron recursos adicionales por el orden de 191.2 millones de pesos, respecto de los originalmente asignados en el Presupuesto de Egresos de la Federación (729.7 millones de pesos)    Efecto: No existe efecto, ya que el Plan Integral de Atención al Café, considera, entre otras acciones, la renovación gradual de los cafetales a través de el establecimiento de viveros y adquisición de material vegetativo tolerante a roya del café, conceptos a los cuales se destinó principalmente el apoyo, a fin de recuperar la estructura productiva del café en un menor tiempo.   Otros Motivos:</t>
    </r>
  </si>
  <si>
    <r>
      <t xml:space="preserve">C5.1 Porcentaje de mujeres mayores de 18 años y hasta 65 años cumplidos en condición de pobreza en zonas periurbanas o rurales apoyadas con paquetes,  para la instalación de huertos y módulos de gallinas o conejos.
</t>
    </r>
    <r>
      <rPr>
        <sz val="10"/>
        <rFont val="Soberana Sans"/>
        <family val="2"/>
      </rPr>
      <t xml:space="preserve"> Causa : La meta programada, se había calculado considerando el paquete de mayor costo, en las solicitudes recibidas se tuvo un número considerable de solicitudes con paquetes de menor costo, por lo que se incrementó la meta en un 2.17% Efecto: Debido a que las solicitudes recibidas fueron variadas entre ambos tipos de paquetes esto nos permite apoyar a un mayor número de mujeres para la instalación de huertos. Otros Motivos:</t>
    </r>
  </si>
  <si>
    <r>
      <t xml:space="preserve">C5.2 Porcentaje de pequeñas productoras rurales pertenecientes a los estratos E1, E2 y E3 de localidades de alta y muy alta marginación apoyadas para ejecutar proyectos de producción primaria y agregación de valor.
</t>
    </r>
    <r>
      <rPr>
        <sz val="10"/>
        <rFont val="Soberana Sans"/>
        <family val="2"/>
      </rPr>
      <t xml:space="preserve"> Causa : Dentro del proceso existe una etapa donde los grupos beneficiados deben aperturar cuentas, firmar convenios y emitir un recibo para el pago del apoyo. En este proceso existió demora por parte de los beneficiarios para el cumplimiento de los requisitos.   Efecto: Lo anteriormente descrito provoco que muchas de las solicitudes autorizadas fueran tramitadas a pago en los últimos días del ejercicio y quedaran pendientes de pago a la fecha. Debido a que lo presentado son datos preliminares, la meta puede aumentar, para el cierre de cuenta pública.   Otros Motivos:</t>
    </r>
  </si>
  <si>
    <r>
      <t xml:space="preserve">C3. Porcentaje de jóvenes rurales apoyados para su arraigo y emprendimiento
</t>
    </r>
    <r>
      <rPr>
        <sz val="10"/>
        <rFont val="Soberana Sans"/>
        <family val="2"/>
      </rPr>
      <t xml:space="preserve"> Causa :  En el segundo semestre del ejercicio 2017, se tuvo un incremento en el presupuesto del Componente Arráigate por 3,315,000.00   Efecto: Permitió apoyar a un mayor número de jóvenes rurales para su arraigo    Otros Motivos:</t>
    </r>
  </si>
  <si>
    <r>
      <t xml:space="preserve">C1.1 Porcentaje de Pequeños productores de maíz y frijol apoyados con incentivos para la producción
</t>
    </r>
    <r>
      <rPr>
        <sz val="10"/>
        <rFont val="Soberana Sans"/>
        <family val="2"/>
      </rPr>
      <t xml:space="preserve"> Causa : El avance que se reporta es preliminar, debido a que a la fecha, los productores publicados autorizados (de acuerdo a la mecánica operativa publicada en Reglas de Operación), aún cuentan con tiempo para acreditar el cumplimiento de los requisitos establecidos y recibir su incentivo para posteriormente canjearlo por los insumos que requieran con el proveedor de su elección. Efecto: Los montos de insumos que se pagan a los proveedores corresponden a los incentivos efectivamente recibidos por los productores beneficiarios, incrementando la certeza de que el recurso público se encuentre debidamente comprobado y aplicado para los fines que fue autorizado; así mismo se espera que al cierre de la cuenta pública se alcance la meta planeada, lo cuál dependerá del cumplimiento de los productores. Otros Motivos:</t>
    </r>
  </si>
  <si>
    <r>
      <t xml:space="preserve">C7. Porcentaje de productores beneficiarios de alta y muy alta marginación que pertenecen a una unidad de producción familiar apoyados  con incentivos del PESA para la producción de  alimentos, que contribuyen  a su  seguridad alimentaria.  
</t>
    </r>
    <r>
      <rPr>
        <sz val="10"/>
        <rFont val="Soberana Sans"/>
        <family val="2"/>
      </rPr>
      <t xml:space="preserve"> Causa : Derivado del inicio atípico de ejecución del componente, se están registrando de manera gradual en los módulos del SURI los avances en cada uno de los procesos.    Efecto: "Conocer hasta el cierre finiquito (31 de marzo de 2018) los productores beneficiados de alta y muy alta marginación apoyados por el componente PESA.   Sin efectos cuantificables toda vez la información reportada es preliminar. "    Otros Motivos:</t>
    </r>
  </si>
  <si>
    <r>
      <t xml:space="preserve">C6.2 Potenciación de los incentivos económicos (Federal y Estatal) ante la ocurrencia de desastres naturales
</t>
    </r>
    <r>
      <rPr>
        <sz val="10"/>
        <rFont val="Soberana Sans"/>
        <family val="2"/>
      </rPr>
      <t xml:space="preserve"> Causa : "Para el 2017, la potenciación de los incentivos económicos que protegen a las actividades productivas de productores agropecuarios ante siniestros naturales (federal, estatal, fondos de aseguramiento y productores) superaron la meta programada, alcanzando una meta de 12 veces, con respecto a los incentivos económicos públicos asignados para la atención de afectaciones derivadas por estas causas, asegurando 11.9 millones de hectáreas y 38 millones de unidades animal.    Lo anterior, en virtud a que en el 2017 no se ejercieron recursos federales para apoyos directos, asimismo, el seguro de apoyos directos fue mucho mas barato que el año pasado  y la suma asegurada de los fondos de aseguramiento es mucho mayor que la que se maneja en los seguros catastróficos.  "    Efecto: El Gobierno Federal, los Gobiernos Estatales, los Fondos de aseguramiento y los productores pudieron contar con un instrumento de protección en caso de suceder siniestros naturales que afectaran sus actividades agrícolas y pecuarias, para su pronta reincorporación productiva.    Otros Motivos:</t>
    </r>
  </si>
  <si>
    <r>
      <t xml:space="preserve">C6.3 Índice de siniestralidad
</t>
    </r>
    <r>
      <rPr>
        <sz val="10"/>
        <rFont val="Soberana Sans"/>
        <family val="2"/>
      </rPr>
      <t xml:space="preserve"> Causa : El índice de siniestralidad a la fecha es del (8.82%), es decir,  aun no se ha superado la meta programada, en virtud a que aún no concluye la vigencia del portafolio de aseguramiento, por lo que este dato puede incrementar en virtud a que la vigencia de las pólizas contratadas comprenden hasta julio de 2018.    Efecto: El índice de siniestralidad depende de la ocurrencia de desastres naturales considerados en la cobertura del portafolio así como de que éstos generen afectaciones totales. En este sentido, la operación del portafolio no ha concluido por lo que se estima que puedan generarse indemnizaciones de las coberturas vigentes y que por lo tanto puede incrementarse la meta.   Otros Motivos:</t>
    </r>
  </si>
  <si>
    <r>
      <t xml:space="preserve">C6.1 Porcentaje de productores apoyados para mejorar su capacidad adaptativa ante desastres naturales.
</t>
    </r>
    <r>
      <rPr>
        <sz val="10"/>
        <rFont val="Soberana Sans"/>
        <family val="2"/>
      </rPr>
      <t xml:space="preserve"> Causa : La meta fue superada en 7.1 puntos porcentuales, derivado de la demanda por parte de los productores para seguros agropecuarios catastrófico o comercial para atender siniestros naturales. Efecto: Los productores agropecuarios de bajos ingresos pudieron contar con un instrumento de protección en caso de suceder siniestros naturales que afectaran sus actividades agrícolas y pecuarias, para su pronta reincorporación productiva.   Otros Motivos:</t>
    </r>
  </si>
  <si>
    <r>
      <t xml:space="preserve">C8. Porcentaje de Organizaciones Rurales apoyadas.
</t>
    </r>
    <r>
      <rPr>
        <sz val="10"/>
        <rFont val="Soberana Sans"/>
        <family val="2"/>
      </rPr>
      <t xml:space="preserve"> Causa : El presupuesto ejercido se racionalizó buscando apoyar a un mayor número de organizaciones no obstante que el total de presupuesto asignado fue recortado en un 40% aproximado, respecto del total ejercido en el ejercicio 2016.     Efecto: Se apoyó, benefició y satisfizo a la demanda de solicitudes en un número mayor al previsto, eficientando el recurso y coadyuvando en los beneficios previstos por el Componente.    Otros Motivos:</t>
    </r>
  </si>
  <si>
    <r>
      <t xml:space="preserve">C9.1 Porcentaje de variación de municipios de zonas áridas y semiáridas con proyectos integrales ejecutados
</t>
    </r>
    <r>
      <rPr>
        <sz val="10"/>
        <rFont val="Soberana Sans"/>
        <family val="2"/>
      </rPr>
      <t xml:space="preserve"> Causa : La meta se comportó conforme a lo programado. La diferencia de la decima corresponde al redondeo de los decimales. Efecto:  Otros Motivos:</t>
    </r>
  </si>
  <si>
    <r>
      <t xml:space="preserve">C10.1Porcentaje de variación de la capacidad de almacenamiento de agua
</t>
    </r>
    <r>
      <rPr>
        <sz val="10"/>
        <rFont val="Soberana Sans"/>
        <family val="2"/>
      </rPr>
      <t xml:space="preserve"> Causa : Datos preliminares, por lo que se espera que para el cierre de cuenta pública la meta se cumpla de acuerdo a lo programado, dado que el indicador es una tasa de variación y el resultado es negativo se calculó el porcentaje de cumplimiento con la siguiente fórmula (numerador alcanzado/numerador programado)*100. La meta tiene un porcentaje de cumplimiento del 95%. Efecto: Sin efectos cuantificables toda vez que el indicador se encuentra en el umbral verde-amarillo Otros Motivos:</t>
    </r>
  </si>
  <si>
    <r>
      <t xml:space="preserve">C10.2 Tasa de variación de la superficie agropecuaria incorporada al aprovechamiento sustentable
</t>
    </r>
    <r>
      <rPr>
        <sz val="10"/>
        <rFont val="Soberana Sans"/>
        <family val="2"/>
      </rPr>
      <t xml:space="preserve"> Causa : Datos preliminares, por lo que se espera que para el cierre de cuenta pública la meta se cumpla de acuerdo a lo programado, la meta no se cumplió derivado a que aún se esta integrando la información de las entidades federativas.  Efecto: Sin efectos cuantificables toda vez que la meta se encuentra en el umbral verde-amarillo, con un porcentaje de cumplimiento del 95.51% Otros Motivos:</t>
    </r>
  </si>
  <si>
    <r>
      <t xml:space="preserve">A1.C2 Porcentaje de extensionistas contratados  al mes de junio de 2017
</t>
    </r>
    <r>
      <rPr>
        <sz val="10"/>
        <rFont val="Soberana Sans"/>
        <family val="2"/>
      </rPr>
      <t xml:space="preserve"> Causa : Al mes de junio se reportó un avance del 18.58%, lo que representa el 37.16 de cumplimiento respecto a la meta establecida, lo anterior debido a que las instancias operadoras del componente en los estados y de ejecución directa se encontraban en las etapas de realización de examen, dictaminación de solicitudes de los productores y la contratación de los extensionistas que atenderán a los beneficiarios.    Al mes de diciembre de los 5000 extensionistas programados a contratar durante el año y debido a un incremento en el presupuesto del componente se contrataron un total de 6, 290 extensionistas. Efecto: Si bien la contratación al mes de junio de los extensionistas no fue realizada conforme a lo planeado y ello retrasó la operación y atención de los productores beneficiados, para este reporte la cantidad de extensionistas contratados ha permitido atender a un mayor número de productores con servicios de extensión, desarrollo de capacidades y capacitación. Otros Motivos:</t>
    </r>
  </si>
  <si>
    <r>
      <t xml:space="preserve">A2.C4 Porcentaje de mujeres y hombres con proyectos productivos autorizados que asisten a la inducción informativa sobre el componente
</t>
    </r>
    <r>
      <rPr>
        <sz val="10"/>
        <rFont val="Soberana Sans"/>
        <family val="2"/>
      </rPr>
      <t xml:space="preserve"> Causa : Una mayor cantidad de proyectos productivos autorizados, reflejó que un mayor número de mujeres y hombres con proyectos productivos autorizados asistieran a la inducción informativa sobre el componente, respecto a lo que se tenía programado.    Efecto: Una variación como la registrada en el trimestre, respecto a la meta programada, refleja la eficiencia del componente para llevar a cabo la inducción impartida a los beneficiarios quienes deben cumplir con esta obligación previo a la entrega de recursos. La meta establecida fue superada en 1.14%., la meta queda dentro del umbral verde-amarillo    Otros Motivos:</t>
    </r>
  </si>
  <si>
    <r>
      <t xml:space="preserve">A1.C4.Porcentaje de proyectos productivos dictaminados técnicamente.
</t>
    </r>
    <r>
      <rPr>
        <sz val="10"/>
        <rFont val="Soberana Sans"/>
        <family val="2"/>
      </rPr>
      <t xml:space="preserve"> Causa : Derivado de la modificación a la cantidad de proyectos a dictaminar en el mes de octubre por cada uno de los dictaminadores, se logró cumplir con la meta programada.    Efecto: Con el cumplimiento del proceso de dictaminación se logró contar con proyectos técnicamente procedentes, a fin de seleccionar aquellos que fueron apoyados.    Otros Motivos:</t>
    </r>
  </si>
  <si>
    <r>
      <t xml:space="preserve">A1. C1 Porcentaje de solicitudes dictaminadas del PIAC
</t>
    </r>
    <r>
      <rPr>
        <sz val="10"/>
        <rFont val="Soberana Sans"/>
        <family val="2"/>
      </rPr>
      <t xml:space="preserve"> Causa : Se dictamino el 100% de solicitudes recibidas. Efecto: No existe efecto, dado que se dictaminaron todas las solicitudes recibidas       Otros Motivos:</t>
    </r>
  </si>
  <si>
    <r>
      <t xml:space="preserve">A1.C5.1 Porcentaje de solicitudes autorizadas para la instalación de huertos y módulos de gallinas o conejos.
</t>
    </r>
    <r>
      <rPr>
        <sz val="10"/>
        <rFont val="Soberana Sans"/>
        <family val="2"/>
      </rPr>
      <t xml:space="preserve"> Causa : La meta programada, se había calculado considerando el paquete de mayor costo, en las solicitudes recibidas se tuvo un número considerable de solicitudes con paquetes de menor costo, por lo que al disminuir el monto de los apoyos se incrementó el número de solicitudes autorizadas es por ello que la meta absoluta se incremento considerablemente.   Efecto: Debido a que las solicitudes recibidas fueron variadas entre ambos tipos de paquetes esto nos permite apoyar a un mayor número de mujeres para la instalación de huertos.   Otros Motivos:</t>
    </r>
  </si>
  <si>
    <r>
      <t xml:space="preserve">A1.C5.2 Porcentaje de mujeres productoras en condición de pobreza perteneciente a los Estratos E1, E2 y E3 apoyadas con paquetes para la instalación de huertos, granjas familiares, asistencia técnica e insumos.
</t>
    </r>
    <r>
      <rPr>
        <sz val="10"/>
        <rFont val="Soberana Sans"/>
        <family val="2"/>
      </rPr>
      <t xml:space="preserve"> Causa : Al momento del registró de la MIR, este indicador se registró en el nivel de componente. Sin embargo no fue posible eliminarlo por lo que no se programo una meta, sin embargo los datos reportados corresponden a lo que se reportó en el nivel de componente.  Cabe mencionar que esta situación ya fue subsanada para el año 2018.      Dentro del proceso existe una etapa donde los grupos beneficiados deben aperturar cuentas, firmar convenios y emitir un recibo para el pago del apoyo. En este proceso existió demora por parte de los beneficiarios para el cumplimiento de los requisitos.    Efecto: Lo anteriormente descrito provoco que muchas de las solicitudes autorizadas fueran tramitadas a pago en los últimos días del ejercicio y quedaran pendientes de pago a la fecha. Debido a que lo presentado son datos preliminares, la meta puede aumentar, para el cierre de cuenta pública.    Otros Motivos:</t>
    </r>
  </si>
  <si>
    <r>
      <t xml:space="preserve">A1.C5.2 Porcentaje de solicitudes autorizadas de proyectos de producción primaria y agregación de valor.
</t>
    </r>
    <r>
      <rPr>
        <sz val="10"/>
        <rFont val="Soberana Sans"/>
        <family val="2"/>
      </rPr>
      <t xml:space="preserve"> Causa : La meta programada, se había calculado considerando el paquete de mayor costo, en las solicitudes recibidas se tuvo un número considerable de solicitudes con paquetes de menor costo, por lo que al disminuir el monto de los apoyos se incrementó el número de solicitudes autorizadas es por ello que la meta se incrementó en 55%.     Efecto: El efecto es positivo ya que se podrá apoyar a un mayor número de mujeres.   Otros Motivos:</t>
    </r>
  </si>
  <si>
    <r>
      <t xml:space="preserve">A1.C3 Porcentaje de convocatorias estales publicadas durante el primer semestre
</t>
    </r>
    <r>
      <rPr>
        <sz val="10"/>
        <rFont val="Soberana Sans"/>
        <family val="2"/>
      </rPr>
      <t xml:space="preserve"> Causa : La meta se comporto conforme a lo planeado. Efecto: La meta se comporto conforme a lo planeado. Otros Motivos:</t>
    </r>
  </si>
  <si>
    <r>
      <t xml:space="preserve">A1.C1.1 Porcentaje de solicitudes dictaminadas para la obtención de incentivos para la producción
</t>
    </r>
    <r>
      <rPr>
        <sz val="10"/>
        <rFont val="Soberana Sans"/>
        <family val="2"/>
      </rPr>
      <t xml:space="preserve"> Causa : El avance que se reporta es preliminar, debido a que a la fecha, los productores publicados autorizados (de acuerdo a la mecánica operativa publicada en Reglas de Operación,  aún cuenta con tiempo para acreditar el cumplimiento de los requisitos establecidos y recibir su incentivo parta posteriormente canjearlo por los insumos que requieran con el proveedor de su elección. Efecto: Los montos de insumos que se pagan a los proveedores corresponden a los incentivos efectivamente recibidos por los productores beneficiarios, incrementando la certeza de que el recurso público se encuentre debidamente comprobado y aplicado para los fines que fue autorizado; así mismo se espera que al cierre de la cuenta pública se alcance la meta planeada, lo cuál dependerá del cumplimiento de los productores. Otros Motivos:</t>
    </r>
  </si>
  <si>
    <r>
      <t xml:space="preserve">A1.C7 Porcentaje de Agencias de Desarrollo Rural PESA  con dictamen 
</t>
    </r>
    <r>
      <rPr>
        <sz val="10"/>
        <rFont val="Soberana Sans"/>
        <family val="2"/>
      </rPr>
      <t xml:space="preserve"> Causa : El incremento de la meta se debe a ampliaciones presupuestales:  1.- El estado de Querétaro tuvo una ampliación de montos y metas por 30 mdp.  2.- El estado de Oaxaca derivado del sismo del 19 de septiembre, recibió un aportación de 30 mdp, incrementando sus montos y metas.  El estado de Veracruz retoma ejecución del componente PESA en el ejercicio 2017. y se contemplan sus ADR para su operación.   Razones por las cuales el número de Agencias de Desarrollo Rural se incrementó.   Efecto: Se brindará atención mediante las Agencias de Desarrollo Rural a otras Unidades de Producción Familiar no focalizadas en el inicio de operaciones, teniendo así, más pequeños productores beneficiados.   Otros Motivos:</t>
    </r>
  </si>
  <si>
    <r>
      <t xml:space="preserve">A1.1.C6 Porcentaje de superficie elegible asegurada ante la ocurrencia de siniestros
</t>
    </r>
    <r>
      <rPr>
        <sz val="10"/>
        <rFont val="Soberana Sans"/>
        <family val="2"/>
      </rPr>
      <t xml:space="preserve"> Causa : Al segundo semestre del año no se alcanzó la meta de aseguramiento agrícola programada de 12.6 millones, sin embargo se alcanzó asegurar a 11 millones de hectáreas a nivel nacional, de las cuales el 95.8% son los beneficiarios preferentes los Gobiernos Estatales y del 4.2 % los beneficiarios preferentes son los productores. Efecto: Con estas coberturas en su conjunto permitieron que los Gobiernos Federal y Estatales, así como los productores, transfieran el riesgo a los agentes financieros especializados (empresas aseguradoras y/ Fondos de aseguramiento) y de esta manera pudieron atender más eficiente a los productores y a un menor costo presupuestal los daños en el sector agropecuario ante la ocurrencia de siniestros.     Otros Motivos:</t>
    </r>
  </si>
  <si>
    <r>
      <t xml:space="preserve">A1.C1. Porcentaje de unidades animal aseguradas ante la ocurrencia de siniestros
</t>
    </r>
    <r>
      <rPr>
        <sz val="10"/>
        <rFont val="Soberana Sans"/>
        <family val="2"/>
      </rPr>
      <t xml:space="preserve"> Causa : Al segundo semestre del año se superó la meta absoluta de aseguramiento pecuario de 36 a 38 millones de unidades animal a nivel nacional, en virtud a que creció el hato ganadero y el interés de aseguramiento por parte de los Gobiernos Estatales y los productores, por lo que en este año se logró la protección de manera universal.      Efecto: Con estas coberturas en su conjunto permitieron que los Gobiernos Federal y Estatales, así como los productores, transfieran el riesgo a los agentes financieros especializados (empresas aseguradoras y/ Fondos de aseguramiento) y de esta manera se pudo atender más eficiente a los productores y a un menor costo presupuestal los daños en el sector agropecuario ante la ocurrencia de siniestros naturales.     Otros Motivos:</t>
    </r>
  </si>
  <si>
    <r>
      <t xml:space="preserve">A1.C8. Porcentaje de organizaciones rurales supervisadas.
</t>
    </r>
    <r>
      <rPr>
        <sz val="10"/>
        <rFont val="Soberana Sans"/>
        <family val="2"/>
      </rPr>
      <t xml:space="preserve"> Causa : El comportamiento de la meta está de acuerdo a lo programado, con un ligero incremento.  Los valores programados de las variables tanto de numerador como de denominador corresponden a la proporción esperada, es decir que del total de OR apoyadas en el año 2017, el 20% contaría con supervisión situación que así se cumplió con un ligero incremento de .29 puntos porcentuales.  Al momento de la planeación del indicador se desconocían ambos valores por ello se registró una proporción en ambas variables, es decir del 100% de OR que ingresarán valor que se desconocía al momento de la planeación el 20% serían supervisadas de ahí el cambio del denominador de 100 a 207. Efecto: El comportamiento de la meta está de acuerdo a lo programado     Otros Motivos:</t>
    </r>
  </si>
  <si>
    <r>
      <t xml:space="preserve">A2.C8 Porcentaje de solicitudes de Organizaciones Rurales evaluadas en el plazo establecido en las Reglas de Operación.
</t>
    </r>
    <r>
      <rPr>
        <sz val="10"/>
        <rFont val="Soberana Sans"/>
        <family val="2"/>
      </rPr>
      <t xml:space="preserve"> Causa : El comportamiento de la meta está de acuerdo a lo programado, al revisar el 100% de las solicitudes recibidas.  Los valores programados de las variables corresponden a la proporción esperada, ya que la recepción de solicitudes varia ya que depende de la demanda de los productores que conforman los CSP, en el año 2017 se recibieron 603 solicitudes mismas que fueron valoradas. Efecto: El comportamiento de la meta está de acuerdo a lo programado, sin efectos cuantificables toda vez que la actividad se dictaminación de solicitudes se realizó conforme a lo planeado.     Otros Motivos:</t>
    </r>
  </si>
  <si>
    <r>
      <t xml:space="preserve">A1.C10 Porcentaje del recurso comprometido para infraestructura de captación, manejo y almacenamiento de agua con respecto al total del recurso de Inversión del Componente
</t>
    </r>
    <r>
      <rPr>
        <sz val="10"/>
        <rFont val="Soberana Sans"/>
        <family val="2"/>
      </rPr>
      <t xml:space="preserve"> Causa : Se tuvo una ampliación de 16 mdp. lo que permitió comprometer un monto mayor. Efecto: Sin efectos cuantificables toda vez que el indicador se encuentra dentro del umbral verde-amarillo Otros Motivos:</t>
    </r>
  </si>
  <si>
    <r>
      <t xml:space="preserve">A2.C10 Porcentaje de entidades supervisadas en el proceso operativo
</t>
    </r>
    <r>
      <rPr>
        <sz val="10"/>
        <rFont val="Soberana Sans"/>
        <family val="2"/>
      </rPr>
      <t xml:space="preserve"> Causa : El proceso de supervisión ha sido eficiente por lo que se supervisaron los 32 estados, razón por lo que la meta se vio incrementada. Efecto: Efecto positivo toda vez que se supervisaron las obras en todos los estados. Otros Motivos:</t>
    </r>
  </si>
  <si>
    <t>U002</t>
  </si>
  <si>
    <t>Programa de Acciones Complementarias para Mejorar las Sanidades</t>
  </si>
  <si>
    <t>Contribuir a promover mayor certidumbre en la actividad agroalimentaria mediante mecanismos de administración de riesgos. mediante mediante mediante la disminución del riesgo de pérdida del patrimonio sanitario y de inocuidad en las regiones del país</t>
  </si>
  <si>
    <r>
      <t>Índice de riesgo en la actividad agroalimentaria.</t>
    </r>
    <r>
      <rPr>
        <i/>
        <sz val="10"/>
        <color indexed="30"/>
        <rFont val="Soberana Sans"/>
      </rPr>
      <t xml:space="preserve">
</t>
    </r>
  </si>
  <si>
    <t>[(0.60)*(Número de plagas fitosanitarias establecidas / Número de brotes de plagas fitosanitarias)+(0.30)*((Número de plagas y enfermedades zoosanitarias exóticas libres de brotes / Número de plagas y enfermedades exóticas registradas con presencia de brotes)+(0.10)*(Número de productos con notificación de alerta por presencia de contaminantes durante la producción y procesamiento primario  de productos de origen agrícola, pecuario, acuícola y pesquero  / Número de productos de importancia económica identificados)</t>
  </si>
  <si>
    <t>El riesgo de pérdida del patrimonio sanitario y de inocuidad agroalimentaria, acuícola y pesquera en las regiones del país disminuye.</t>
  </si>
  <si>
    <r>
      <t xml:space="preserve">Riesgo por la presencia de contaminantes durante la producción y procesamiento primario  de productos de origen agrícola, pecuario, acuícola y pesquero </t>
    </r>
    <r>
      <rPr>
        <i/>
        <sz val="10"/>
        <color indexed="30"/>
        <rFont val="Soberana Sans"/>
      </rPr>
      <t xml:space="preserve">
</t>
    </r>
  </si>
  <si>
    <t>(Número de productos con notificación de alerta por presencia de contaminantes durante la producción y procesamiento primario  de productos de origen agrícola, pecuario, acuícola y pesquero  / Número de productos de importancia económica identificados)*100</t>
  </si>
  <si>
    <r>
      <t>Riesgo de establecimiento de plagas fitosanitarias</t>
    </r>
    <r>
      <rPr>
        <i/>
        <sz val="10"/>
        <color indexed="30"/>
        <rFont val="Soberana Sans"/>
      </rPr>
      <t xml:space="preserve">
</t>
    </r>
  </si>
  <si>
    <t>(Número de plagas fitosanitarias establecidas / Número de brotes de plagas fitosanitarias)*100</t>
  </si>
  <si>
    <r>
      <t>Riesgo de establecimiento de plagas y enfermedades zoosanitarias exóticas actualmente libres</t>
    </r>
    <r>
      <rPr>
        <i/>
        <sz val="10"/>
        <color indexed="30"/>
        <rFont val="Soberana Sans"/>
      </rPr>
      <t xml:space="preserve">
</t>
    </r>
  </si>
  <si>
    <t>(Número de plagas y enfermedades zoosanitarias exóticas libres de brotes / Número de plagas y enfermedades zoosanitarias exóticas registradas con presencia de brotes)*100</t>
  </si>
  <si>
    <t>A C.2 Sistema de prevención, vigilancia y control zoosanitario implementado.</t>
  </si>
  <si>
    <r>
      <t>Índice de implementación del sistema de prevención, vigilancia y control zoosanitario</t>
    </r>
    <r>
      <rPr>
        <i/>
        <sz val="10"/>
        <color indexed="30"/>
        <rFont val="Soberana Sans"/>
      </rPr>
      <t xml:space="preserve">
</t>
    </r>
  </si>
  <si>
    <t xml:space="preserve">[(0.33)*(Número de cargamentos pecuarios de alto riesgo detectados con medidas cuarentenarias aplicadas / Total de cargamentos pecuarios de alto riesgo detectados)+(0.33)*(Número de cargamentos de importación de origen animal de alto riesgo detectados a los que se les aplican medidas cuarentenarias / Total cargamentos de importación de origen animal de alto riesgo detectados)+(0.33)*{(0.25)*(Número de muestras inadecuadas derivadas de la vigilancia epidemiológica /Total de muestras recibidas derivadas de la vigilancia epidemiológica)+(0.25)*(Número de acciones de prevención zoosanitaria aplicadas / Total de acciones de prevención zoosanitaria programadas)+(0.25)*(Número de eventos atendidos con medidas contra-epidémicas / Total de eventos detectados)+(0.25)*(Número de medidas zoosanitarias aplicadas / Número de medidas zoosanitarias programadas)}] </t>
  </si>
  <si>
    <t>B C.3 Sistema de disminución de riesgos de contaminación durante la producción y procesamiento primario de productos de origen agrícola, pecuario, acuícola y pesquero implementado.</t>
  </si>
  <si>
    <r>
      <t>Porcentaje de convenios que presentan desviación en la implementación con respecto a los convenios firmados.</t>
    </r>
    <r>
      <rPr>
        <i/>
        <sz val="10"/>
        <color indexed="30"/>
        <rFont val="Soberana Sans"/>
      </rPr>
      <t xml:space="preserve">
</t>
    </r>
  </si>
  <si>
    <t>(Número de convenios en materia de sistemas de reducción de riesgos de contaminación y buenas prácticas en la producción y procesamiento primario de productos de origen agrícola, pecuario, acuícola y pesquero que se desvían respecto a las actividades programadas y/o el tiempo establecido / Total de convenios den materia de sistemas de reducción de riesgos de contaminación y buenas prácticas en la producción y procesamiento primario de productos de origen agrícola, pecuario, acuícola y pesquero firmados)*100</t>
  </si>
  <si>
    <r>
      <t>Índice de implementación del sistema de disminución de riesgos de contaminación durante la producción y procesamiento primario de productos de origen agrícola, pecuario, acuícola y pesquero</t>
    </r>
    <r>
      <rPr>
        <i/>
        <sz val="10"/>
        <color indexed="30"/>
        <rFont val="Soberana Sans"/>
      </rPr>
      <t xml:space="preserve">
</t>
    </r>
  </si>
  <si>
    <t xml:space="preserve">[(0.166)*(Número de unidades de producción del  sector agrícola, pecuario, acuícola y pesquero atendidas con aasistencia técnica ante el riesgo de presencia de contaminantes / Total de unidades de producción del sector agrícola, pecuario, acuícola y pesquero programadas para recibir de asistencia técnica)+(0.166)*(Número de unidades de producción del  sector agrícola, pecuario, acuícola y pesquero atendidas con acciones de capacitación ante el riesgo de presencia de contaminantes / Total de unidades de producción del sector agrícola, pecuario, acuícola y pesquero programadas para recibir acciones de capacitación)+(0.166)*(Número de muestras tomadas de productos para el monitoreo de contaminantes / Total de muestras programadas para el monitoreo de contaminantes)+(0.166)*(Número de acciones de difusión referentes a las medidas preventivas y correctivas ante la presencia de contaminantes  realizadas / Total de acciones referentes a las medidas preventivas y correctivas ante la presencia </t>
  </si>
  <si>
    <t>C C.1 Sistema de prevención, vigilancia, control y soporte técnico fitosanitario implementado.</t>
  </si>
  <si>
    <r>
      <t>Índice de implementación del sistema de prevención, vigilancia, control y soporte técnico fitosanitario.</t>
    </r>
    <r>
      <rPr>
        <i/>
        <sz val="10"/>
        <color indexed="30"/>
        <rFont val="Soberana Sans"/>
      </rPr>
      <t xml:space="preserve">
</t>
    </r>
  </si>
  <si>
    <t>[(0.25)*(Número de cargamentos agrícolas de alto riesgo detectados con medidas cuarentenarias aplicadas / Total de cargamentos agrícolas de alto riesgo detectados)+(0.25)*(Número de cargamentos de importación de origen vegetal de alto riesgo detectados a los que se les aplican medidas cuarentenarias / Total cargamentos de importación de origen vegetal de alto riesgo detectados)+(0.25)*(Número de acciones de prevención, vigilancia y control fitosanitario implementadas / Total de acciones de prevención, vigilancia y control fitosanitario programadas)+(0.25)*(Número de actividades realizadas de soporte técnico para el sustento de las acciones fitosanitarias / Número de actividades programadas de soporte técnico para el sustento de las acciones fitosanitarias)]</t>
  </si>
  <si>
    <t>(Número de convenios de prevención, vigilancia y control fitosanitario que se desvían respecto a las actividades programadas y/o el tiempo establecido / Total de convenios de prevención, vigilancia y control fitosanitario firmados)*100</t>
  </si>
  <si>
    <t>D C4. Productores apicolas adquieren capacidades e instrumentos técnicos relativos al control de la abeja africanas</t>
  </si>
  <si>
    <r>
      <t xml:space="preserve">C4. Porcentaje de productores y técnicos apícolas que mejoraron capacidades para el control de la africanización respecto al total de productores y técnicos apícolas    </t>
    </r>
    <r>
      <rPr>
        <i/>
        <sz val="10"/>
        <color indexed="30"/>
        <rFont val="Soberana Sans"/>
      </rPr>
      <t xml:space="preserve">
</t>
    </r>
  </si>
  <si>
    <t xml:space="preserve">(Número de productores y técnicos apícolas que mejoraron sus capacidades técnicas en el año t/ Total de productores y técnicos apícolas en el año t) *100    </t>
  </si>
  <si>
    <t>A 1 A2.3 Implementación de acciones de prevención, diagnóstico y medidas contra-epidémicas zoosanitarias.</t>
  </si>
  <si>
    <r>
      <t>Porcentaje de medidas zoosanitarias aplicadas.</t>
    </r>
    <r>
      <rPr>
        <i/>
        <sz val="10"/>
        <color indexed="30"/>
        <rFont val="Soberana Sans"/>
      </rPr>
      <t xml:space="preserve">
</t>
    </r>
  </si>
  <si>
    <t>(Número de medidas zoosanitarias aplicadas/ Número de medidas zoosanitarias programadas)*100</t>
  </si>
  <si>
    <r>
      <t>Porcentaje de eventos atendidos con medidas contra-epidémicas aplicadas.</t>
    </r>
    <r>
      <rPr>
        <i/>
        <sz val="10"/>
        <color indexed="30"/>
        <rFont val="Soberana Sans"/>
      </rPr>
      <t xml:space="preserve">
</t>
    </r>
  </si>
  <si>
    <t>(Número de eventos atendidos con medidas contra-epidémicas / Total de eventos detectados)*100</t>
  </si>
  <si>
    <r>
      <t>Porcentaje de actividades de prevención zoosanitaria aplicadas.</t>
    </r>
    <r>
      <rPr>
        <i/>
        <sz val="10"/>
        <color indexed="30"/>
        <rFont val="Soberana Sans"/>
      </rPr>
      <t xml:space="preserve">
</t>
    </r>
  </si>
  <si>
    <t>(Número de actividades de prevención zoosanitaria realizadas / Total de actividades de prevención zoosanitaria programadas)*100</t>
  </si>
  <si>
    <r>
      <t>Porcentaje de muestras inadecuadas derivadas de la vigilancia epidemiológica.</t>
    </r>
    <r>
      <rPr>
        <i/>
        <sz val="10"/>
        <color indexed="30"/>
        <rFont val="Soberana Sans"/>
      </rPr>
      <t xml:space="preserve">
</t>
    </r>
  </si>
  <si>
    <t>((Número de muestras inadecuadas derivadas de la vigilancia epidemiológica /Total de muestras recibidas derivadas de la vigilancia epidemiológica)*100)</t>
  </si>
  <si>
    <t>A 2 A2.2 Aplicación de medidas cuarentenarias en cargamentos de importación de origen animal.</t>
  </si>
  <si>
    <r>
      <t>Porcentaje de cargamentos de importación de animales y productos de origen animal de alto riesgo detectados a los que se les aplican medidas cuarentenarias.</t>
    </r>
    <r>
      <rPr>
        <i/>
        <sz val="10"/>
        <color indexed="30"/>
        <rFont val="Soberana Sans"/>
      </rPr>
      <t xml:space="preserve">
</t>
    </r>
  </si>
  <si>
    <t>(Número de cargamentos de importación de animales vivos y productos de origen animal de alto riesgo detectados a los que se les aplican medidas cuarentenarias /  Total cargamentos de importación de animales y productos de origen animal de alto riesgo detectados)*100</t>
  </si>
  <si>
    <t>A 3 A2.1 Aplicación de medidas cuarentenarias en la movilización nacional de productos pecuarios.</t>
  </si>
  <si>
    <r>
      <t>Porcentaje de cargamentos pecuarios de alto riesgo detectados a los que se les aplican medidas cuarentenarias.</t>
    </r>
    <r>
      <rPr>
        <i/>
        <sz val="10"/>
        <color indexed="30"/>
        <rFont val="Soberana Sans"/>
      </rPr>
      <t xml:space="preserve">
</t>
    </r>
  </si>
  <si>
    <t>(Número de cargamentos pecuarios detectados con medidas cuarentenarias aplicadas / Total de cargamentos pecuarios de alto riesgo detectados)*100</t>
  </si>
  <si>
    <t>B 4 A3.1 Otorgamiento de asistencia técnica en materia sistemas de reducción de riesgos de contaminación.</t>
  </si>
  <si>
    <r>
      <t>Porcentaje de unidades de producción del sector agroalimentario, acuícola y pesquero atendidas con asistencia técnica ante el riesgo de la presencia de contaminantes.</t>
    </r>
    <r>
      <rPr>
        <i/>
        <sz val="10"/>
        <color indexed="30"/>
        <rFont val="Soberana Sans"/>
      </rPr>
      <t xml:space="preserve">
</t>
    </r>
  </si>
  <si>
    <t>(Número de unidades de producción del  sector agrícola, pecuario, acuícola y pesquero atendidas con asistencia técnica ante el riesgo de presencia de contaminantes / Total de unidades de producción del sector agrícola, pecuario, acuícola y pesquero programadas para recibir de asistencia técnica)*100</t>
  </si>
  <si>
    <t>B 5 A3.3 Monitoreo de contaminantes en materia de sistemas de reducción de riesgos de contaminación.</t>
  </si>
  <si>
    <r>
      <t>Porcentaje de muestras tomadas para el monitoreo de contaminantes en unidades de producción agrícola, pecuario, acuícola y pesquero</t>
    </r>
    <r>
      <rPr>
        <i/>
        <sz val="10"/>
        <color indexed="30"/>
        <rFont val="Soberana Sans"/>
      </rPr>
      <t xml:space="preserve">
</t>
    </r>
  </si>
  <si>
    <t>(Número de muestras tomadas de productos para el monitoreo de contaminantes / Total de muestras programadas para el monitoreo de contaminantes)*100</t>
  </si>
  <si>
    <t>B 6 A3.2 Capacitación en materia de sistemas de reducción de riesgos de contaminación.</t>
  </si>
  <si>
    <r>
      <t>Porcentaje de unidades de producción del sector agroalimentario, acuícola y pesquero atendidas con capacitación ante el riesgo de la presencia de contaminantes.</t>
    </r>
    <r>
      <rPr>
        <i/>
        <sz val="10"/>
        <color indexed="30"/>
        <rFont val="Soberana Sans"/>
      </rPr>
      <t xml:space="preserve">
</t>
    </r>
  </si>
  <si>
    <t>(Número de unidades de producción del  sector agrícola, pecuario, acuícola y pesquero atendidas con acciones de capacitación ante el riesgo de presencia de contaminantes / Total de unidades de producción del sector agrícola, pecuario, acuícola y pesquero programadas para recibir acciones de capacitación)*100</t>
  </si>
  <si>
    <t>B 7 A3.4 Divulgación en materia de sistemas de reducción de riesgos de contaminación.</t>
  </si>
  <si>
    <r>
      <t>Porcentaje de acciones de difusión  referentes a las medidas preventivas y correctivas ante la presencia de contaminantes realizadas.</t>
    </r>
    <r>
      <rPr>
        <i/>
        <sz val="10"/>
        <color indexed="30"/>
        <rFont val="Soberana Sans"/>
      </rPr>
      <t xml:space="preserve">
</t>
    </r>
  </si>
  <si>
    <t>(Número de acciones de difusión referentes a las medidas preventivas y correctivas ante la presencia de contaminantes  realizadas / Total de acciones referentes a las medidas preventivas y correctivas ante la presencia de contaminantes programadas)*100</t>
  </si>
  <si>
    <t>B 8 A3.5 Complementación a la infraestructura en materia de sistemas de reducción de riesgos de contaminación.</t>
  </si>
  <si>
    <r>
      <t>Porcentaje de unidades de producción apoyadas con complemento a la infraestructura con respecto a las unidades potenciales de presentar riesgos de contaminación.</t>
    </r>
    <r>
      <rPr>
        <i/>
        <sz val="10"/>
        <color indexed="30"/>
        <rFont val="Soberana Sans"/>
      </rPr>
      <t xml:space="preserve">
</t>
    </r>
  </si>
  <si>
    <t>(Número de unidades de producción apoyadas con complemento a la infraestructura / Total de unidades de producción programadas a apoyar con complemento a la infraestructura)*100</t>
  </si>
  <si>
    <t>B 9 A3.6 Implementación de acciones de inspección en materia de inocuidad.</t>
  </si>
  <si>
    <r>
      <t>Porcentaje de cargamentos de importación de alto riesgo canalizados a la COFEPRIS para aplicación de medidas en materia de inocuidad.</t>
    </r>
    <r>
      <rPr>
        <i/>
        <sz val="10"/>
        <color indexed="30"/>
        <rFont val="Soberana Sans"/>
      </rPr>
      <t xml:space="preserve">
</t>
    </r>
  </si>
  <si>
    <t>(Número de cargamentos que representan riesgos para la salud pública canalizados a la COFEPRIS / Total de cargamentos notificados que representan riesgos para la salud pública)*100</t>
  </si>
  <si>
    <t>C 10 A1.1 Aplicación de medidas cuarentenarias en la movilización nacional de productos agrícolas.</t>
  </si>
  <si>
    <r>
      <t>Porcentaje de cargamentos agrícolas de alto riesgo detectados a los que se les aplican medidas cuarentenarias.</t>
    </r>
    <r>
      <rPr>
        <i/>
        <sz val="10"/>
        <color indexed="30"/>
        <rFont val="Soberana Sans"/>
      </rPr>
      <t xml:space="preserve">
</t>
    </r>
  </si>
  <si>
    <t>(Número de cargamentos agrícolas con medidas cuarentenarias aplicadas / Total de cargamentos agrícolas de alto riesgo detectados)*100</t>
  </si>
  <si>
    <t>C 11 A1.2 Aplicación de medidas cuarentenarias en cargamentos de importación de origen vegetal.</t>
  </si>
  <si>
    <r>
      <t>Porcentaje de cargamentos de importación de origen vegetal de alto riesgo detectados a los que se les aplican medidas cuarentenarias.</t>
    </r>
    <r>
      <rPr>
        <i/>
        <sz val="10"/>
        <color indexed="30"/>
        <rFont val="Soberana Sans"/>
      </rPr>
      <t xml:space="preserve">
</t>
    </r>
  </si>
  <si>
    <t>(Número de cargamentos de importación de origen vegetal de alto riesgo detectados a los que se les aplican medidas cuarentenarias /  Total cargamentos de importación de origen vegetal de alto riesgo detectados)*100</t>
  </si>
  <si>
    <t>C 12 A1.4 Desarrollo de actividades de soporte técnico para el sustento de las acciones fitosanitarias.</t>
  </si>
  <si>
    <r>
      <t>Porcentaje de  actividades realizadas de soporte técnico para el sustento de las acciones fitosanitarias.</t>
    </r>
    <r>
      <rPr>
        <i/>
        <sz val="10"/>
        <color indexed="30"/>
        <rFont val="Soberana Sans"/>
      </rPr>
      <t xml:space="preserve">
</t>
    </r>
  </si>
  <si>
    <t>(Número de actividades realizadas de soporte técnico para el sustento de las acciones fitosanitarias / Número de actividades programadas de soporte técnico para el sustento de las acciones fitosanitarias) * 100</t>
  </si>
  <si>
    <t>C 13 A1.3 Implementación de acciones de prevención, vigilancia y control fitosanitario.</t>
  </si>
  <si>
    <r>
      <t>Porcentaje de implementación de acciones de prevención, vigilancia y control fitosanitario.</t>
    </r>
    <r>
      <rPr>
        <i/>
        <sz val="10"/>
        <color indexed="30"/>
        <rFont val="Soberana Sans"/>
      </rPr>
      <t xml:space="preserve">
</t>
    </r>
  </si>
  <si>
    <t>(Número de acciones de prevención, vigilancia y control fitosanitario implementadas / Total de acciones de prevención, vigilancia y control fitosanitario programadas)*100</t>
  </si>
  <si>
    <t>D 14 A1.4 Capacitación impartida a productores apícolas y técnicos</t>
  </si>
  <si>
    <r>
      <t>A1.C4 Porcentaje de asistentes que aprobaron la evaluación de la capacitación con 7 o más de calificación respecto al total de asistentes evaluados</t>
    </r>
    <r>
      <rPr>
        <i/>
        <sz val="10"/>
        <color indexed="30"/>
        <rFont val="Soberana Sans"/>
      </rPr>
      <t xml:space="preserve">
</t>
    </r>
  </si>
  <si>
    <t xml:space="preserve">(Número de asistentes que aprobaron la capacitación con 7 o más de calificación en el año t / Número de asistentes evaluados en las capacitaciones en el año t) *100    </t>
  </si>
  <si>
    <t>D 15 A2.4 Certificados de Calidad Genética entregados a productores de material biológico apícola</t>
  </si>
  <si>
    <r>
      <t>A2.C4 Porcentaje de certificados entregados con relación a los certificados programados</t>
    </r>
    <r>
      <rPr>
        <i/>
        <sz val="10"/>
        <color indexed="30"/>
        <rFont val="Soberana Sans"/>
      </rPr>
      <t xml:space="preserve">
</t>
    </r>
  </si>
  <si>
    <t xml:space="preserve">(Número de certificados entregados en el año t / Número de certificados programados para el año t) *100    </t>
  </si>
  <si>
    <r>
      <t xml:space="preserve">Índice de riesgo en la actividad agroalimentaria.
</t>
    </r>
    <r>
      <rPr>
        <sz val="10"/>
        <rFont val="Soberana Sans"/>
        <family val="2"/>
      </rPr>
      <t xml:space="preserve"> Causa : La meta fue superada ya que el indicador tiene un comportamiento descendente y de acuerdo a la siguiente formula: ((Aprobada-Alcanza)*100/Aprobada)+100 el porcentaje de avance del indicador es del 157.14% debido a que se evitó el establecimiento de la plaga fitosanitaria mosca del mediterráneo y a que el número de productos con notificación de alerta por presencia de contaminantes disminuyó. Efecto: El efecto es positivo toda vez que el comportamiento del índice es descendente. Otros Motivos:</t>
    </r>
  </si>
  <si>
    <r>
      <t xml:space="preserve">Riesgo por la presencia de contaminantes durante la producción y procesamiento primario  de productos de origen agrícola, pecuario, acuícola y pesquero 
</t>
    </r>
    <r>
      <rPr>
        <sz val="10"/>
        <rFont val="Soberana Sans"/>
        <family val="2"/>
      </rPr>
      <t xml:space="preserve"> Causa : La meta fue superada ya que el indicador tiene un comportamiento descendente y de acuerdo a la siguiente formula: ((Aprobada-Alcanza)*100/Aprobada)+100 el porcentaje de avance del indicador es del 143.75%, debido a que la implementación de los SRRC por parte de los productores ha permitido tener menos productos con alerta por presencia de contaminantes. Lo que favorece la oferta de productos inocuos. Efecto: El efecto es positivo pues el tener menos productos con notificación de alerta indica que contamos con productos de importancia económica inocuos. Otros Motivos:</t>
    </r>
  </si>
  <si>
    <r>
      <t xml:space="preserve">Riesgo de establecimiento de plagas fitosanitarias
</t>
    </r>
    <r>
      <rPr>
        <sz val="10"/>
        <rFont val="Soberana Sans"/>
        <family val="2"/>
      </rPr>
      <t xml:space="preserve"> Causa : La meta fue superada ya que el indicador tiene un comportamiento descendente y de acuerdo a la siguiente formula: ((Aprobada-Alcanza)*100/Aprobada)+100 el porcentaje de avance del indicador es del 200% debido a que los brotes que se presentaron se atendieron adecuadamente y con oportunidad lo que evitó el establecimiento de la plaga. Efecto: El efecto es positivo ya que el incumplimiento de la meta se convierte en un beneficio para el país debido a que la plaga, en este caso mosca del mediterráneo, no se estableció en el territorio nacional Otros Motivos:</t>
    </r>
  </si>
  <si>
    <r>
      <t xml:space="preserve">Riesgo de establecimiento de plagas y enfermedades zoosanitarias exóticas actualmente libres
</t>
    </r>
    <r>
      <rPr>
        <sz val="10"/>
        <rFont val="Soberana Sans"/>
        <family val="2"/>
      </rPr>
      <t xml:space="preserve"> Causa : El comportamiento de la meta está de acuerdo a lo programado. Se mantienen los 6  reconocimientos como país libre de enfermedades de alto impacto ante la OIE (Fiebre Aftosa, Perineumonía Contagiosa Bovina, Encefalopatía Espongiforme Bovina, Peste Equina, Peste de los Pequeños Rumiantes, Fiebre Porcina Clásica) Efecto: El efecto es positivo ya que permite al país comercializar los productos pecuarios a nivel nacional e internacional sin restricciones sanitarias. Otros Motivos:</t>
    </r>
  </si>
  <si>
    <r>
      <t xml:space="preserve">Índice de implementación del sistema de prevención, vigilancia y control zoosanitario
</t>
    </r>
    <r>
      <rPr>
        <sz val="10"/>
        <rFont val="Soberana Sans"/>
        <family val="2"/>
      </rPr>
      <t xml:space="preserve"> Causa : El comportamiento de la meta está de acuerdo a lo programado, con una variación mínima de 0.2 puntos porcentuales. Efecto: El comportamiento de la meta está de acuerdo a lo programado. Otros Motivos:</t>
    </r>
  </si>
  <si>
    <r>
      <t xml:space="preserve">Porcentaje de convenios que presentan desviación en la implementación con respecto a los convenios firmados.
</t>
    </r>
    <r>
      <rPr>
        <sz val="10"/>
        <rFont val="Soberana Sans"/>
        <family val="2"/>
      </rPr>
      <t xml:space="preserve"> Causa : La meta fue superada ya que el indicador tiene un comportamiento descendente y de acuerdo a la siguiente formula: ((Aprobada-Alcanza)*100/Aprobada)+100 el porcentaje de avance del indicador es del 200%, ya que los cinco convenios de concertación firmados han realizado las actividades programadas. Efecto: El efecto es positivo, toda  vez que las actividades contempladas en los convenios de concertación se realizan de acuerdo a lo programado. Otros Motivos:</t>
    </r>
  </si>
  <si>
    <r>
      <t xml:space="preserve">Índice de implementación del sistema de disminución de riesgos de contaminación durante la producción y procesamiento primario de productos de origen agrícola, pecuario, acuícola y pesquero
</t>
    </r>
    <r>
      <rPr>
        <sz val="10"/>
        <rFont val="Soberana Sans"/>
        <family val="2"/>
      </rPr>
      <t xml:space="preserve"> Causa : La meta se encuentra por debajo de lo programado debido a que al cierre de este reporte no se cuenta con el cierre definitivo para  las acciones de asistencia técnica y monitoreo de contaminantes en unidades de producción del sector agrícola, pecuario, acuícola y pesquero. Efecto: Sin efectos cuantificables toda vez que se espera que al realizar el cierre definitivo se cumpla con la meta. Otros Motivos:</t>
    </r>
  </si>
  <si>
    <r>
      <t xml:space="preserve">Índice de implementación del sistema de prevención, vigilancia, control y soporte técnico fitosanitario.
</t>
    </r>
    <r>
      <rPr>
        <sz val="10"/>
        <rFont val="Soberana Sans"/>
        <family val="2"/>
      </rPr>
      <t xml:space="preserve"> Causa : El comportamiento de la meta esta de acuerdo a lo programado Efecto: El comportamiento de la meta esta de acuerdo a lo programado Otros Motivos:</t>
    </r>
  </si>
  <si>
    <r>
      <t xml:space="preserve">Porcentaje de convenios que presentan desviación en la implementación con respecto a los convenios firmados.
</t>
    </r>
    <r>
      <rPr>
        <sz val="10"/>
        <rFont val="Soberana Sans"/>
        <family val="2"/>
      </rPr>
      <t xml:space="preserve"> Causa : La meta fue superada ya que el indicador tiene un comportamiento descendente y de acuerdo a la siguiente formula: ((Aprobada-Alcanza)*100/Aprobada)+100 el porcentaje de avance del indicador es del 200%, los convenios de concertación  en operación han realizado las actividades programadas de manera normal, por lo que no hay desviaciones.  Efecto: El efecto es positivo, toda  vez que las actividades contempladas en los convenios de concertación se realizaron de acuerdo a lo programado. Otros Motivos:</t>
    </r>
  </si>
  <si>
    <r>
      <t xml:space="preserve">C4. Porcentaje de productores y técnicos apícolas que mejoraron capacidades para el control de la africanización respecto al total de productores y técnicos apícolas    
</t>
    </r>
    <r>
      <rPr>
        <sz val="10"/>
        <rFont val="Soberana Sans"/>
        <family val="2"/>
      </rPr>
      <t xml:space="preserve"> Causa : La meta del indicador no fue lograda debido a que no se ha radicado el recurso a las Delegaciones de la SAGARPA. Cabe señalar que varias de éstas apoyaron para el cumplimiento de algunas actividades ante la solicitud de los productores y realizaron sus informes correspondientes. Sin embargo, aún faltan algunas Delegaciones por entregar informes del 2017. Efecto: Se espera alcanzar la meta para que el efecto no sea negativo, cuando las Delegaciones de la SAGARPA entreguen los informes pendientes del 2017; de no alcanzarla, se podría tener un efecto negativo, ya que no se contaría con  suficientes proveedores de material biológico  a nivel nacional, así como productores y técnicos apícolas con herramientas teórico practicas para enfrentar los efectos negativos de la africanización y enfermedades de las abejas; poniendo en riesgo la producción de miel así como la sustentabilidad de los apicultores. Otros Motivos:</t>
    </r>
  </si>
  <si>
    <r>
      <t xml:space="preserve">Porcentaje de medidas zoosanitarias aplicadas.
</t>
    </r>
    <r>
      <rPr>
        <sz val="10"/>
        <rFont val="Soberana Sans"/>
        <family val="2"/>
      </rPr>
      <t xml:space="preserve"> Causa : El comportamiento de la meta está de acuerdo a lo programado. Efecto: El comportamiento de la meta está de acuerdo a lo programado. Otros Motivos:</t>
    </r>
  </si>
  <si>
    <r>
      <t xml:space="preserve">Porcentaje de eventos atendidos con medidas contra-epidémicas aplicadas.
</t>
    </r>
    <r>
      <rPr>
        <sz val="10"/>
        <rFont val="Soberana Sans"/>
        <family val="2"/>
      </rPr>
      <t xml:space="preserve"> Causa : La meta está por abajo de lo estimado debido a que la ocurrencia de  casos positivos  a  enfermedades  de importancia zoosanitaria fue menor a la esperada. Efecto: El efecto es positivo dado que al presentarse menos casos de los esperados, se demuestra un avance en la condición zoosanitaria del país. Otros Motivos:</t>
    </r>
  </si>
  <si>
    <r>
      <t xml:space="preserve">Porcentaje de actividades de prevención zoosanitaria aplicadas.
</t>
    </r>
    <r>
      <rPr>
        <sz val="10"/>
        <rFont val="Soberana Sans"/>
        <family val="2"/>
      </rPr>
      <t xml:space="preserve"> Causa : La meta está por arriba de lo programado debido a que se ajustó el calendario de actividades de prevención zoosanitaria, priorizando la promoción de la notificación. Efecto: El efecto es positivo ya que se fortalece la promoción de actividades de prevención zoosanitaria. Otros Motivos:</t>
    </r>
  </si>
  <si>
    <r>
      <t xml:space="preserve">Porcentaje de muestras inadecuadas derivadas de la vigilancia epidemiológica.
</t>
    </r>
    <r>
      <rPr>
        <sz val="10"/>
        <rFont val="Soberana Sans"/>
        <family val="2"/>
      </rPr>
      <t xml:space="preserve"> Causa : La meta fue superada ya que el indicador tiene un comportamiento descendente y de acuerdo a la siguiente formula: ((Aprobada-Alcanza)*100/Aprobada)+100 el porcentaje de avance del indicador es del 157.60%, lo cual es reflejo de una mejora en la toma y envío de muestras, se mantuvo la vigilancia pasiva. Efecto: Sin efectos cuantificables dado que se realiza la vigilancia epidemiológica en el país. Otros Motivos:</t>
    </r>
  </si>
  <si>
    <r>
      <t xml:space="preserve">Porcentaje de cargamentos de importación de animales y productos de origen animal de alto riesgo detectados a los que se les aplican medidas cuarentenarias.
</t>
    </r>
    <r>
      <rPr>
        <sz val="10"/>
        <rFont val="Soberana Sans"/>
        <family val="2"/>
      </rPr>
      <t xml:space="preserve"> Causa : La meta está  ligeramente por debajo de lo programado debido a que a 36 cargamentos al cierre del ejercicio aún no se les aplica una medida cuarentenaria debido a que el cumplimiento de dichas medidas está en función de la opción que elija el usuario (retorno o destrucción), en tanto se concreta la aplicación de la medida, los productos permanecen en las instalaciones de los puntos de inspección autorizados o en los almacenes fiscales, bajo resguardo de los puntos de inspección y bajo la supervisión del personal de la OISA correspondiente. Asimismo, el número de cargamentos pecuarios detectados con incumplimientos fue menor al estimado al momento de la programación, situación que depende de varios factores externos como, la oferta en origen, el establecimiento de procesos binacionales estándares, entre otros. Efecto: Sin efectos cuantificables  dado que los cargamentos pecuarios a los que no se les ha aplicado la medida cuarentenaria se encuentran bajo resguardo para evitar su ingreso al país. Otros Motivos:</t>
    </r>
  </si>
  <si>
    <r>
      <t xml:space="preserve">Porcentaje de cargamentos pecuarios de alto riesgo detectados a los que se les aplican medidas cuarentenarias.
</t>
    </r>
    <r>
      <rPr>
        <sz val="10"/>
        <rFont val="Soberana Sans"/>
        <family val="2"/>
      </rPr>
      <t xml:space="preserve"> Causa : El comportamiento de la meta está de acuerdo a lo programado, aun cuando el número de cargamentos pecuarios a los que se les aplicó medidas cuarentenarias, fue mayor al estimado en la programación, sin embargo, se cumple con la meta de aplicar una medida fitosanitaria al 100% de cargamentos con irregularidades detectados  para evitar su ingreso a las zonas de mejores estatus sanitarios.  Recordemos que el número de cargamentos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efecto es positivo dado que se aplicó una medida cuarentenaria al 100% de los cargamentos de alto riesgo sanitario detectados, se contribuye a reducir el riesgo de diseminación de plagas y enfermedades así como a mantener los estatus sanitarios. Otros Motivos:</t>
    </r>
  </si>
  <si>
    <r>
      <t xml:space="preserve">Porcentaje de unidades de producción del sector agroalimentario, acuícola y pesquero atendidas con asistencia técnica ante el riesgo de la presencia de contaminantes.
</t>
    </r>
    <r>
      <rPr>
        <sz val="10"/>
        <rFont val="Soberana Sans"/>
        <family val="2"/>
      </rPr>
      <t xml:space="preserve"> Causa : La meta presenta una variación por debajo de lo programado, debido a la falta de confianza por parte del sector en proporcionar información y acceder al apoyo, conforme al soporte documental. La información corresponde al cierre preliminar del programa ya que al cierre de este reporte con se cuenta aún con el cierre definitivo. Efecto: Sin efectos cuantificables toda vez que se espera que al realizar el cierre definitivo se cumpla con la meta. Otros Motivos:</t>
    </r>
  </si>
  <si>
    <r>
      <t xml:space="preserve">Porcentaje de muestras tomadas para el monitoreo de contaminantes en unidades de producción agrícola, pecuario, acuícola y pesquero
</t>
    </r>
    <r>
      <rPr>
        <sz val="10"/>
        <rFont val="Soberana Sans"/>
        <family val="2"/>
      </rPr>
      <t xml:space="preserve"> Causa : La meta se encuentra por debajo de lo programado debido a cuestiones de logística tanto de transporte de muestras y envió al laboratorio, así como por cuestiones meteorológicas y estacionalidad de los cultivos.  La información corresponde al cierre preliminar del programa ya que al cierre de este reporte con se cuenta aún con el cierre definitivo. Efecto: Sin efectos cuantificables toda vez que se espera que al realizar el cierre definitivo se cumpla con la meta. Otros Motivos:</t>
    </r>
  </si>
  <si>
    <r>
      <t xml:space="preserve">Porcentaje de unidades de producción del sector agroalimentario, acuícola y pesquero atendidas con capacitación ante el riesgo de la presencia de contaminantes.
</t>
    </r>
    <r>
      <rPr>
        <sz val="10"/>
        <rFont val="Soberana Sans"/>
        <family val="2"/>
      </rPr>
      <t xml:space="preserve"> Causa : El comportamiento de la meta está de acuerdo a lo programado. Se cumple con la meta programada. Efecto: El comportamiento de la meta está de acuerdo a lo programado.  Otros Motivos:</t>
    </r>
  </si>
  <si>
    <r>
      <t xml:space="preserve">Porcentaje de acciones de difusión  referentes a las medidas preventivas y correctivas ante la presencia de contaminantes realizadas.
</t>
    </r>
    <r>
      <rPr>
        <sz val="10"/>
        <rFont val="Soberana Sans"/>
        <family val="2"/>
      </rPr>
      <t xml:space="preserve"> Causa : El comportamiento de la meta está de acuerdo a lo programado. Efecto: El comportamiento de la meta está de acuerdo a lo programado. Otros Motivos:</t>
    </r>
  </si>
  <si>
    <r>
      <t xml:space="preserve">Porcentaje de unidades de producción apoyadas con complemento a la infraestructura con respecto a las unidades potenciales de presentar riesgos de contaminación.
</t>
    </r>
    <r>
      <rPr>
        <sz val="10"/>
        <rFont val="Soberana Sans"/>
        <family val="2"/>
      </rPr>
      <t xml:space="preserve"> Causa : El comportamiento de la meta está de acuerdo a lo programado. Efecto: El comportamiento de la meta está de acuerdo a lo programado. Otros Motivos:</t>
    </r>
  </si>
  <si>
    <r>
      <t xml:space="preserve">Porcentaje de cargamentos de importación de alto riesgo canalizados a la COFEPRIS para aplicación de medidas en materia de inocuidad.
</t>
    </r>
    <r>
      <rPr>
        <sz val="10"/>
        <rFont val="Soberana Sans"/>
        <family val="2"/>
      </rPr>
      <t xml:space="preserve"> Causa : El comportamiento de la meta está de acuerdo a lo programado. Los valores de numerador y denominador son mayores a los estimados en la programación pues no se puede conocer previamente los cargamentos que serán detectados, sin embargo todos aquellos que representan un riesgo para la salud fueron canalizados a la COFEPRIS. Efecto: El comportamiento de la meta se realizó de acuerdo a lo programado. Otros Motivos:</t>
    </r>
  </si>
  <si>
    <r>
      <t xml:space="preserve">Porcentaje de cargamentos agrícolas de alto riesgo detectados a los que se les aplican medidas cuarentenarias.
</t>
    </r>
    <r>
      <rPr>
        <sz val="10"/>
        <rFont val="Soberana Sans"/>
        <family val="2"/>
      </rPr>
      <t xml:space="preserve"> Causa : El comportamiento de la meta está de acuerdo a lo programado, aun cuando el número de cargamentos agrícolas a los que se les aplicó medidas cuarentenarias, fue ligeramente mayor al estimado en la programación, sin embargo, se cumple con la meta de aplicar una medida fitosanitaria al 100% de cargamentos con irregularidades detectados  para evitar su ingreso a las zonas de mejores estatus sanitarios.  Recordemos que el número de cargamentos depende del flujo comercial que transita  por los Puntos de Verificación e Inspección, así como del cumplimiento de los requisitos para ser movilizados, las circunstancias en que se presentan y el  riesgo que representan, por lo que no es una variable que se pueda determinar previamente. Efecto: El comportamiento de la meta está de acuerdo a lo programado. Otros Motivos:</t>
    </r>
  </si>
  <si>
    <r>
      <t xml:space="preserve">Porcentaje de cargamentos de importación de origen vegetal de alto riesgo detectados a los que se les aplican medidas cuarentenarias.
</t>
    </r>
    <r>
      <rPr>
        <sz val="10"/>
        <rFont val="Soberana Sans"/>
        <family val="2"/>
      </rPr>
      <t xml:space="preserve"> Causa : La meta está por debajo de lo programado debido a que a 28 cargamentos detectados como de alto riesgo sanitario al cierre del ejercicio no se les ha aplicado la medida cuarentenaria pues  el cumplimiento de dichas medidas está en función de lo opción que elija el usuario (retorno o destrucción), en tanto se concreta la aplicación de la medida, los productos permanecen en las instalaciones de los puntos de inspección autorizados o en los almacenes fiscales, bajo resguardo de los puntos de inspección y bajo la supervisión del personal de la OISA correspondiente. Asimismo, en el periodo fueron detectados más cargamentos agrícolas con incumplimientos de los estimados en la programación, situación que depende de varios factores externos como el tipo de cambio, la demanda de mercado, la oferta en origen, entre otros. Efecto: Sin efectos cuantificables  dado que los cargamentos agrícolas a los que no se les ha aplicado la medida cuarentenaria se encuentran bajo resguardo para evitar su ingreso al país. Otros Motivos:</t>
    </r>
  </si>
  <si>
    <r>
      <t xml:space="preserve">Porcentaje de  actividades realizadas de soporte técnico para el sustento de las acciones fitosanitarias.
</t>
    </r>
    <r>
      <rPr>
        <sz val="10"/>
        <rFont val="Soberana Sans"/>
        <family val="2"/>
      </rPr>
      <t xml:space="preserve"> Causa : El comportamiento de la meta está de acuerdo a lo programado. Efecto: El comportamiento de la meta está de acuerdo a lo programado. Otros Motivos:</t>
    </r>
  </si>
  <si>
    <r>
      <t xml:space="preserve">Porcentaje de implementación de acciones de prevención, vigilancia y control fitosanitario.
</t>
    </r>
    <r>
      <rPr>
        <sz val="10"/>
        <rFont val="Soberana Sans"/>
        <family val="2"/>
      </rPr>
      <t xml:space="preserve"> Causa : El comportamiento de la meta está de acuerdo a lo programado Efecto: El comportamiento de la meta está de acuerdo a lo programado Otros Motivos:</t>
    </r>
  </si>
  <si>
    <r>
      <t xml:space="preserve">A1.C4 Porcentaje de asistentes que aprobaron la evaluación de la capacitación con 7 o más de calificación respecto al total de asistentes evaluados
</t>
    </r>
    <r>
      <rPr>
        <sz val="10"/>
        <rFont val="Soberana Sans"/>
        <family val="2"/>
      </rPr>
      <t xml:space="preserve"> Causa : No se alcanzó la meta relativa del indicador debido a que algunos de los capacitados  presentan niveles de escolaridad bajo o recién inician en la actividad, por lo que no están familiarizados con los conceptos propios de la actividad apícola. Cabe mencionar que aunque dicha meta no se alcanzó,  el número de asistentes a las capacitaciones incrementó en un 31% y el número de asistes que aprobaron con 70 o más se incrementó en 29% en relación a lo programado.  Efecto: Se espera que no exista un efecto negativo ya que se brinda el acompañamiento técnico a los productores para fortalecer sus áreas de oportunidad y fueron sólo 15 asistentes alcanzaron el nivel óptimo. Otros Motivos:</t>
    </r>
  </si>
  <si>
    <r>
      <t xml:space="preserve">A2.C4 Porcentaje de certificados entregados con relación a los certificados programados
</t>
    </r>
    <r>
      <rPr>
        <sz val="10"/>
        <rFont val="Soberana Sans"/>
        <family val="2"/>
      </rPr>
      <t xml:space="preserve"> Causa : La meta del indicador no fue lograda debido a que no se ha radicado el recurso a las Delegaciones de la SAGARPA. Cabe señalar que algunas de estas Delegaciones apoyaron  para el cumplimiento de algunas actividades, ante la solicitud de los productores. Efecto: Se espera alcanzar la meta para que el efecto no sea negativo, cuando las Delegaciones de la SAGARPA entreguen los informes pendientes del 2017; de lo contrario, no se contaría con suficientes proveedores de material biológico para su distribución a nivel nacional. Otros Motivos:</t>
    </r>
  </si>
  <si>
    <t>U004</t>
  </si>
  <si>
    <t>Sistema Nacional de Investigación Agrícola</t>
  </si>
  <si>
    <t>311-Dirección General de Productividad y Desarrollo Tecnológico</t>
  </si>
  <si>
    <t>Contribuir a impulsar la productividad en el sector agroalimentario mediante inversión en capital físico, humano y tecnológico que garantice la seguridad alimentaria mediante tecnologías y/o conocimientos para atender las demandas estratégicas de los productores del sector agropecuario, acuícola y pesquero</t>
  </si>
  <si>
    <r>
      <t>Porcentaje de variación en la inversión que el Fondo Sectorial de Investigación en Materias Agrícola, Pecuaria, Acuícola, Agrobiotecnología y Recursos Fitogenéticos destinada a proyectos de investigación o tecnología que requiere el Sector Agroalimentario y pesquero.</t>
    </r>
    <r>
      <rPr>
        <i/>
        <sz val="10"/>
        <color indexed="30"/>
        <rFont val="Soberana Sans"/>
      </rPr>
      <t xml:space="preserve">
</t>
    </r>
  </si>
  <si>
    <t>[(Inversión en proyectos de investigación aprobados por el Fondo Sectorial de Investigación en Materias Agrícola, Pecuaria, Acuícola, Agrobiotecnología y Recursos Fitogenéticos en el año t / Inversión en proyectos de investigación aprobados por el Fondo Sectorial de Investigación en Materias Agrícola, Pecuaria, Acuícola, Agrobiotecnología y Recursos Fitogenéticos en t-1) *100</t>
  </si>
  <si>
    <t>Productores del Sector agropecuario, acuícola y pesquero cuentan con tecnologías y/o conocimientos generados para atender los temas estratégicos demandados.</t>
  </si>
  <si>
    <r>
      <t>Porcentaje de tecnologías y/o conocimientos generados que atendieron las demandas del Sector.</t>
    </r>
    <r>
      <rPr>
        <i/>
        <sz val="10"/>
        <color indexed="30"/>
        <rFont val="Soberana Sans"/>
      </rPr>
      <t xml:space="preserve">
</t>
    </r>
  </si>
  <si>
    <t>(Número de tecnologías y/o conocimientos generados en proyectos que concluyen en el año t/Números de tecnologías y/o conocimientos que fueron demandados en el año t)*100</t>
  </si>
  <si>
    <t>A Apoyos otorgados para el desarrollo de proyectos de investigación que atienden temas estratégicos.</t>
  </si>
  <si>
    <r>
      <t>Porcentaje de proyectos de investigación con recursos asignados mediante la formalización de un Convenio de Asignación de Recursos.</t>
    </r>
    <r>
      <rPr>
        <i/>
        <sz val="10"/>
        <color indexed="30"/>
        <rFont val="Soberana Sans"/>
      </rPr>
      <t xml:space="preserve">
</t>
    </r>
  </si>
  <si>
    <t>(Número de  Proyectos de investigación con recursos asignados mediante Convenio en el año t/Número de proyectos de investigación aprobados  por el  CTA para su financiamiento en el año t)*100</t>
  </si>
  <si>
    <t>B Eventos organizados para la difusión de tecnologías y/o conocimientos.</t>
  </si>
  <si>
    <r>
      <t>Porcentaje de eventos realizados para la difusión de tecnologías y/o conocimientos.</t>
    </r>
    <r>
      <rPr>
        <i/>
        <sz val="10"/>
        <color indexed="30"/>
        <rFont val="Soberana Sans"/>
      </rPr>
      <t xml:space="preserve">
</t>
    </r>
  </si>
  <si>
    <t>(Número de eventos realizados para difusión de tecnologías y/o conocimientos en el año t/ Número de eventos programados para difusión de tecnologías y/o conocimientos en el año t)*100</t>
  </si>
  <si>
    <t>A 1 Recepción de informes financieros de proyectos de investigación</t>
  </si>
  <si>
    <r>
      <t>Porcentaje de informes financieros parciales y finales, de proyectos de investigación vigentes financiados por el Fondo Sectorial SAGARPA-CONACYT, recibidos en el año que se evalúa.</t>
    </r>
    <r>
      <rPr>
        <i/>
        <sz val="10"/>
        <color indexed="30"/>
        <rFont val="Soberana Sans"/>
      </rPr>
      <t xml:space="preserve">
</t>
    </r>
  </si>
  <si>
    <t>(Número de informes financieros parciales y finales recibidos en el año t/ Número total de informes financieros con compromiso de entrega en el año t) *100</t>
  </si>
  <si>
    <t>B 2 Priorización de demandas en temas estratégicos.</t>
  </si>
  <si>
    <r>
      <t>Porcentaje de demandas estratégicas en materia de Investigación y Desarrollo Tecnológico que alcanzan consenso para ser atendidas.</t>
    </r>
    <r>
      <rPr>
        <i/>
        <sz val="10"/>
        <color indexed="30"/>
        <rFont val="Soberana Sans"/>
      </rPr>
      <t xml:space="preserve">
</t>
    </r>
  </si>
  <si>
    <t>(Número de demandas estratégicas que alcanzan consenso para ser atendidas en el año t/ Número de demandas estratégicas propuestas o identificadas para ser atendidas en el año t) *100</t>
  </si>
  <si>
    <t>B 3 Publicación de convocatorias para la atención de temas estratégicos.</t>
  </si>
  <si>
    <r>
      <t>Porcentaje de temas estratégicos que fueron convocados para su atención.</t>
    </r>
    <r>
      <rPr>
        <i/>
        <sz val="10"/>
        <color indexed="30"/>
        <rFont val="Soberana Sans"/>
      </rPr>
      <t xml:space="preserve">
</t>
    </r>
  </si>
  <si>
    <t>(Número de temas estratégicos con Convocatoria publicada en el año t/Número de temas estratégicos identificados para ser atendidos en el año t) *100</t>
  </si>
  <si>
    <r>
      <t xml:space="preserve">Porcentaje de variación en la inversión que el Fondo Sectorial de Investigación en Materias Agrícola, Pecuaria, Acuícola, Agrobiotecnología y Recursos Fitogenéticos destinada a proyectos de investigación o tecnología que requiere el Sector Agroalimentario y pesquero.
</t>
    </r>
    <r>
      <rPr>
        <sz val="10"/>
        <rFont val="Soberana Sans"/>
        <family val="2"/>
      </rPr>
      <t>Sin Información,Sin Justificación</t>
    </r>
  </si>
  <si>
    <r>
      <t xml:space="preserve">Porcentaje de tecnologías y/o conocimientos generados que atendieron las demandas del Sector.
</t>
    </r>
    <r>
      <rPr>
        <sz val="10"/>
        <rFont val="Soberana Sans"/>
        <family val="2"/>
      </rPr>
      <t xml:space="preserve"> Causa : La meta planeada no se alcanzó al mes de diciembre debido a que un proyecto que contempla 8 tecnologías y/o conocimientos solicitó una prórroga en su tercera etapa. Efecto: El único efecto que se tiene es que sólo se recorre la fecha de entrega de las tecnologías y/o conocimientos, lo cuál no representa ningún efecto negativo. Otros Motivos:</t>
    </r>
  </si>
  <si>
    <r>
      <t xml:space="preserve">Porcentaje de proyectos de investigación con recursos asignados mediante la formalización de un Convenio de Asignación de Recursos.
</t>
    </r>
    <r>
      <rPr>
        <sz val="10"/>
        <rFont val="Soberana Sans"/>
        <family val="2"/>
      </rPr>
      <t xml:space="preserve"> Causa : Derivado de la coordinación entre las diversas instituciones se ha logrado eficientizar el proceso de formalización de los Convenios de Asignación de Recursos (CAR) de los proyectos. Efecto: El número de Proyectos con Convenio de Asignación de Recursos (CAR), se incrementa derivado de que la cantidad de Convocatorias publicadas en 2017 y los Proyectos autorizados en el  Comité Técnico y de Administración (CTA) fue superior a lo contemplado. Otros Motivos:</t>
    </r>
  </si>
  <si>
    <r>
      <t xml:space="preserve">Porcentaje de eventos realizados para la difusión de tecnologías y/o conocimientos.
</t>
    </r>
    <r>
      <rPr>
        <sz val="10"/>
        <rFont val="Soberana Sans"/>
        <family val="2"/>
      </rPr>
      <t>Sin Información,Sin Justificación</t>
    </r>
  </si>
  <si>
    <r>
      <t xml:space="preserve">Porcentaje de informes financieros parciales y finales, de proyectos de investigación vigentes financiados por el Fondo Sectorial SAGARPA-CONACYT, recibidos en el año que se evalúa.
</t>
    </r>
    <r>
      <rPr>
        <sz val="10"/>
        <rFont val="Soberana Sans"/>
        <family val="2"/>
      </rPr>
      <t>Sin Información,Sin Justificación</t>
    </r>
  </si>
  <si>
    <r>
      <t xml:space="preserve">Porcentaje de demandas estratégicas en materia de Investigación y Desarrollo Tecnológico que alcanzan consenso para ser atendidas.
</t>
    </r>
    <r>
      <rPr>
        <sz val="10"/>
        <rFont val="Soberana Sans"/>
        <family val="2"/>
      </rPr>
      <t xml:space="preserve"> Causa :  Derivado de las numerosas acciones de vinculación del SNITT con los diversos actores del Sector Agroalimentario,  y a la revisión detallada de las necesidades y/o demandas de temas de investigación, innovación y desarrollo tecnológico. Efecto: Incremento en la cantidad de demandas que requieren ser atendidas. Lo que se refleja en un incremento en los temas convocados. Otros Motivos:</t>
    </r>
  </si>
  <si>
    <r>
      <t xml:space="preserve">Porcentaje de temas estratégicos que fueron convocados para su atención.
</t>
    </r>
    <r>
      <rPr>
        <sz val="10"/>
        <rFont val="Soberana Sans"/>
        <family val="2"/>
      </rPr>
      <t xml:space="preserve"> Causa :  Derivado de las numerosas acciones de vinculación del SNITT con los diversos actores del Sector Agroalimentario,  y a la revisión detallada de las necesidades y/o demandas de temas de investigación, innovación y desarrollo tecnológico, se logra rebasar la meta establecida. Efecto: Incremento en la cantidad de demandas que requieren ser atendidas. Lo que se refleja en un incremento en los temas convocados. Otros Motivos:</t>
    </r>
  </si>
  <si>
    <t>U009</t>
  </si>
  <si>
    <t>Fomento de la Ganadería y Normalización de la Calidad de los Productos Pecuarios</t>
  </si>
  <si>
    <t>Contribuir a impulsar la productividad en el sector agroalimentario mediante inversión en capital físico, humano y tecnológico que garantice la seguridad alimentaria mediante el incremento de la innovación y tecnología aplicadas por los productores en el sector pecuario.</t>
  </si>
  <si>
    <r>
      <t>Productividad laboral en el subsector pecuario.</t>
    </r>
    <r>
      <rPr>
        <i/>
        <sz val="10"/>
        <color indexed="30"/>
        <rFont val="Soberana Sans"/>
      </rPr>
      <t xml:space="preserve">
</t>
    </r>
  </si>
  <si>
    <t>(Índice del PIB ganadero año t / Índice del empleo ganadero remunerado en el año t) * 100</t>
  </si>
  <si>
    <t>Productores pecuarios incrementan la producción de alimentos de origen animal para consumo humano.</t>
  </si>
  <si>
    <r>
      <t>Tasa de variación de la producción de los principales productos de origen animal.</t>
    </r>
    <r>
      <rPr>
        <i/>
        <sz val="10"/>
        <color indexed="30"/>
        <rFont val="Soberana Sans"/>
      </rPr>
      <t xml:space="preserve">
</t>
    </r>
  </si>
  <si>
    <t>(Sumatoria del volumen anual de producción de los principales productos de origen animal en el año tn/sumatoria del volumen anual de producción de los principales productos de origen animal en el año tn-1)*100-100</t>
  </si>
  <si>
    <t>A C1. Incentivos económicos, entregados a las unidades económicas pecuarias para el Fomento de la Ganadería y Normalización de la calidad de los Productos Pecuarios.</t>
  </si>
  <si>
    <r>
      <t>C1. Porcentaje de proyectos apoyados por el Programa de Fomento de la Ganadería y Normalización de la Calidad de los Productos Pecuarios.</t>
    </r>
    <r>
      <rPr>
        <i/>
        <sz val="10"/>
        <color indexed="30"/>
        <rFont val="Soberana Sans"/>
      </rPr>
      <t xml:space="preserve">
</t>
    </r>
  </si>
  <si>
    <t>(Número de Proyectos apoyados por el Programa de Fomento de la Ganadería y Normalización de la Calidad de los Productos Pecuarios en el año t / Número de proyectos dictaminados positivos en el año t)*100</t>
  </si>
  <si>
    <t>A 1 A1.C1 Aplicación de Encuestas a los beneficiarios del Programa de Fomento de la Ganadería y Normalización de la Calidad de los Productos Pecuarios.</t>
  </si>
  <si>
    <r>
      <t>Porcentaje de encuestas aplicadas a los beneficiarios del Programa de Fomento de la Ganadería y Normalización de la Calidad de los Productos Pecuarios.</t>
    </r>
    <r>
      <rPr>
        <i/>
        <sz val="10"/>
        <color indexed="30"/>
        <rFont val="Soberana Sans"/>
      </rPr>
      <t xml:space="preserve">
</t>
    </r>
  </si>
  <si>
    <t>(Número de encuestas aplicadas a los beneficiarios del Programa de Fomento de la Ganadería y Normalización de la Calidad de los Productos Pecuarios  en año t/número total de encuestas positivas para el componente de Fomento de la Ganadería y Normalización de la Calidad de los Productos Pecuarios en año t)*100</t>
  </si>
  <si>
    <r>
      <t xml:space="preserve">Productividad laboral en el subsector pecuario.
</t>
    </r>
    <r>
      <rPr>
        <sz val="10"/>
        <rFont val="Soberana Sans"/>
        <family val="2"/>
      </rPr>
      <t xml:space="preserve"> Causa : El indicador es un proxy, para ello se utilizaron cifras preliminares de acuerdo a la Encuesta sobre las Expectativas de los Especialistas en Economía del Sector Privado: Diciembre de 2017; así como las cifras preliminares al tercer trimestre de 2017 Fuente SIAP con datos de la Encuesta Nacional de Ocupación y empleo ENOE Microdatos.  Se observa incremento del índice del PIB ganadero y un decremento en el índice de ocupación. Esto impacta en el crecimiento de la meta ya que hay mayor producto entre un menor número de personas ocupadas en el Subsector Pecuario.     Efecto: Al aumentarse la productividad en el subsector pecuario lo que ocurre es que hay un mayor ingreso por persona ocupada, lo cual incentiva favorablemente las actividades productivas de los mercados pecuarios. Otros Motivos:</t>
    </r>
  </si>
  <si>
    <r>
      <t xml:space="preserve">Tasa de variación de la producción de los principales productos de origen animal.
</t>
    </r>
    <r>
      <rPr>
        <sz val="10"/>
        <rFont val="Soberana Sans"/>
        <family val="2"/>
      </rPr>
      <t xml:space="preserve"> Causa : Se utilizaron cifras preliminares de la producción de los productos pecuarios. Fuente: SIAP, se realizaron estimaciones en donde se observa crecimiento, indicando un aumento favorable a las expectativas de producción del Subsector Pecuario.     Las condiciones que se presentaron permitieron que el indicador se comporte conforme a lo previsto.     Efecto: El efecto es positivo ya que el ajuste previsto en términos de planeación permitió cumplir con la meta dentro de lo programado.     Otros Motivos:</t>
    </r>
  </si>
  <si>
    <r>
      <t xml:space="preserve">C1. Porcentaje de proyectos apoyados por el Programa de Fomento de la Ganadería y Normalización de la Calidad de los Productos Pecuarios.
</t>
    </r>
    <r>
      <rPr>
        <sz val="10"/>
        <rFont val="Soberana Sans"/>
        <family val="2"/>
      </rPr>
      <t xml:space="preserve"> Causa : La meta se ve afectada ligeramente a la baja, relacionado a la selección de los proyectos que cumplen con los criterios de elegibilidad para ser dictaminados positivos.      Las condiciones que se presentaron permitieron que el indicador se comporte conforme a lo previsto.     Efecto: El comportamiento de la meta no se ve afectado, ya que en términos relativos se tiene un avance del 62.16%.     Otros Motivos:</t>
    </r>
  </si>
  <si>
    <r>
      <t xml:space="preserve">Porcentaje de encuestas aplicadas a los beneficiarios del Programa de Fomento de la Ganadería y Normalización de la Calidad de los Productos Pecuarios.
</t>
    </r>
    <r>
      <rPr>
        <sz val="10"/>
        <rFont val="Soberana Sans"/>
        <family val="2"/>
      </rPr>
      <t xml:space="preserve"> Causa : Se recibieron mayor número de encuestas, debido a un mayor numero de asistentes en los eventos realizados; así mismo, también se incrementaron las encuestas positivas derivado de la satisfacción de los beneficiarios del componente.     Efecto: Existe una relación directamente proporcional del tamaño la muestra con la confiabilidad de los resultados, por lo tanto al aumentar el número de encuestas el resultado es más confiable.      Otros Motivos:</t>
    </r>
  </si>
  <si>
    <t>U013</t>
  </si>
  <si>
    <t>Vinculación Productiva</t>
  </si>
  <si>
    <t>Contribuir a impulsar la productividad en el sector agroalimentario mediante inversión en capital físico, humano y tecnológico que garantice la seguridad alimentaria mediante la integración productiva, comercialización y desarrollo tecnológico del sector pesquero y acuícola.</t>
  </si>
  <si>
    <r>
      <t>Tasa de variación de la producción nacional pesquera y acuícola</t>
    </r>
    <r>
      <rPr>
        <i/>
        <sz val="10"/>
        <color indexed="30"/>
        <rFont val="Soberana Sans"/>
      </rPr>
      <t xml:space="preserve">
</t>
    </r>
  </si>
  <si>
    <t>(((Producción nacional pesquera y acuícola en el año t2/ Producción nacional pesquera y acuícola en el año t0)-1)*1/2)*100</t>
  </si>
  <si>
    <t>Productores acuícolas y pesqueros aplican esquemas de organización, producción y comercialización, así como la implementación de modelos tecnológicos de producción acuícola innovadores.</t>
  </si>
  <si>
    <r>
      <t xml:space="preserve">Porcentaje de modelos tecnológicos transferibles </t>
    </r>
    <r>
      <rPr>
        <i/>
        <sz val="10"/>
        <color indexed="30"/>
        <rFont val="Soberana Sans"/>
      </rPr>
      <t xml:space="preserve">
</t>
    </r>
  </si>
  <si>
    <t>(Número de modelos de desarrollo tecnológico transferibles / Número de convenios finiquitados) x 100</t>
  </si>
  <si>
    <r>
      <t>P1. Porcentaje del número de sistemas producto organizados y articulados operando.</t>
    </r>
    <r>
      <rPr>
        <i/>
        <sz val="10"/>
        <color indexed="30"/>
        <rFont val="Soberana Sans"/>
      </rPr>
      <t xml:space="preserve">
</t>
    </r>
  </si>
  <si>
    <t>(Número de sistemas producto organizados y articulados en el año t en operación/Total de sistemas producto organizados y articulados)*100</t>
  </si>
  <si>
    <t>A C2. Apoyos a productores para el desarrollo de modelos tecnológicos viables generados</t>
  </si>
  <si>
    <r>
      <t>C2. Porcentaje de modelos de desarrollo tecnológico con viabilidad probada mediante convenio</t>
    </r>
    <r>
      <rPr>
        <i/>
        <sz val="10"/>
        <color indexed="30"/>
        <rFont val="Soberana Sans"/>
      </rPr>
      <t xml:space="preserve">
</t>
    </r>
  </si>
  <si>
    <t>(Número de modelos de desarrollo tecnológico con viabilidad probada mediante convenio/ Número de modelos de desarrollo tecnológico programados) x 100</t>
  </si>
  <si>
    <t>B C1. Apoyos de capacitación y servicios especializados otorgados</t>
  </si>
  <si>
    <r>
      <t>C1. Porcentaje de apoyos otorgados a los comités sistema producto.</t>
    </r>
    <r>
      <rPr>
        <i/>
        <sz val="10"/>
        <color indexed="30"/>
        <rFont val="Soberana Sans"/>
      </rPr>
      <t xml:space="preserve">
</t>
    </r>
  </si>
  <si>
    <t>(Número de apoyos otorgados a los comités sistema producto / Número de apoyos solicitados por los comités sistema producto ) x 100</t>
  </si>
  <si>
    <t>A 1 A1.C2 Validación de terminos de referencia de los modelos tecnológicos.</t>
  </si>
  <si>
    <r>
      <t>A1.C2 Porcentaje de solicitudes con términos de referencia validados</t>
    </r>
    <r>
      <rPr>
        <i/>
        <sz val="10"/>
        <color indexed="30"/>
        <rFont val="Soberana Sans"/>
      </rPr>
      <t xml:space="preserve">
</t>
    </r>
  </si>
  <si>
    <t>(Número de solicitudes con términos de referencia validados / Numero de solicitudes recibidas) * 100</t>
  </si>
  <si>
    <t>A 2 A2.C2 Celebración de convenios para el desarrollo de modelos tecnológicos</t>
  </si>
  <si>
    <r>
      <t>A2.C2 Porcentaje de convenios celebrados para el desarrollo de modelos tecnológicos</t>
    </r>
    <r>
      <rPr>
        <i/>
        <sz val="10"/>
        <color indexed="30"/>
        <rFont val="Soberana Sans"/>
      </rPr>
      <t xml:space="preserve">
</t>
    </r>
  </si>
  <si>
    <t>(Número de convenios celebrados para el desarrollo de modelos tecnológicos/Número de solicitudes con términos de referencia validados) x 100</t>
  </si>
  <si>
    <t>B 3 A1.C1 Celebración de convenios con organizaciones pesqueras y acuícolas</t>
  </si>
  <si>
    <r>
      <t xml:space="preserve">Porcentaje de convenios celebrados con organizaciones pesqueras y acuícolas </t>
    </r>
    <r>
      <rPr>
        <i/>
        <sz val="10"/>
        <color indexed="30"/>
        <rFont val="Soberana Sans"/>
      </rPr>
      <t xml:space="preserve">
</t>
    </r>
  </si>
  <si>
    <t>(Número de convenios celebrados / Total de convenios  programados) x 100)</t>
  </si>
  <si>
    <t>B 4 A2.C1 Dictaminación de programas de trabajo fundamentados en los planes estratégicos.</t>
  </si>
  <si>
    <r>
      <t xml:space="preserve">A2.C1 Porcentaje de programas de trabajo que se dictaminan en fecha programada.  </t>
    </r>
    <r>
      <rPr>
        <i/>
        <sz val="10"/>
        <color indexed="30"/>
        <rFont val="Soberana Sans"/>
      </rPr>
      <t xml:space="preserve">
</t>
    </r>
  </si>
  <si>
    <t>(Número de programas de trabajo dictaminados en el año tn/ Número total de programas de trabajo programados a dictaminar de acuerdo con el calendario de actividades en el año tn) x 100</t>
  </si>
  <si>
    <t>B 5 A3.C2 Contratación de prestadores de servicios especializados para desarrollar acciones de consultoría y capacitación.</t>
  </si>
  <si>
    <r>
      <t>Tasa de variación del número de prestadores de servicios contratados.</t>
    </r>
    <r>
      <rPr>
        <i/>
        <sz val="10"/>
        <color indexed="30"/>
        <rFont val="Soberana Sans"/>
      </rPr>
      <t xml:space="preserve">
</t>
    </r>
  </si>
  <si>
    <t>[Número de prestadores de servicios contratados en el año t/ Número de prestadores de servicios contratados en el año t0)-1] x 100</t>
  </si>
  <si>
    <r>
      <t xml:space="preserve">Tasa de variación de la producción nacional pesquera y acuícola
</t>
    </r>
    <r>
      <rPr>
        <sz val="10"/>
        <rFont val="Soberana Sans"/>
        <family val="2"/>
      </rPr>
      <t xml:space="preserve"> Causa : Cifras preliminares Efecto: Actualmente se encuentra en etapa de procesamiento los datos relativos a la producción pesquera y acuícola nacional, por lo cual la cifra es preliminar. Otros Motivos:</t>
    </r>
  </si>
  <si>
    <r>
      <t xml:space="preserve">Porcentaje de modelos tecnológicos transferibles 
</t>
    </r>
    <r>
      <rPr>
        <sz val="10"/>
        <rFont val="Soberana Sans"/>
        <family val="2"/>
      </rPr>
      <t xml:space="preserve"> Causa : Recorte presupuestal aplicado al programa en el último trimestre del año. Efecto: Las innovaciones tecnológicas no logran transferirse al sector productivo. Otros Motivos:</t>
    </r>
  </si>
  <si>
    <r>
      <t xml:space="preserve">P1. Porcentaje del número de sistemas producto organizados y articulados operando.
</t>
    </r>
    <r>
      <rPr>
        <sz val="10"/>
        <rFont val="Soberana Sans"/>
        <family val="2"/>
      </rPr>
      <t>Sin Información,Sin Justificación</t>
    </r>
  </si>
  <si>
    <r>
      <t xml:space="preserve">C2. Porcentaje de modelos de desarrollo tecnológico con viabilidad probada mediante convenio
</t>
    </r>
    <r>
      <rPr>
        <sz val="10"/>
        <rFont val="Soberana Sans"/>
        <family val="2"/>
      </rPr>
      <t xml:space="preserve"> Causa : Recorte presupuestal aplicado al programa en el último trimestre del año. Efecto: Dejar de apoyar valiosas propuestas de innovación y desarrollo tecnológico que prometían un avance importante en el desempeño productivo. Otros Motivos:</t>
    </r>
  </si>
  <si>
    <r>
      <t xml:space="preserve">C1. Porcentaje de apoyos otorgados a los comités sistema producto.
</t>
    </r>
    <r>
      <rPr>
        <sz val="10"/>
        <rFont val="Soberana Sans"/>
        <family val="2"/>
      </rPr>
      <t xml:space="preserve"> Causa : Aunque la meta relativa tiene un incremento mínimo, cabe mencionar que se sobrepasó debido a que existe gran interés por parte de los solicitantes del componente. Efecto: Considerar un incremento en el presupuesto del programa, a efecto de apoyar la alta demanda del sector. Otros Motivos:</t>
    </r>
  </si>
  <si>
    <r>
      <t xml:space="preserve">A1.C2 Porcentaje de solicitudes con términos de referencia validados
</t>
    </r>
    <r>
      <rPr>
        <sz val="10"/>
        <rFont val="Soberana Sans"/>
        <family val="2"/>
      </rPr>
      <t xml:space="preserve"> Causa : La meta programada se sobrepasó debido a que existe gran interés por parte de los solicitantes del componente. Efecto: Debido a la alta demanda seria necesario considerar un incremento en el presupuesto del programa, a efecto de apoyar todas las solicitudes del sector. Otros Motivos:</t>
    </r>
  </si>
  <si>
    <r>
      <t xml:space="preserve">A2.C2 Porcentaje de convenios celebrados para el desarrollo de modelos tecnológicos
</t>
    </r>
    <r>
      <rPr>
        <sz val="10"/>
        <rFont val="Soberana Sans"/>
        <family val="2"/>
      </rPr>
      <t xml:space="preserve"> Causa : El gran interés de recibir apoyo del programa generó una alta demanda de los participantes. Efecto: Reajuste en el monto asignado al programa para poder cubrir el pago de todos los proyectos. Otros Motivos:</t>
    </r>
  </si>
  <si>
    <r>
      <t xml:space="preserve">Porcentaje de convenios celebrados con organizaciones pesqueras y acuícolas 
</t>
    </r>
    <r>
      <rPr>
        <sz val="10"/>
        <rFont val="Soberana Sans"/>
        <family val="2"/>
      </rPr>
      <t xml:space="preserve"> Causa : Se sobrepasa el número de los convenios celebrados con organizaciones pesqueras y acuícolas, derivado de la demanda de solicitudes de apoyo de los Comités Sistema Producto para impulsar acciones que impacten en el desarrollo competitivo de las cadenas productivas acuícolas y pesqueras; enfocados en la profesionalización de los agentes operativos, asistencia a eventos y reuniones del sector acuícola y pesquero, elaboración de estudios y proyectos para incrementar la competitividad del sector y promoción y difusión para difundir la actividad, promover la incorporación de nuevos eslabones a la cadena productiva y fomentar el consumo de pescados y mariscos. Efecto: Los integrantes de los Comité Sistema Producto participaron en más eventos orientados al desarrollo de valor agregado y fomento al consumo de productores pesqueros y acuícolas. Otros Motivos:</t>
    </r>
  </si>
  <si>
    <r>
      <t xml:space="preserve">A2.C1 Porcentaje de programas de trabajo que se dictaminan en fecha programada.  
</t>
    </r>
    <r>
      <rPr>
        <sz val="10"/>
        <rFont val="Soberana Sans"/>
        <family val="2"/>
      </rPr>
      <t xml:space="preserve"> Causa : Incremento en la demanda del sector para acceder a los apoyos  Efecto: Se cuenta con un mayor numero de programas de trabajo, que permite realizar una mejor selección en la distribución de apoyos.   Otros Motivos:</t>
    </r>
  </si>
  <si>
    <r>
      <t xml:space="preserve">Tasa de variación del número de prestadores de servicios contratados.
</t>
    </r>
    <r>
      <rPr>
        <sz val="10"/>
        <rFont val="Soberana Sans"/>
        <family val="2"/>
      </rPr>
      <t xml:space="preserve"> Causa : El Incremento de meta corresponde a la atención de la demanda de procesos formativos para Comités y agentes vinculados al sector pesquero y acuícola. Efecto: Se  cuenta con los prestadores de servicios profesionales necesarios para realizar la asistencia técnica integral y seguimiento, así como cursos y talleres en materia de valor agregado, comercialización, buenas practicas, entre otros. Otros Motivos:</t>
    </r>
  </si>
  <si>
    <t>U017</t>
  </si>
  <si>
    <t>Sistema Nacional de Información para el Desarrollo Rural Sustentable</t>
  </si>
  <si>
    <t>G00-Servicio de Información Agroalimentaria y Pesquera</t>
  </si>
  <si>
    <t>Contribuir a impulsar la productividad en el sector agroalimentario mediante inversión en capital físico, humano y tecnológico que garantice la seguridad alimentaria. mediante y la estabilidad de precios, a través de un sistema de recolección, procesamiento, análisis y difusión de información estadística y geoespacial veraz y oportuna del sector agroalimentario y agroindustrial para fortalecer la toma de decisiones de los agentes económicos</t>
  </si>
  <si>
    <t>El cálculo se hace sumando la producción anual, en toneladas, de estos productos y dividiendo ésta entre la suma de la producción nacional y de las importaciones de estos productos (oferta total)</t>
  </si>
  <si>
    <r>
      <t>F.2 Porcentaje de cumplimiento del Inventario Óptimo de azúcar</t>
    </r>
    <r>
      <rPr>
        <i/>
        <sz val="10"/>
        <color indexed="30"/>
        <rFont val="Soberana Sans"/>
      </rPr>
      <t xml:space="preserve">
</t>
    </r>
  </si>
  <si>
    <t>((inventario final observado en [t] / (2 Meses de consumo nacional aparente promedio [t0] + 2 meses de exportaciones de la Industria Manufacturera, Maquiladora y de Servicios de Exportación promedio en [t0]))-1)* 100</t>
  </si>
  <si>
    <r>
      <t>F3. Porcentaje de productos estratégicos agroalimentarios y agroindustriales con información estadística que impactan directamente en 42% del gasto promedio de los hogares mexicanos</t>
    </r>
    <r>
      <rPr>
        <i/>
        <sz val="10"/>
        <color indexed="30"/>
        <rFont val="Soberana Sans"/>
      </rPr>
      <t xml:space="preserve">
</t>
    </r>
  </si>
  <si>
    <t>[(Número de productos estratégicos agroalimentarios y agroindustriales con seguimiento estadístico en el periodo t)/ (número de productos que impactan en 42% del gasto promedio de los hogares mexicanos en el periodo t)]*100</t>
  </si>
  <si>
    <t>Los agentes económicos cuenten con información estadística y geoespacial oficial del sector agroalimentario y agroindustrial que contribuya a la toma de decisiones</t>
  </si>
  <si>
    <r>
      <t>P.2 Porcentaje de usuarios que consideran útil la información del Sistema Integral para el Desarrollo Sustentable de la caña de azúcar.</t>
    </r>
    <r>
      <rPr>
        <i/>
        <sz val="10"/>
        <color indexed="30"/>
        <rFont val="Soberana Sans"/>
      </rPr>
      <t xml:space="preserve">
</t>
    </r>
  </si>
  <si>
    <t>(Número de usuarios de la información que la consideran útil en el año t) / (Número total de los usuarios de la información que emiten opinión en el año t) * 100</t>
  </si>
  <si>
    <t>Estratégico-Calidad-Anual</t>
  </si>
  <si>
    <r>
      <t>P.1 Porcentaje de veracidad y oportunidad de la información estadística y geoespacial agroalimentaria y agroindustrial</t>
    </r>
    <r>
      <rPr>
        <i/>
        <sz val="10"/>
        <color indexed="30"/>
        <rFont val="Soberana Sans"/>
      </rPr>
      <t xml:space="preserve">
</t>
    </r>
  </si>
  <si>
    <t xml:space="preserve">[((Valor exacto de la producción y superficie sembrada - Valor estimado de la producción y superficie sembrada) / (Valor exacto de la producción y superficie sembrada))*100 ]*.80 + [  ((Valor de la publicación en tiempo-Valor de la publicación a destiempo)/(Valor de la publicación en tiempo))*100]*.20  </t>
  </si>
  <si>
    <t>Variación porcentual</t>
  </si>
  <si>
    <t>A C1. Base de datos disponible con información agropecuaria y agroindustrial a nivel nacional</t>
  </si>
  <si>
    <r>
      <t>C1. Porcentaje de bases de datos de estadísticas agropecuarias y agroalimentarias obtenidas</t>
    </r>
    <r>
      <rPr>
        <i/>
        <sz val="10"/>
        <color indexed="30"/>
        <rFont val="Soberana Sans"/>
      </rPr>
      <t xml:space="preserve">
</t>
    </r>
  </si>
  <si>
    <t>((Número de bases de datos de estadísticas agropecuarios obtenidas en el período t /Número de bases de datos de estadísticas agropecuarias programadas en el período t)) *100</t>
  </si>
  <si>
    <t>B C2. Información geoestadística agroalimentaria publicada</t>
  </si>
  <si>
    <r>
      <t>C2. Porcentaje de reportes geoestadísticos agroalimentarios publicados</t>
    </r>
    <r>
      <rPr>
        <i/>
        <sz val="10"/>
        <color indexed="30"/>
        <rFont val="Soberana Sans"/>
      </rPr>
      <t xml:space="preserve">
</t>
    </r>
  </si>
  <si>
    <t>(Número de  reportes geoestadísticos agroalimentarios publicados en el periodo t/ Número de reportes  geoestadísticos agroalimentarios programadas en el periodo t)*100</t>
  </si>
  <si>
    <t>C C3. Balanzas disponibilidad-consumo para productos agroalimentarios estratégicos con el fin de conocer la oferta, demanda y necesidades de importación elaboradas</t>
  </si>
  <si>
    <r>
      <t>C3. Porcentaje de balanzas de disponibilidad-consumo elaboradas</t>
    </r>
    <r>
      <rPr>
        <i/>
        <sz val="10"/>
        <color indexed="30"/>
        <rFont val="Soberana Sans"/>
      </rPr>
      <t xml:space="preserve">
</t>
    </r>
  </si>
  <si>
    <t>((Número de balanzas disponibilidad-consumo elaboradas en el periodo t/ número de balanzas disponibilidad-consumo planeadas en el periodo t)*100</t>
  </si>
  <si>
    <t>D C4. Publicaciones de información estadística y geográfica del sector agroalimentario y agroindustrial difundidas</t>
  </si>
  <si>
    <r>
      <t xml:space="preserve">C4. Porcentaje de cumplimiento de publicaciones difundidas </t>
    </r>
    <r>
      <rPr>
        <i/>
        <sz val="10"/>
        <color indexed="30"/>
        <rFont val="Soberana Sans"/>
      </rPr>
      <t xml:space="preserve">
</t>
    </r>
  </si>
  <si>
    <t>(Número de publicaciones difundidas  en el periodo t/número de publicaciones programadas en el periodo t)*100</t>
  </si>
  <si>
    <r>
      <t>C4.2 Porcentaje de Publicaciones difundidas de la agroindustria azucarera</t>
    </r>
    <r>
      <rPr>
        <i/>
        <sz val="10"/>
        <color indexed="30"/>
        <rFont val="Soberana Sans"/>
      </rPr>
      <t xml:space="preserve">
</t>
    </r>
  </si>
  <si>
    <t>(número de publicaciones difundidas de la agroindustria azucarera del semestre del año t) / (número de publicaciones programadas en el año t) * 100</t>
  </si>
  <si>
    <t>E C5. Sistema Integral de la agroindustria de la caña de azúcar actualizado y a disposición de los productores y actores de la agroindustria de la caña de azúcar</t>
  </si>
  <si>
    <r>
      <t>C5. Tasa de variación de visitas realizadas por los actores de la agroindustria de la caña de azúcar, al portal del Comité Nacional para el Desarrollo Sustentable de la Caña de Azúcar</t>
    </r>
    <r>
      <rPr>
        <i/>
        <sz val="10"/>
        <color indexed="30"/>
        <rFont val="Soberana Sans"/>
      </rPr>
      <t xml:space="preserve">
</t>
    </r>
  </si>
  <si>
    <t>((Número de visitas realizadas por los productores y actores del Sector Cañero, al portal del Comité Nacional para el Desarrollo Sustentable de la Caña de Azúcar en el semestre del año t)/ (Número de visitas realizadas por los productores y actores del Sector Cañero, al portal del Comité Nacional para el Desarrollo Sustentable de la Caña de Azúcar en el  semestre t-1)-1)*100</t>
  </si>
  <si>
    <t>F C6. Imágenes satelitales procesadas</t>
  </si>
  <si>
    <r>
      <t>C6. Porcentaje de imágenes procesadas</t>
    </r>
    <r>
      <rPr>
        <i/>
        <sz val="10"/>
        <color indexed="30"/>
        <rFont val="Soberana Sans"/>
      </rPr>
      <t xml:space="preserve">
</t>
    </r>
  </si>
  <si>
    <t>(Número de imágenes procesadas en el periodo t/Número de imágenes procesadas programadas en el periodo t)*100</t>
  </si>
  <si>
    <t>G C7. Reportes de márgenes de comercialización de productos de origen agropecuario elaborados</t>
  </si>
  <si>
    <r>
      <t>C7. Porcentaje de reportes elaborados para cálculo de márgenes de comercialización</t>
    </r>
    <r>
      <rPr>
        <i/>
        <sz val="10"/>
        <color indexed="30"/>
        <rFont val="Soberana Sans"/>
      </rPr>
      <t xml:space="preserve">
</t>
    </r>
  </si>
  <si>
    <t>(Número de reportes elaborados en el periodo t/ número de reportes programados en el periodo t)*100</t>
  </si>
  <si>
    <t>H C8. Reportes de precios diarios nacionales e internacionales de productos de origen agropecuario elaborados</t>
  </si>
  <si>
    <r>
      <t xml:space="preserve">C.8 Porcentaje de reportes realizados de precios diarios nacionales e internacionales </t>
    </r>
    <r>
      <rPr>
        <i/>
        <sz val="10"/>
        <color indexed="30"/>
        <rFont val="Soberana Sans"/>
      </rPr>
      <t xml:space="preserve">
</t>
    </r>
  </si>
  <si>
    <t>(Número de reportes de precios en el periodo t/ número de reportes de precios planeadas en el periodo t)*100</t>
  </si>
  <si>
    <t>I C9. Reportes de la producción orgánica certificada elaborados</t>
  </si>
  <si>
    <r>
      <t xml:space="preserve">C9.  Porcentaje de reportes generados con información de producción orgánica </t>
    </r>
    <r>
      <rPr>
        <i/>
        <sz val="10"/>
        <color indexed="30"/>
        <rFont val="Soberana Sans"/>
      </rPr>
      <t xml:space="preserve">
</t>
    </r>
  </si>
  <si>
    <t>(Número de reportes elaborados en el periodo t/número de reportes programados en el periodo t)*100</t>
  </si>
  <si>
    <t>J C10.Reportes del comercio exterior agropecuario y agroindustrial de México elaborado</t>
  </si>
  <si>
    <r>
      <t>C10. Porcentaje de reportes elaborados de comercio exterior agroalimentario y agroindustrial</t>
    </r>
    <r>
      <rPr>
        <i/>
        <sz val="10"/>
        <color indexed="30"/>
        <rFont val="Soberana Sans"/>
      </rPr>
      <t xml:space="preserve">
</t>
    </r>
  </si>
  <si>
    <t>(Número de reportes elaborados en el periodo t / Número de reportes programados en el periodo t)*100</t>
  </si>
  <si>
    <t>K C11. Información agroalimentaria, agroindustrial y geográfica por medio de plataformas digitales difundida</t>
  </si>
  <si>
    <r>
      <t>C11. Porcentaje de publicaciones difundidas por medio de plataformas digitales</t>
    </r>
    <r>
      <rPr>
        <i/>
        <sz val="10"/>
        <color indexed="30"/>
        <rFont val="Soberana Sans"/>
      </rPr>
      <t xml:space="preserve">
</t>
    </r>
  </si>
  <si>
    <t>(Número de publicaciones difundidas a través de plataformas digitales en el periodo t/número de publicaciones programadas para difusión a través de plataformas digitales en el periodo t)*100</t>
  </si>
  <si>
    <t>L C12. Aplicaciones digitales con información agroalimentaria, agroindustrial y geográfica en dispositivos móviles desarrolladas y actualizadas</t>
  </si>
  <si>
    <r>
      <t>C12. Porcentaje de aplicaciones digitales desarrolladas</t>
    </r>
    <r>
      <rPr>
        <i/>
        <sz val="10"/>
        <color indexed="30"/>
        <rFont val="Soberana Sans"/>
      </rPr>
      <t xml:space="preserve">
</t>
    </r>
  </si>
  <si>
    <t>(Número de aplicaciones digitales desarrolladas para dispositivos móviles en el periodo t/número de aplicaciones digitales desarrolladas para dispositivos móviles programadas en el periodo t)*100</t>
  </si>
  <si>
    <t>M C13. Solicitudes de información estadística agroalimentaria y agroindustrial atendidas en los plazos establecidos</t>
  </si>
  <si>
    <r>
      <t xml:space="preserve">C13. Porcentaje de solicitudes atendidas en los plazos establecidos respecto de las recibidas </t>
    </r>
    <r>
      <rPr>
        <i/>
        <sz val="10"/>
        <color indexed="30"/>
        <rFont val="Soberana Sans"/>
      </rPr>
      <t xml:space="preserve">
</t>
    </r>
  </si>
  <si>
    <t>[(Solicitudes atendidas /Solicitudes recibidas)*100 ]*.20 + [Sumatoria (100-(Fecha final-fecha inicial)-(fecha final-fecha inicial))/n]*.80  con n= número de solicitudes</t>
  </si>
  <si>
    <t>A 1 A2.C1 Procesamiento de información agropecuaria con cobertura nacional</t>
  </si>
  <si>
    <r>
      <t>A2.C1 Porcentaje de reportes con información agropecuaria integrados</t>
    </r>
    <r>
      <rPr>
        <i/>
        <sz val="10"/>
        <color indexed="30"/>
        <rFont val="Soberana Sans"/>
      </rPr>
      <t xml:space="preserve">
</t>
    </r>
  </si>
  <si>
    <t>((Número de reportes realizados en el periodo t / número de reportes programados en el periodo t)*100</t>
  </si>
  <si>
    <t>A 2 A1.C1 Construción y actualización de padrones agroalimentarios y agroindustriales</t>
  </si>
  <si>
    <r>
      <t xml:space="preserve">A1.C1 Porcentaje de padrones construidos y actualizados de interés nacional </t>
    </r>
    <r>
      <rPr>
        <i/>
        <sz val="10"/>
        <color indexed="30"/>
        <rFont val="Soberana Sans"/>
      </rPr>
      <t xml:space="preserve">
</t>
    </r>
  </si>
  <si>
    <t>(padrones construidos y actualizados en el año t /padrones programados en el año t)*100</t>
  </si>
  <si>
    <t>B 3 A1.C2 Estimación de superficie sembrada por cultivos</t>
  </si>
  <si>
    <r>
      <t xml:space="preserve">A1.C2 Porcentaje de cobertura de estados con estimación de superficie sembrada por cultivos </t>
    </r>
    <r>
      <rPr>
        <i/>
        <sz val="10"/>
        <color indexed="30"/>
        <rFont val="Soberana Sans"/>
      </rPr>
      <t xml:space="preserve">
</t>
    </r>
  </si>
  <si>
    <t>(Número de estados donde se realizó la estimación en el periodo t/ Número de estados programados para realizar la estimación en el periodo t)*100</t>
  </si>
  <si>
    <t>B 4 A2.C2 Reporte de almacenamiento hídrico en presas para uso agrícola</t>
  </si>
  <si>
    <r>
      <t>A2.C2 Porcentaje de elaboración de reportes por presa de uso agrícola</t>
    </r>
    <r>
      <rPr>
        <i/>
        <sz val="10"/>
        <color indexed="30"/>
        <rFont val="Soberana Sans"/>
      </rPr>
      <t xml:space="preserve">
</t>
    </r>
  </si>
  <si>
    <t>(Número de reportes elaborados de presas para uso agrícola en el periodo t / Número de reportes programados en el periodo t)*100</t>
  </si>
  <si>
    <t>B 5 A3.C2 Actualización de superficie potencial para uso agrícola</t>
  </si>
  <si>
    <r>
      <t>A3.C2 Porcentaje de la actualización de la superficie potencial para uso agrícola con respecto a la superficie total nacional</t>
    </r>
    <r>
      <rPr>
        <i/>
        <sz val="10"/>
        <color indexed="30"/>
        <rFont val="Soberana Sans"/>
      </rPr>
      <t xml:space="preserve">
</t>
    </r>
  </si>
  <si>
    <t>(Actualización de la superficie potencial para uso agrícola en el periodo t/Superficie de total nacional en el periodo t)*100</t>
  </si>
  <si>
    <t>Hectárea</t>
  </si>
  <si>
    <t>B 6 A4.C2 Elaboración de Marco área de muestreo para encuestas agroalimentarias y agroindustriales</t>
  </si>
  <si>
    <r>
      <t>A4.C2 Porcentaje de construcción de Unidades Primarias de Muestreo agroalimentarias y agroindustriales</t>
    </r>
    <r>
      <rPr>
        <i/>
        <sz val="10"/>
        <color indexed="30"/>
        <rFont val="Soberana Sans"/>
      </rPr>
      <t xml:space="preserve">
</t>
    </r>
  </si>
  <si>
    <t>(Avance de construcción de la superficie de Unidades Primarias de Muestreo obtenidas en el periodo t/ Superficie total del país) *100</t>
  </si>
  <si>
    <t>B 7 A5.C2 Actualización del Mapa base de la delimitación geográfica administrativa federal del sector agroalimentario</t>
  </si>
  <si>
    <r>
      <t>A5.C2 Porcentaje de Mapa Base actualizado</t>
    </r>
    <r>
      <rPr>
        <i/>
        <sz val="10"/>
        <color indexed="30"/>
        <rFont val="Soberana Sans"/>
      </rPr>
      <t xml:space="preserve">
</t>
    </r>
  </si>
  <si>
    <t>(Número de archivos vectoriales digitales generados en el periodo t/ Número de archivos digitales programados en el periodo t)*100</t>
  </si>
  <si>
    <t>B 8 A6.C2 Oportunidad de respuesta para la valoración de daños causados por eventos hidrometeorológicos y fitozoosanitarios</t>
  </si>
  <si>
    <r>
      <t>A6.C2 Porcentaje de oportunidad de respuesta en la valoración de daños causados por eventos hidrometeorológicos y fitozoosanitarios</t>
    </r>
    <r>
      <rPr>
        <i/>
        <sz val="10"/>
        <color indexed="30"/>
        <rFont val="Soberana Sans"/>
      </rPr>
      <t xml:space="preserve">
</t>
    </r>
  </si>
  <si>
    <t>Sumatoria (100-(Fecha final-fecha inicial)-(fecha final-fecha inicial))/n  con n= número de eventos</t>
  </si>
  <si>
    <t>Oportunidad</t>
  </si>
  <si>
    <t>B 9 A7.C2 Integración de imágenes satelitales del Índice de Vegetación de Diferencia Normalizada para la calculadora de nitrógeno</t>
  </si>
  <si>
    <r>
      <t>A7. C2 Porcentaje de entrega de imágenes satelitales integradas con respecto a las programadas</t>
    </r>
    <r>
      <rPr>
        <i/>
        <sz val="10"/>
        <color indexed="30"/>
        <rFont val="Soberana Sans"/>
      </rPr>
      <t xml:space="preserve">
</t>
    </r>
  </si>
  <si>
    <t>(Número de imágenes satelitales integradas en el periodo t / Número de imágenes satelitales integradas programadas en el periodo t) *100</t>
  </si>
  <si>
    <t>B 10 A8.C2 Localización geográfica de unidades de producción e infraestructura agroalimentaria y agroindustrial</t>
  </si>
  <si>
    <r>
      <t>A8.C2 Porcentaje de unidades de producción e infraestructura localizadas geográficamente</t>
    </r>
    <r>
      <rPr>
        <i/>
        <sz val="10"/>
        <color indexed="30"/>
        <rFont val="Soberana Sans"/>
      </rPr>
      <t xml:space="preserve">
</t>
    </r>
  </si>
  <si>
    <t>(Número de unidades de producción e infraestructura localizadas geográficamente en el periodo t / Número de unidades de producción e infraestructura programadas para localizar geográficamente en el periodo t) *100</t>
  </si>
  <si>
    <t>B 11 A9.C2 Determinación de la dinámica en el uso del suelo agrícola</t>
  </si>
  <si>
    <r>
      <t>A9.C2 Porcentaje de cobertura de estados con determinación de la dinámica en el uso del suelo agrícola</t>
    </r>
    <r>
      <rPr>
        <i/>
        <sz val="10"/>
        <color indexed="30"/>
        <rFont val="Soberana Sans"/>
      </rPr>
      <t xml:space="preserve">
</t>
    </r>
  </si>
  <si>
    <t>(Número de entidades federativas concluidas en el periodo t / Número de entidades federativas del país) *100</t>
  </si>
  <si>
    <t>B 12 A10.C2 Georreferenciación digital de mapas históricos</t>
  </si>
  <si>
    <r>
      <t xml:space="preserve">A10.C2 Porcentaje de cumplimiento de la  georreferenciación digital de mapas históricos </t>
    </r>
    <r>
      <rPr>
        <i/>
        <sz val="10"/>
        <color indexed="30"/>
        <rFont val="Soberana Sans"/>
      </rPr>
      <t xml:space="preserve">
</t>
    </r>
  </si>
  <si>
    <t>(Número de mapas históricos georreferenciados en el periodo t / Número de mapas históricos programados en el periodo t)*100</t>
  </si>
  <si>
    <t>B 13 A11.C2 Recopilación de firmas espectrales de cultivos agrícolas</t>
  </si>
  <si>
    <r>
      <t xml:space="preserve">A11.C2 Porcentaje de cumplimiento de recopilación de firmas espectrales </t>
    </r>
    <r>
      <rPr>
        <i/>
        <sz val="10"/>
        <color indexed="30"/>
        <rFont val="Soberana Sans"/>
      </rPr>
      <t xml:space="preserve">
</t>
    </r>
  </si>
  <si>
    <t>(Número de muestras recopiladas en el periodo t/ Número de muestras programadas en el periodo t)*100</t>
  </si>
  <si>
    <t>B 14 A12.C2 Obtención de imágenes de alta resolución para la estimación de superficie sembrada y/o daños en el sector agroalimentario</t>
  </si>
  <si>
    <r>
      <t>A12.C2 Porcentaje de obtención de imágenes de alta resolución</t>
    </r>
    <r>
      <rPr>
        <i/>
        <sz val="10"/>
        <color indexed="30"/>
        <rFont val="Soberana Sans"/>
      </rPr>
      <t xml:space="preserve">
</t>
    </r>
  </si>
  <si>
    <t>(Cantidad de imágenes obtenidas en el periodo t/ Cantidad de imágenes programadas en el periodo t) *100</t>
  </si>
  <si>
    <t>C 15 A2.C3 Actualización de Reportes</t>
  </si>
  <si>
    <r>
      <t>A2.C3 Porcentaje de actualización de reportes de información de producción agropecuaria</t>
    </r>
    <r>
      <rPr>
        <i/>
        <sz val="10"/>
        <color indexed="30"/>
        <rFont val="Soberana Sans"/>
      </rPr>
      <t xml:space="preserve">
</t>
    </r>
  </si>
  <si>
    <t>(Número de reportes actualizados en el portal en el periodo t/Número total de reportes programados en el periodo t)*100</t>
  </si>
  <si>
    <t>C 16 A1.C3 Elaboración de reportes de avance de variables de estadística básica agropecuaria de comercio exterior</t>
  </si>
  <si>
    <r>
      <t>A1.C3 Porcentaje de avance de reportes de integración y análisis de la estadística</t>
    </r>
    <r>
      <rPr>
        <i/>
        <sz val="10"/>
        <color indexed="30"/>
        <rFont val="Soberana Sans"/>
      </rPr>
      <t xml:space="preserve">
</t>
    </r>
  </si>
  <si>
    <t>D 17 A1.C4 Elaboración de publicaciones impresas con información del sector agroalimentario y agroindustrial</t>
  </si>
  <si>
    <r>
      <t>A1.C4 Porcentaje de elaboración de publicaciones impresas</t>
    </r>
    <r>
      <rPr>
        <i/>
        <sz val="10"/>
        <color indexed="30"/>
        <rFont val="Soberana Sans"/>
      </rPr>
      <t xml:space="preserve">
</t>
    </r>
  </si>
  <si>
    <t>(Número de publicaciones impresas elaboradas en el periodo t/número de publicaciones impresas programadas en el periodo t)*100</t>
  </si>
  <si>
    <t>D 18 A2.C4 Elaboración de publicaciones digitales con información agroalimentaria y agroindustrial</t>
  </si>
  <si>
    <r>
      <t xml:space="preserve">A2.C4 Porcentaje de publicaciones digitales elaboradas </t>
    </r>
    <r>
      <rPr>
        <i/>
        <sz val="10"/>
        <color indexed="30"/>
        <rFont val="Soberana Sans"/>
      </rPr>
      <t xml:space="preserve">
</t>
    </r>
  </si>
  <si>
    <t>(Número de publicaciones digitales elaboradas en el periodo t/número de publicaciones digitales programadas en el periodo t)*100</t>
  </si>
  <si>
    <t>E 19 A1.C5 Integración de información del sector cañero económica-productiva (Integración de corridas de campo, fábrica y reportes de comercio exterior)</t>
  </si>
  <si>
    <r>
      <t>A1.C5 Porcentaje de información económica-productiva integrada</t>
    </r>
    <r>
      <rPr>
        <i/>
        <sz val="10"/>
        <color indexed="30"/>
        <rFont val="Soberana Sans"/>
      </rPr>
      <t xml:space="preserve">
</t>
    </r>
  </si>
  <si>
    <t>(Número de reportes integrados durante el trimestre del año t) / (Número de reportes requeridos en el año t) * 100</t>
  </si>
  <si>
    <t>E 20 A2.C5 Actualización de bases de datos del sistema Integral para el Desarrollo Sustentable de la Caña de Azúcar</t>
  </si>
  <si>
    <r>
      <t>A2.C5 Porcentaje de base de datos actualizadas dentro del sistema Integral para el Desarrollo Sustentable de la Caña de Azúcar</t>
    </r>
    <r>
      <rPr>
        <i/>
        <sz val="10"/>
        <color indexed="30"/>
        <rFont val="Soberana Sans"/>
      </rPr>
      <t xml:space="preserve">
</t>
    </r>
  </si>
  <si>
    <t>(número de Bases de datos que componen al sistema Integral para el Desarrollo Sustentable de la Caña de Azúcar actualizadas al trimestre del año t) / (total de Bases de Datos que componen al Sistema Integral para el Desarrollo Sustentable de la Caña de Azúcar del año t)*100</t>
  </si>
  <si>
    <t>F 21 A1.C6 Distribución de imágenes satelitales</t>
  </si>
  <si>
    <r>
      <t>A1.C6 Porcentaje de solicitudes atendidas de imágenes satelitales</t>
    </r>
    <r>
      <rPr>
        <i/>
        <sz val="10"/>
        <color indexed="30"/>
        <rFont val="Soberana Sans"/>
      </rPr>
      <t xml:space="preserve">
</t>
    </r>
  </si>
  <si>
    <t>(Número de solicitudes atendidas en el periodo t/número de solicitudes recibidas en el periodo t)*100</t>
  </si>
  <si>
    <t>F 22 A2.C6 Integración del mosaico nacional de imágenes satelitales</t>
  </si>
  <si>
    <r>
      <t>A2.C6 Porcentaje de avance en la integración de imágenes satelitales</t>
    </r>
    <r>
      <rPr>
        <i/>
        <sz val="10"/>
        <color indexed="30"/>
        <rFont val="Soberana Sans"/>
      </rPr>
      <t xml:space="preserve">
</t>
    </r>
  </si>
  <si>
    <t>(Sumatoria de la superficie de las imágenes satelitales integradas en el periodo t/Superficie del territorio nacional)*100</t>
  </si>
  <si>
    <t>F 23 A3.C6 Elaboración de modelos tridimensionales del espacio geográfico nacional</t>
  </si>
  <si>
    <r>
      <t xml:space="preserve">A3.C6 Porcentaje de avance en la elaboración de modelos tridimensionales del espacio geográfico nacional </t>
    </r>
    <r>
      <rPr>
        <i/>
        <sz val="10"/>
        <color indexed="30"/>
        <rFont val="Soberana Sans"/>
      </rPr>
      <t xml:space="preserve">
</t>
    </r>
  </si>
  <si>
    <t>(Cantidad de modelos tridimensionales del espacio geográfico nacional generados en el periodo t/territorio nacional en el periodo t)*100</t>
  </si>
  <si>
    <t>G 24 A1.C7 Elaboración de reportes de márgenes de comercialización</t>
  </si>
  <si>
    <r>
      <t>A1.C7 Porcentaje de reportes elaborados para cálculo de márgenes de comercialización</t>
    </r>
    <r>
      <rPr>
        <i/>
        <sz val="10"/>
        <color indexed="30"/>
        <rFont val="Soberana Sans"/>
      </rPr>
      <t xml:space="preserve">
</t>
    </r>
  </si>
  <si>
    <t>H 25 A1.C8 Elaboración de reportes de precios diarios de bienes agroalimentarios y agroindustriales seleccionados</t>
  </si>
  <si>
    <r>
      <t>A1.C8 Porcentaje de elaboración de reportes de precios diarios nacionales e internacionales</t>
    </r>
    <r>
      <rPr>
        <i/>
        <sz val="10"/>
        <color indexed="30"/>
        <rFont val="Soberana Sans"/>
      </rPr>
      <t xml:space="preserve">
</t>
    </r>
  </si>
  <si>
    <t>I 26 A1.C9 Integración y difusión de información de la producción orgánica certificada por la regulación mexicana</t>
  </si>
  <si>
    <r>
      <t xml:space="preserve">A1.C9 Porcentaje de reportes de información de producción orgánica  </t>
    </r>
    <r>
      <rPr>
        <i/>
        <sz val="10"/>
        <color indexed="30"/>
        <rFont val="Soberana Sans"/>
      </rPr>
      <t xml:space="preserve">
</t>
    </r>
  </si>
  <si>
    <t>(Número de reportes elaborados/número de reportes programados)*100</t>
  </si>
  <si>
    <t>J 27 A1.C10 Reportes de comercio exterior agroalimentario y agroindustrial de México elaborados</t>
  </si>
  <si>
    <r>
      <t>A1.C10 Porcentaje de reportes elaborados de comercio exterior agroalimentario y agroindustrial</t>
    </r>
    <r>
      <rPr>
        <i/>
        <sz val="10"/>
        <color indexed="30"/>
        <rFont val="Soberana Sans"/>
      </rPr>
      <t xml:space="preserve">
</t>
    </r>
  </si>
  <si>
    <t>K 28 A1.C11 Difusión de publicaciones del sector agroalimentario y agroindustrial por medio de plataformas digitales</t>
  </si>
  <si>
    <r>
      <t>A1.C11 Porcentaje de publicaciones difundidas en redes sociales</t>
    </r>
    <r>
      <rPr>
        <i/>
        <sz val="10"/>
        <color indexed="30"/>
        <rFont val="Soberana Sans"/>
      </rPr>
      <t xml:space="preserve">
</t>
    </r>
  </si>
  <si>
    <t>(Número de publicaciones digitales difundidas en plataformas digitales en el periodo t/número de publicaciones digitales programadas para su difusión a través de plataformas digitales en el periodo t)*100</t>
  </si>
  <si>
    <t>L 29 A1.C12 Desarrollo de aplicaciones digitales con información agroalimentaria, agroindustrial y geográfica en dispositivos móviles</t>
  </si>
  <si>
    <r>
      <t>A1.C12 Porcentaje de aplicaciones digitales con información agroalimentaria, agroindustrial y geográfica desarrolladas</t>
    </r>
    <r>
      <rPr>
        <i/>
        <sz val="10"/>
        <color indexed="30"/>
        <rFont val="Soberana Sans"/>
      </rPr>
      <t xml:space="preserve">
</t>
    </r>
  </si>
  <si>
    <t>(Número de aplicaciones digitales desarrolladas en el periodo t/Número de aplicaciones digitales programadas en el periodo t)*100</t>
  </si>
  <si>
    <t>L 30 A2.C12 Actualización de la información agroalimentaria, agroindustrial y geográfica para las aplicaciones digitales</t>
  </si>
  <si>
    <r>
      <t>A2. C12 Porcentaje de aplicaciones digitales con información agroalimentaria, agroindustrial y geográfica actualizadas</t>
    </r>
    <r>
      <rPr>
        <i/>
        <sz val="10"/>
        <color indexed="30"/>
        <rFont val="Soberana Sans"/>
      </rPr>
      <t xml:space="preserve">
</t>
    </r>
  </si>
  <si>
    <t>(Número de variables actualizadas en las aplicaciones digitales en el periodo t/Número de variables ha actualizar en el periodo t)*100</t>
  </si>
  <si>
    <t>M 31 A1.C13 Atención de solicitudes de información agroalimentaria, agroindustrial y geográfica recibidas</t>
  </si>
  <si>
    <r>
      <t xml:space="preserve">A1.C13 Porcentaje de solicitudes de información atendidas respecto de las recibidas </t>
    </r>
    <r>
      <rPr>
        <i/>
        <sz val="10"/>
        <color indexed="30"/>
        <rFont val="Soberana Sans"/>
      </rPr>
      <t xml:space="preserve">
</t>
    </r>
  </si>
  <si>
    <r>
      <t xml:space="preserve">Participación de la producción nacional en la oferta total de los principales granos y oleaginosas (maíz, trigo, frijol, arroz, sorgo y soya)
</t>
    </r>
    <r>
      <rPr>
        <sz val="10"/>
        <rFont val="Soberana Sans"/>
        <family val="2"/>
      </rPr>
      <t>Sin Información,Sin Justificación</t>
    </r>
  </si>
  <si>
    <r>
      <t xml:space="preserve">F.2 Porcentaje de cumplimiento del Inventario Óptimo de azúcar
</t>
    </r>
    <r>
      <rPr>
        <sz val="10"/>
        <rFont val="Soberana Sans"/>
        <family val="2"/>
      </rPr>
      <t xml:space="preserve"> Causa : En septiembre de 2016, por acuerdo del Grupo de Trabajo de Política Comercial, coordinado por la SE, se ajustó el nivel de inventario óptimo de 2 a 2.5 meses de Consumo Nacional Aparente y Ventas a IMMEX, lo anterior para garantizar un abasto suficiente para el mercado doméstico en los meses que no hay zafra en el país, y de esta forma los precios se mantuvieran en niveles accesibles al consumidor, y además poder cubrir compromisos de exportación de azúcar a los Estados Unidos, sin afectar los precios nacionales. Efecto: Derivado del ajuste en el nivel de inventario óptimo a 2.5 meses, el efecto resulta positivo para mantener un nivel de abasto suficiente en el mercado nacional en los meses que no hay zafra en el país. Si se utilizara el inventario óptimo de 2.5 de meses, éste sería de 1,008,691 t, contra el inventario real final de 1,002,342 t, la desviación total sería de tan sólo -0.62%. Otros Motivos:</t>
    </r>
  </si>
  <si>
    <r>
      <t xml:space="preserve">F3. Porcentaje de productos estratégicos agroalimentarios y agroindustriales con información estadística que impactan directamente en 42% del gasto promedio de los hogares mexicanos
</t>
    </r>
    <r>
      <rPr>
        <sz val="10"/>
        <rFont val="Soberana Sans"/>
        <family val="2"/>
      </rPr>
      <t xml:space="preserve"> Causa : El comportamiento de la meta está de acuerdo a lo programado. Efecto: El comportamiento de la meta está de acuerdo a lo programado. Otros Motivos:</t>
    </r>
  </si>
  <si>
    <r>
      <t xml:space="preserve">P.2 Porcentaje de usuarios que consideran útil la información del Sistema Integral para el Desarrollo Sustentable de la caña de azúcar.
</t>
    </r>
    <r>
      <rPr>
        <sz val="10"/>
        <rFont val="Soberana Sans"/>
        <family val="2"/>
      </rPr>
      <t xml:space="preserve"> Causa : El punto porcentual por encima de la meta, es resultado de la oportunidad y confiabilidad de la información que contiene el portal WEB del CONADESUCA. Lamentablemente no todos los que consultan la información en el portal contestan la encuesta para evaluar que tan útil es el contenido y la información que se presenta en dicho portal. Efecto: No se esperan efectos adversos en el indicador FIN ya que al lograr incrementar la presencia del CONADESUCA en los ámbitos del sector nacional, mediante la generación y difusión de información confiable, oportuna y verás para la toma de decisiones en el sector, se cumple con lo mandatado por la Ley de Desarrollo Sustentable de la Caña de Azúcar de que el CONADESUCA es la fuente oficial de las cifras de producción en la agroindustria de la Caña de Azúcar. Otros Motivos:</t>
    </r>
  </si>
  <si>
    <r>
      <t xml:space="preserve">P.1 Porcentaje de veracidad y oportunidad de la información estadística y geoespacial agroalimentaria y agroindustrial
</t>
    </r>
    <r>
      <rPr>
        <sz val="10"/>
        <rFont val="Soberana Sans"/>
        <family val="2"/>
      </rPr>
      <t xml:space="preserve"> Causa : El comportamiento de la meta está de acuerdo a lo programado. Efecto: El comportamiento de la meta está de acuerdo a lo programado. Otros Motivos:</t>
    </r>
  </si>
  <si>
    <r>
      <t xml:space="preserve">C1. Porcentaje de bases de datos de estadísticas agropecuarias y agroalimentarias obtenidas
</t>
    </r>
    <r>
      <rPr>
        <sz val="10"/>
        <rFont val="Soberana Sans"/>
        <family val="2"/>
      </rPr>
      <t xml:space="preserve"> Causa : El comportamiento de la meta está de acuerdo a lo programado. Efecto: El comportamiento de la meta está de acuerdo a lo programado. Otros Motivos:</t>
    </r>
  </si>
  <si>
    <r>
      <t xml:space="preserve">C2. Porcentaje de reportes geoestadísticos agroalimentarios publicados
</t>
    </r>
    <r>
      <rPr>
        <sz val="10"/>
        <rFont val="Soberana Sans"/>
        <family val="2"/>
      </rPr>
      <t xml:space="preserve"> Causa : El comportamiento de la meta está de acuerdo a lo programado. Efecto: El comportamiento de la meta está de acuerdo a lo programado. Otros Motivos:</t>
    </r>
  </si>
  <si>
    <r>
      <t xml:space="preserve">C3. Porcentaje de balanzas de disponibilidad-consumo elaboradas
</t>
    </r>
    <r>
      <rPr>
        <sz val="10"/>
        <rFont val="Soberana Sans"/>
        <family val="2"/>
      </rPr>
      <t xml:space="preserve"> Causa : El comportamiento de la meta está de acuerdo a lo programado Efecto: El comportamiento de la meta está de acuerdo a lo programado Otros Motivos:</t>
    </r>
  </si>
  <si>
    <r>
      <t xml:space="preserve">C4. Porcentaje de cumplimiento de publicaciones difundidas 
</t>
    </r>
    <r>
      <rPr>
        <sz val="10"/>
        <rFont val="Soberana Sans"/>
        <family val="2"/>
      </rPr>
      <t xml:space="preserve"> Causa : El comportamiento de la meta está de acuerdo a lo programado. Efecto: El comportamiento de la meta está de acuerdo a lo programado. Otros Motivos:</t>
    </r>
  </si>
  <si>
    <r>
      <t xml:space="preserve">C4.2 Porcentaje de Publicaciones difundidas de la agroindustria azucarera
</t>
    </r>
    <r>
      <rPr>
        <sz val="10"/>
        <rFont val="Soberana Sans"/>
        <family val="2"/>
      </rPr>
      <t xml:space="preserve"> Causa : El comportamiento de la meta está de acuerdo a lo programado. Efecto: El comportamiento de la meta está de acuerdo a lo programado. Otros Motivos:</t>
    </r>
  </si>
  <si>
    <r>
      <t xml:space="preserve">C5. Tasa de variación de visitas realizadas por los actores de la agroindustria de la caña de azúcar, al portal del Comité Nacional para el Desarrollo Sustentable de la Caña de Azúcar
</t>
    </r>
    <r>
      <rPr>
        <sz val="10"/>
        <rFont val="Soberana Sans"/>
        <family val="2"/>
      </rPr>
      <t xml:space="preserve"> Causa : Se tienen 29.55 puntos porcentuales por arriba de la meta estimada, debido, por una parte a que la página WEB www.conadesuca.gob.mx se migró al portal gob.mx en diciembre del 2016, generando una baja consulta en el portal por desconocimiento de su uso, con lo cual el semestre de referencia fue bajo, ya que respecto al mismo semestre de años anteriores ya se traían más de 27 mil visitas, por otra parte, durante el 2017, la curva de aprendizaje del uso de la página se dio en el primer semestre, por lo que para el segundo semestre del 2017, ya se muestra un nivel adecuado a los históricos. Las cifras pueden revisarse en la siguiente dirección, misma que se proporcionó al CONADESUCA por parte de la Dirección de Comunicación Social de la SAGARPA en el mes de octubre: https://datastudio.google.com/reporting/1khYLhZqZNGYu6RuMTZfwfQJxj1D1fGqU/page/VwyH  Efecto: No se esperan efectos adversos, ya que la información que se proporciona en la página WEB del CONADESUCA es consultada cada vez más por un mayor número de usuarios. Con lo cual el número de tomadores de decisiones en el sector están mejor informados con oportunidad. Otros Motivos:</t>
    </r>
  </si>
  <si>
    <r>
      <t xml:space="preserve">C6. Porcentaje de imágenes procesadas
</t>
    </r>
    <r>
      <rPr>
        <sz val="10"/>
        <rFont val="Soberana Sans"/>
        <family val="2"/>
      </rPr>
      <t xml:space="preserve"> Causa : El comportamiento de la meta está de acuerdo a lo programado. Efecto: El comportamiento de la meta está de acuerdo a lo programado. Otros Motivos:</t>
    </r>
  </si>
  <si>
    <r>
      <t xml:space="preserve">C7. Porcentaje de reportes elaborados para cálculo de márgenes de comercialización
</t>
    </r>
    <r>
      <rPr>
        <sz val="10"/>
        <rFont val="Soberana Sans"/>
        <family val="2"/>
      </rPr>
      <t xml:space="preserve"> Causa : El comportamiento de la meta está de acuerdo a lo programado Efecto: El comportamiento de la meta está de acuerdo a lo programado Otros Motivos:</t>
    </r>
  </si>
  <si>
    <r>
      <t xml:space="preserve">C.8 Porcentaje de reportes realizados de precios diarios nacionales e internacionales 
</t>
    </r>
    <r>
      <rPr>
        <sz val="10"/>
        <rFont val="Soberana Sans"/>
        <family val="2"/>
      </rPr>
      <t xml:space="preserve"> Causa : Para la programación de 2017, se tomó la misma información que para 2016, sin embargo, está última sólo consideraba los meses de mayo a diciembre, por lo que en la programación de 2017 hizo falta considerar los reportes de enero a abril de 2017. Efecto: No hay ningún efecto, ya que se realizaron los reportes necesarios para todo el año. Otros Motivos:</t>
    </r>
  </si>
  <si>
    <r>
      <t xml:space="preserve">C9.  Porcentaje de reportes generados con información de producción orgánica 
</t>
    </r>
    <r>
      <rPr>
        <sz val="10"/>
        <rFont val="Soberana Sans"/>
        <family val="2"/>
      </rPr>
      <t xml:space="preserve"> Causa : El comportamiento de la meta está de acuerdo a lo programado   Efecto: El comportamiento de la meta está de acuerdo a lo programado   Otros Motivos:</t>
    </r>
  </si>
  <si>
    <r>
      <t xml:space="preserve">C10. Porcentaje de reportes elaborados de comercio exterior agroalimentario y agroindustrial
</t>
    </r>
    <r>
      <rPr>
        <sz val="10"/>
        <rFont val="Soberana Sans"/>
        <family val="2"/>
      </rPr>
      <t xml:space="preserve"> Causa : El comportamiento de la meta está de acuerdo a lo programado Efecto: El comportamiento de la meta está de acuerdo a lo programado Otros Motivos:</t>
    </r>
  </si>
  <si>
    <r>
      <t xml:space="preserve">C11. Porcentaje de publicaciones difundidas por medio de plataformas digitales
</t>
    </r>
    <r>
      <rPr>
        <sz val="10"/>
        <rFont val="Soberana Sans"/>
        <family val="2"/>
      </rPr>
      <t xml:space="preserve"> Causa : Se incrementó el número de publicaciones debido a que los técnicos agropecuarios de las entidades federativas enviaron fotografías y videos sobre la producción de sus estados. Efecto: Los usuarios de la información agroalimentaria tienen mayor acceso a los datos relevantes del sector que contribuye en la toma de decisiones. Otros Motivos:</t>
    </r>
  </si>
  <si>
    <r>
      <t xml:space="preserve">C12. Porcentaje de aplicaciones digitales desarrolladas
</t>
    </r>
    <r>
      <rPr>
        <sz val="10"/>
        <rFont val="Soberana Sans"/>
        <family val="2"/>
      </rPr>
      <t xml:space="preserve"> Causa : El comportamiento de la meta está de acuerdo a lo programado. Efecto: El comportamiento de la meta está de acuerdo a lo programado. Otros Motivos:</t>
    </r>
  </si>
  <si>
    <r>
      <t xml:space="preserve">C13. Porcentaje de solicitudes atendidas en los plazos establecidos respecto de las recibidas 
</t>
    </r>
    <r>
      <rPr>
        <sz val="10"/>
        <rFont val="Soberana Sans"/>
        <family val="2"/>
      </rPr>
      <t xml:space="preserve"> Causa : Cuando se realizó la planeación de la meta, se estimó que durante el año de 2017 se recibirían 1,600 solicitudes de información a través de correos electrónicos, oficios, llamadas telefónicas, por la página web del SIAP o de forma presencial en nuestras oficinas. Sin embargo, al 31 de diciembre de 2017 solamente se recibieron 1,526 consultas de información a través de los diversos medios. Todas las consultas de información que se recibieron durante el año se atendieron en tiempo y forma a satisfacción de los solicitantes. Se considera que para los próximos ejercicios se establecerá una meta de acuerdo con las estadísticas de las consultas recibidas en los años anteriores. Efecto: No se tiene ningún efecto negativo para la institución o para el gobierno federal. Se considera que no se recibieron el total de solicitudes programadas debido a que la información que genera el SIAP se difunde para los usuarios a través de diversas publicaciones en la página www.gob.mx/siap, por lo que los usuarios de la información accedieron directamente a la página web institucional. En el año 2017, se tienen registradas en la página un total de 511,909 sesiones y un total de 1¿255,678 páginas vistas en el año. Por otra parte, durante el año de 2017 el SIAP hizo la difusión de sus publicaciones mediante boletines por correo electrónico. Por lo anterior, se considera positivo que los usuarios de la información agroalimentaria tengan acceso directo a los datos que requieren para sus análisis y toma de decisiones cumpliéndose una de las metas del Programa para un Gobierno Cercano y Moderno (PGCM). Otros Motivos:</t>
    </r>
  </si>
  <si>
    <r>
      <t xml:space="preserve">A2.C1 Porcentaje de reportes con información agropecuaria integrados
</t>
    </r>
    <r>
      <rPr>
        <sz val="10"/>
        <rFont val="Soberana Sans"/>
        <family val="2"/>
      </rPr>
      <t xml:space="preserve"> Causa : El comportamiento de la meta está de acuerdo a lo programado. Efecto: El comportamiento de la meta está de acuerdo a lo programado. Otros Motivos:</t>
    </r>
  </si>
  <si>
    <r>
      <t xml:space="preserve">A1.C1 Porcentaje de padrones construidos y actualizados de interés nacional 
</t>
    </r>
    <r>
      <rPr>
        <sz val="10"/>
        <rFont val="Soberana Sans"/>
        <family val="2"/>
      </rPr>
      <t xml:space="preserve"> Causa : El comportamiento de la meta está de acuerdo a lo programado. Efecto: El comportamiento de la meta está de acuerdo a lo programado. Otros Motivos:</t>
    </r>
  </si>
  <si>
    <r>
      <t xml:space="preserve">A1.C2 Porcentaje de cobertura de estados con estimación de superficie sembrada por cultivos 
</t>
    </r>
    <r>
      <rPr>
        <sz val="10"/>
        <rFont val="Soberana Sans"/>
        <family val="2"/>
      </rPr>
      <t xml:space="preserve"> Causa : El comportamiento de la meta está de acuerdo a lo programado. Efecto: El comportamiento de la meta está de acuerdo a lo programado. Otros Motivos:</t>
    </r>
  </si>
  <si>
    <r>
      <t xml:space="preserve">A2.C2 Porcentaje de elaboración de reportes por presa de uso agrícola
</t>
    </r>
    <r>
      <rPr>
        <sz val="10"/>
        <rFont val="Soberana Sans"/>
        <family val="2"/>
      </rPr>
      <t xml:space="preserve"> Causa : El comportamiento de la meta está de acuerdo a lo programado. Efecto: El comportamiento de la meta está de acuerdo a lo programado. Otros Motivos:</t>
    </r>
  </si>
  <si>
    <r>
      <t xml:space="preserve">A3.C2 Porcentaje de la actualización de la superficie potencial para uso agrícola con respecto a la superficie total nacional
</t>
    </r>
    <r>
      <rPr>
        <sz val="10"/>
        <rFont val="Soberana Sans"/>
        <family val="2"/>
      </rPr>
      <t xml:space="preserve"> Causa : El comportamiento de la meta está de acuerdo a lo programado. Efecto: El comportamiento de la meta está de acuerdo a lo programado. Otros Motivos:</t>
    </r>
  </si>
  <si>
    <r>
      <t xml:space="preserve">A4.C2 Porcentaje de construcción de Unidades Primarias de Muestreo agroalimentarias y agroindustriales
</t>
    </r>
    <r>
      <rPr>
        <sz val="10"/>
        <rFont val="Soberana Sans"/>
        <family val="2"/>
      </rPr>
      <t xml:space="preserve"> Causa : El comportamiento de la meta está de acuerdo a lo programado. Efecto: El comportamiento de la meta está de acuerdo a lo programado. Otros Motivos:</t>
    </r>
  </si>
  <si>
    <r>
      <t xml:space="preserve">A5.C2 Porcentaje de Mapa Base actualizado
</t>
    </r>
    <r>
      <rPr>
        <sz val="10"/>
        <rFont val="Soberana Sans"/>
        <family val="2"/>
      </rPr>
      <t xml:space="preserve"> Causa : El comportamiento de la meta está de acuerdo a lo programado. Efecto: El comportamiento de la meta está de acuerdo a lo programado. Otros Motivos:</t>
    </r>
  </si>
  <si>
    <r>
      <t xml:space="preserve">A6.C2 Porcentaje de oportunidad de respuesta en la valoración de daños causados por eventos hidrometeorológicos y fitozoosanitarios
</t>
    </r>
    <r>
      <rPr>
        <sz val="10"/>
        <rFont val="Soberana Sans"/>
        <family val="2"/>
      </rPr>
      <t xml:space="preserve"> Causa : El comportamiento de la meta está de acuerdo a lo programado. Efecto: El comportamiento de la meta está de acuerdo a lo programado. Otros Motivos:</t>
    </r>
  </si>
  <si>
    <r>
      <t xml:space="preserve">A7. C2 Porcentaje de entrega de imágenes satelitales integradas con respecto a las programadas
</t>
    </r>
    <r>
      <rPr>
        <sz val="10"/>
        <rFont val="Soberana Sans"/>
        <family val="2"/>
      </rPr>
      <t xml:space="preserve"> Causa : El comportamiento de la meta está de acuerdo a lo programado. Efecto: El comportamiento de la meta está de acuerdo a lo programado. Otros Motivos:</t>
    </r>
  </si>
  <si>
    <r>
      <t xml:space="preserve">A8.C2 Porcentaje de unidades de producción e infraestructura localizadas geográficamente
</t>
    </r>
    <r>
      <rPr>
        <sz val="10"/>
        <rFont val="Soberana Sans"/>
        <family val="2"/>
      </rPr>
      <t xml:space="preserve"> Causa : El comportamiento de la meta está de acuerdo a lo programado. Efecto: El comportamiento de la meta está de acuerdo a lo programado. Otros Motivos:</t>
    </r>
  </si>
  <si>
    <r>
      <t xml:space="preserve">A9.C2 Porcentaje de cobertura de estados con determinación de la dinámica en el uso del suelo agrícola
</t>
    </r>
    <r>
      <rPr>
        <sz val="10"/>
        <rFont val="Soberana Sans"/>
        <family val="2"/>
      </rPr>
      <t xml:space="preserve"> Causa : El comportamiento de la meta está de acuerdo a lo programado. Efecto: El comportamiento de la meta está de acuerdo a lo programado. Otros Motivos:</t>
    </r>
  </si>
  <si>
    <r>
      <t xml:space="preserve">A10.C2 Porcentaje de cumplimiento de la  georreferenciación digital de mapas históricos 
</t>
    </r>
    <r>
      <rPr>
        <sz val="10"/>
        <rFont val="Soberana Sans"/>
        <family val="2"/>
      </rPr>
      <t xml:space="preserve"> Causa : El comportamiento de la meta está de acuerdo a lo programado. Efecto: El comportamiento de la meta está de acuerdo a lo programado. Otros Motivos:</t>
    </r>
  </si>
  <si>
    <r>
      <t xml:space="preserve">A11.C2 Porcentaje de cumplimiento de recopilación de firmas espectrales 
</t>
    </r>
    <r>
      <rPr>
        <sz val="10"/>
        <rFont val="Soberana Sans"/>
        <family val="2"/>
      </rPr>
      <t xml:space="preserve"> Causa : El comportamiento de la meta está de acuerdo a lo programado. Efecto: El comportamiento de la meta está de acuerdo a lo programado. Otros Motivos:</t>
    </r>
  </si>
  <si>
    <r>
      <t xml:space="preserve">A12.C2 Porcentaje de obtención de imágenes de alta resolución
</t>
    </r>
    <r>
      <rPr>
        <sz val="10"/>
        <rFont val="Soberana Sans"/>
        <family val="2"/>
      </rPr>
      <t xml:space="preserve"> Causa : El comportamiento de la meta está de acuerdo a lo programado. Efecto: El comportamiento de la meta está de acuerdo a lo programado. Otros Motivos:</t>
    </r>
  </si>
  <si>
    <r>
      <t xml:space="preserve">A2.C3 Porcentaje de actualización de reportes de información de producción agropecuaria
</t>
    </r>
    <r>
      <rPr>
        <sz val="10"/>
        <rFont val="Soberana Sans"/>
        <family val="2"/>
      </rPr>
      <t xml:space="preserve"> Causa : El comportamiento de la meta está de acuerdo a lo programado Efecto: El comportamiento de la meta está de acuerdo a lo programado Otros Motivos:</t>
    </r>
  </si>
  <si>
    <r>
      <t xml:space="preserve">A1.C3 Porcentaje de avance de reportes de integración y análisis de la estadística
</t>
    </r>
    <r>
      <rPr>
        <sz val="10"/>
        <rFont val="Soberana Sans"/>
        <family val="2"/>
      </rPr>
      <t xml:space="preserve"> Causa : El comportamiento de la meta está de acuerdo a lo programado Efecto: El comportamiento de la meta está de acuerdo a lo programado Otros Motivos:</t>
    </r>
  </si>
  <si>
    <r>
      <t xml:space="preserve">A1.C4 Porcentaje de elaboración de publicaciones impresas
</t>
    </r>
    <r>
      <rPr>
        <sz val="10"/>
        <rFont val="Soberana Sans"/>
        <family val="2"/>
      </rPr>
      <t xml:space="preserve"> Causa : El comportamiento de la meta está de acuerdo a lo programado Efecto: El comportamiento de la meta está de acuerdo a lo programado Otros Motivos:</t>
    </r>
  </si>
  <si>
    <r>
      <t xml:space="preserve">A2.C4 Porcentaje de publicaciones digitales elaboradas 
</t>
    </r>
    <r>
      <rPr>
        <sz val="10"/>
        <rFont val="Soberana Sans"/>
        <family val="2"/>
      </rPr>
      <t xml:space="preserve"> Causa : El comportamiento de la meta está de acuerdo a lo programado. Efecto: El comportamiento de la meta está de acuerdo a lo programado. Otros Motivos:</t>
    </r>
  </si>
  <si>
    <r>
      <t xml:space="preserve">A1.C5 Porcentaje de información económica-productiva integrada
</t>
    </r>
    <r>
      <rPr>
        <sz val="10"/>
        <rFont val="Soberana Sans"/>
        <family val="2"/>
      </rPr>
      <t xml:space="preserve"> Causa : El comportamiento de la meta está de acuerdo a lo programado. Efecto: El comportamiento de la meta está de acuerdo a lo programado. Otros Motivos:</t>
    </r>
  </si>
  <si>
    <r>
      <t xml:space="preserve">A2.C5 Porcentaje de base de datos actualizadas dentro del sistema Integral para el Desarrollo Sustentable de la Caña de Azúcar
</t>
    </r>
    <r>
      <rPr>
        <sz val="10"/>
        <rFont val="Soberana Sans"/>
        <family val="2"/>
      </rPr>
      <t xml:space="preserve"> Causa : El comportamiento de la meta está de acuerdo a lo programado. Efecto: El comportamiento de la meta está de acuerdo a lo programado. Otros Motivos:</t>
    </r>
  </si>
  <si>
    <r>
      <t xml:space="preserve">A1.C6 Porcentaje de solicitudes atendidas de imágenes satelitales
</t>
    </r>
    <r>
      <rPr>
        <sz val="10"/>
        <rFont val="Soberana Sans"/>
        <family val="2"/>
      </rPr>
      <t xml:space="preserve"> Causa : El comportamiento de la meta está de acuerdo a lo programado. Efecto: El comportamiento de la meta está de acuerdo a lo programado. Otros Motivos:</t>
    </r>
  </si>
  <si>
    <r>
      <t xml:space="preserve">A2.C6 Porcentaje de avance en la integración de imágenes satelitales
</t>
    </r>
    <r>
      <rPr>
        <sz val="10"/>
        <rFont val="Soberana Sans"/>
        <family val="2"/>
      </rPr>
      <t xml:space="preserve"> Causa : El comportamiento de la meta está de acuerdo a lo programado. Efecto: El comportamiento de la meta está de acuerdo a lo programado. Otros Motivos:</t>
    </r>
  </si>
  <si>
    <r>
      <t xml:space="preserve">A3.C6 Porcentaje de avance en la elaboración de modelos tridimensionales del espacio geográfico nacional 
</t>
    </r>
    <r>
      <rPr>
        <sz val="10"/>
        <rFont val="Soberana Sans"/>
        <family val="2"/>
      </rPr>
      <t xml:space="preserve"> Causa : El comportamiento de la meta está de acuerdo a lo programado. Efecto: El comportamiento de la meta está de acuerdo a lo programado. Otros Motivos:</t>
    </r>
  </si>
  <si>
    <r>
      <t xml:space="preserve">A1.C7 Porcentaje de reportes elaborados para cálculo de márgenes de comercialización
</t>
    </r>
    <r>
      <rPr>
        <sz val="10"/>
        <rFont val="Soberana Sans"/>
        <family val="2"/>
      </rPr>
      <t xml:space="preserve"> Causa : El comportamiento de la meta está de acuerdo a lo programado Efecto: El comportamiento de la meta está de acuerdo a lo programado Otros Motivos:</t>
    </r>
  </si>
  <si>
    <r>
      <t xml:space="preserve">A1.C8 Porcentaje de elaboración de reportes de precios diarios nacionales e internacionales
</t>
    </r>
    <r>
      <rPr>
        <sz val="10"/>
        <rFont val="Soberana Sans"/>
        <family val="2"/>
      </rPr>
      <t xml:space="preserve"> Causa : Para la programación de 2017, se tomó la misma información que para 2016, sin embargo, está última sólo consideraba los meses de mayo a diciembre, por lo que en la programación de 2017 hizo falta considerar los reportes de enero a abril de 2017. Efecto: No hay ningún efecto, ya que se realizaron los reportes necesarios para todo el año. Otros Motivos:</t>
    </r>
  </si>
  <si>
    <r>
      <t xml:space="preserve">A1.C9 Porcentaje de reportes de información de producción orgánica  
</t>
    </r>
    <r>
      <rPr>
        <sz val="10"/>
        <rFont val="Soberana Sans"/>
        <family val="2"/>
      </rPr>
      <t xml:space="preserve"> Causa : No hay ningún efecto, ya que se cumplió con lo programado Efecto: No hay ningún efecto, ya que se cumplió con lo programado Otros Motivos:</t>
    </r>
  </si>
  <si>
    <r>
      <t xml:space="preserve">A1.C10 Porcentaje de reportes elaborados de comercio exterior agroalimentario y agroindustrial
</t>
    </r>
    <r>
      <rPr>
        <sz val="10"/>
        <rFont val="Soberana Sans"/>
        <family val="2"/>
      </rPr>
      <t xml:space="preserve"> Causa : El comportamiento de la meta está de acuerdo a lo programado Efecto: El comportamiento de la meta está de acuerdo a lo programado Otros Motivos:</t>
    </r>
  </si>
  <si>
    <r>
      <t xml:space="preserve">A1.C11 Porcentaje de publicaciones difundidas en redes sociales
</t>
    </r>
    <r>
      <rPr>
        <sz val="10"/>
        <rFont val="Soberana Sans"/>
        <family val="2"/>
      </rPr>
      <t xml:space="preserve"> Causa : Se incrementó el número de publicaciones debido a que los técnicos agropecuarios de las entidades federativas enviaron fotografías y videos sobre la producción de sus estados. Efecto: Los usuarios de la información agroalimentaria tienen mayor acceso a los datos relevantes del sector que contribuye en la toma de decisiones. Otros Motivos:</t>
    </r>
  </si>
  <si>
    <r>
      <t xml:space="preserve">A1.C12 Porcentaje de aplicaciones digitales con información agroalimentaria, agroindustrial y geográfica desarrolladas
</t>
    </r>
    <r>
      <rPr>
        <sz val="10"/>
        <rFont val="Soberana Sans"/>
        <family val="2"/>
      </rPr>
      <t xml:space="preserve"> Causa : El comportamiento de la meta está de acuerdo a lo programado. Efecto: El comportamiento de la meta está de acuerdo a lo programado. Otros Motivos:</t>
    </r>
  </si>
  <si>
    <r>
      <t xml:space="preserve">A2. C12 Porcentaje de aplicaciones digitales con información agroalimentaria, agroindustrial y geográfica actualizadas
</t>
    </r>
    <r>
      <rPr>
        <sz val="10"/>
        <rFont val="Soberana Sans"/>
        <family val="2"/>
      </rPr>
      <t xml:space="preserve"> Causa : El comportamiento de la meta está de acuerdo a lo programado. Efecto: El comportamiento de la meta está de acuerdo a lo programado. Otros Motivos:</t>
    </r>
  </si>
  <si>
    <r>
      <t xml:space="preserve">A1.C13 Porcentaje de solicitudes de información atendidas respecto de las recibidas 
</t>
    </r>
    <r>
      <rPr>
        <sz val="10"/>
        <rFont val="Soberana Sans"/>
        <family val="2"/>
      </rPr>
      <t xml:space="preserve"> Causa : Cuando se realizó la planeación de la meta, se estimó que durante el año de 2017 se recibirían 1,600 solicitudes de información a través de correos electrónicos, oficios, llamadas telefónicas, por la página web del SIAP o de forma presencial en nuestras oficinas. Sin embargo, al 31 de diciembre de 2017 solamente se recibieron 1,526 consultas de información a través de los diversos medios. Todas las consultas de información que se recibieron durante el año se atendieron en tiempo y forma a satisfacción de los solicitantes. Se considera que para los próximos ejercicios se establecerá una meta de acuerdo con las estadísticas de las consultas recibidas en los años anteriores. Efecto: No se tiene ningún efecto negativo para la institución o para el gobierno federal. Se considera que no se recibieron el total de solicitudes programadas debido a que la información que genera el SIAP se difunde para los usuarios a través de diversas publicaciones en la página www.gob.mx/siap, por lo que los usuarios de la información accedieron directamente a la página web institucional. En el año 2017, se tienen registradas en la página un total de 511,909 sesiones y un total de 1¿255,678 páginas vistas en el año. Por otra parte, durante el año de 2017 el SIAP hizo la difusión de sus publicaciones mediante boletines por correo electrónico. Por lo anterior, se considera positivo que los usuarios de la información agroalimentaria tengan acceso directo a los datos que requieren para sus análisis y toma de decisiones cumpliéndose una de las metas del Programa para un Gobierno Cercano y Moderno (PGCM). Otros Motivos:</t>
    </r>
  </si>
  <si>
    <r>
      <t>Productividad laboral en el sector agropecuario y pesquero</t>
    </r>
    <r>
      <rPr>
        <i/>
        <sz val="10"/>
        <color indexed="30"/>
        <rFont val="Soberana Sans"/>
      </rPr>
      <t xml:space="preserve">
</t>
    </r>
  </si>
  <si>
    <r>
      <t>Tasa de crecimiento del PIB agropecuario y pesquero</t>
    </r>
    <r>
      <rPr>
        <i/>
        <sz val="10"/>
        <color indexed="30"/>
        <rFont val="Soberana Sans"/>
      </rPr>
      <t xml:space="preserve">
</t>
    </r>
  </si>
  <si>
    <r>
      <t>Volumen de producción con cobertura de riesgos de mercado del total de la producción comercializable elegible</t>
    </r>
    <r>
      <rPr>
        <i/>
        <sz val="10"/>
        <color indexed="30"/>
        <rFont val="Soberana Sans"/>
      </rPr>
      <t xml:space="preserve">
</t>
    </r>
  </si>
  <si>
    <r>
      <t>Porcentaje del territorio nacional conservado libre de la mosca de la fruta</t>
    </r>
    <r>
      <rPr>
        <i/>
        <sz val="10"/>
        <color indexed="30"/>
        <rFont val="Soberana Sans"/>
      </rPr>
      <t xml:space="preserve">
</t>
    </r>
  </si>
  <si>
    <r>
      <t>Participación de la producción nacional en la oferta total de los principales granos y oleaginosas (maíz, trigo, frijol, arroz, sorgo y soya)</t>
    </r>
    <r>
      <rPr>
        <i/>
        <sz val="10"/>
        <color indexed="30"/>
        <rFont val="Soberana Sans"/>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</si>
</sst>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4"/>
      <color indexed="9"/>
      <name val="Soberana Sans"/>
      <family val="3"/>
    </font>
    <font>
      <b/>
      <sz val="11"/>
      <color indexed="8"/>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8"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29"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tabSelected="1" view="pageBreakPreview" zoomScale="80" zoomScaleNormal="80" zoomScaleSheetLayoutView="80" workbookViewId="0">
      <selection activeCell="AB4" sqref="AB4"/>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v>
      </c>
      <c r="D4" s="15" t="s">
        <v>5</v>
      </c>
      <c r="E4" s="15"/>
      <c r="F4" s="15"/>
      <c r="G4" s="15"/>
      <c r="H4" s="15"/>
      <c r="I4" s="16"/>
      <c r="J4" s="17" t="s">
        <v>6</v>
      </c>
      <c r="K4" s="18" t="s">
        <v>7</v>
      </c>
      <c r="L4" s="19" t="s">
        <v>8</v>
      </c>
      <c r="M4" s="19"/>
      <c r="N4" s="19"/>
      <c r="O4" s="19"/>
      <c r="P4" s="17" t="s">
        <v>9</v>
      </c>
      <c r="Q4" s="19" t="s">
        <v>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21</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37</v>
      </c>
      <c r="D11" s="58"/>
      <c r="E11" s="58"/>
      <c r="F11" s="58"/>
      <c r="G11" s="58"/>
      <c r="H11" s="58"/>
      <c r="I11" s="58" t="s">
        <v>1395</v>
      </c>
      <c r="J11" s="58"/>
      <c r="K11" s="58"/>
      <c r="L11" s="58" t="s">
        <v>38</v>
      </c>
      <c r="M11" s="58"/>
      <c r="N11" s="58"/>
      <c r="O11" s="58"/>
      <c r="P11" s="59" t="s">
        <v>39</v>
      </c>
      <c r="Q11" s="59" t="s">
        <v>40</v>
      </c>
      <c r="R11" s="60">
        <v>62505</v>
      </c>
      <c r="S11" s="60">
        <v>62505</v>
      </c>
      <c r="T11" s="60">
        <v>85196</v>
      </c>
      <c r="U11" s="61">
        <f>IF(ISERR(T11/S11*100),"N/A",T11/S11*100)</f>
        <v>136.30269578433726</v>
      </c>
    </row>
    <row r="12" spans="1:34" ht="75" customHeight="1" thickBot="1">
      <c r="A12" s="56"/>
      <c r="B12" s="62" t="s">
        <v>41</v>
      </c>
      <c r="C12" s="63" t="s">
        <v>41</v>
      </c>
      <c r="D12" s="63"/>
      <c r="E12" s="63"/>
      <c r="F12" s="63"/>
      <c r="G12" s="63"/>
      <c r="H12" s="63"/>
      <c r="I12" s="63" t="s">
        <v>42</v>
      </c>
      <c r="J12" s="63"/>
      <c r="K12" s="63"/>
      <c r="L12" s="63" t="s">
        <v>43</v>
      </c>
      <c r="M12" s="63"/>
      <c r="N12" s="63"/>
      <c r="O12" s="63"/>
      <c r="P12" s="64" t="s">
        <v>44</v>
      </c>
      <c r="Q12" s="64" t="s">
        <v>40</v>
      </c>
      <c r="R12" s="64">
        <v>100</v>
      </c>
      <c r="S12" s="64">
        <v>100</v>
      </c>
      <c r="T12" s="64">
        <v>100</v>
      </c>
      <c r="U12" s="65">
        <f>IF(ISERR(T12/S12*100),"N/A",T12/S12*100)</f>
        <v>100</v>
      </c>
    </row>
    <row r="13" spans="1:34" ht="75" customHeight="1" thickTop="1" thickBot="1">
      <c r="A13" s="56"/>
      <c r="B13" s="57" t="s">
        <v>45</v>
      </c>
      <c r="C13" s="58" t="s">
        <v>46</v>
      </c>
      <c r="D13" s="58"/>
      <c r="E13" s="58"/>
      <c r="F13" s="58"/>
      <c r="G13" s="58"/>
      <c r="H13" s="58"/>
      <c r="I13" s="58" t="s">
        <v>47</v>
      </c>
      <c r="J13" s="58"/>
      <c r="K13" s="58"/>
      <c r="L13" s="58" t="s">
        <v>48</v>
      </c>
      <c r="M13" s="58"/>
      <c r="N13" s="58"/>
      <c r="O13" s="58"/>
      <c r="P13" s="59" t="s">
        <v>44</v>
      </c>
      <c r="Q13" s="59" t="s">
        <v>49</v>
      </c>
      <c r="R13" s="59">
        <v>100</v>
      </c>
      <c r="S13" s="59">
        <v>100</v>
      </c>
      <c r="T13" s="59">
        <v>100</v>
      </c>
      <c r="U13" s="61">
        <f>IF(ISERR(T13/S13*100),"N/A",T13/S13*100)</f>
        <v>100</v>
      </c>
    </row>
    <row r="14" spans="1:34" ht="75" customHeight="1" thickTop="1" thickBot="1">
      <c r="A14" s="56"/>
      <c r="B14" s="57" t="s">
        <v>50</v>
      </c>
      <c r="C14" s="58" t="s">
        <v>51</v>
      </c>
      <c r="D14" s="58"/>
      <c r="E14" s="58"/>
      <c r="F14" s="58"/>
      <c r="G14" s="58"/>
      <c r="H14" s="58"/>
      <c r="I14" s="58" t="s">
        <v>52</v>
      </c>
      <c r="J14" s="58"/>
      <c r="K14" s="58"/>
      <c r="L14" s="58" t="s">
        <v>53</v>
      </c>
      <c r="M14" s="58"/>
      <c r="N14" s="58"/>
      <c r="O14" s="58"/>
      <c r="P14" s="59" t="s">
        <v>44</v>
      </c>
      <c r="Q14" s="59" t="s">
        <v>54</v>
      </c>
      <c r="R14" s="59">
        <v>100</v>
      </c>
      <c r="S14" s="59">
        <v>100</v>
      </c>
      <c r="T14" s="59">
        <v>86.5</v>
      </c>
      <c r="U14" s="61">
        <f>IF(ISERR(T14/S14*100),"N/A",T14/S14*100)</f>
        <v>86.5</v>
      </c>
    </row>
    <row r="15" spans="1:34" ht="75" customHeight="1" thickTop="1" thickBot="1">
      <c r="A15" s="56"/>
      <c r="B15" s="57" t="s">
        <v>55</v>
      </c>
      <c r="C15" s="58" t="s">
        <v>56</v>
      </c>
      <c r="D15" s="58"/>
      <c r="E15" s="58"/>
      <c r="F15" s="58"/>
      <c r="G15" s="58"/>
      <c r="H15" s="58"/>
      <c r="I15" s="58" t="s">
        <v>57</v>
      </c>
      <c r="J15" s="58"/>
      <c r="K15" s="58"/>
      <c r="L15" s="58" t="s">
        <v>58</v>
      </c>
      <c r="M15" s="58"/>
      <c r="N15" s="58"/>
      <c r="O15" s="58"/>
      <c r="P15" s="59" t="s">
        <v>44</v>
      </c>
      <c r="Q15" s="59" t="s">
        <v>59</v>
      </c>
      <c r="R15" s="59">
        <v>100</v>
      </c>
      <c r="S15" s="59">
        <v>100</v>
      </c>
      <c r="T15" s="59">
        <v>84.88</v>
      </c>
      <c r="U15" s="61">
        <f>IF(ISERR((S15-T15)*100/S15+100),"N/A",(S15-T15)*100/S15+100)</f>
        <v>115.12</v>
      </c>
    </row>
    <row r="16" spans="1:34" ht="22.5" customHeight="1" thickTop="1" thickBot="1">
      <c r="B16" s="9" t="s">
        <v>60</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61</v>
      </c>
      <c r="S17" s="40" t="s">
        <v>62</v>
      </c>
      <c r="T17" s="72" t="s">
        <v>63</v>
      </c>
      <c r="U17" s="40" t="s">
        <v>64</v>
      </c>
    </row>
    <row r="18" spans="2:21" ht="26.25" customHeight="1" thickBot="1">
      <c r="B18" s="73"/>
      <c r="C18" s="74"/>
      <c r="D18" s="74"/>
      <c r="E18" s="74"/>
      <c r="F18" s="74"/>
      <c r="G18" s="74"/>
      <c r="H18" s="75"/>
      <c r="I18" s="75"/>
      <c r="J18" s="75"/>
      <c r="K18" s="75"/>
      <c r="L18" s="75"/>
      <c r="M18" s="75"/>
      <c r="N18" s="75"/>
      <c r="O18" s="75"/>
      <c r="P18" s="76"/>
      <c r="Q18" s="77"/>
      <c r="R18" s="78" t="s">
        <v>65</v>
      </c>
      <c r="S18" s="77" t="s">
        <v>65</v>
      </c>
      <c r="T18" s="77" t="s">
        <v>65</v>
      </c>
      <c r="U18" s="77" t="s">
        <v>66</v>
      </c>
    </row>
    <row r="19" spans="2:21" ht="13.5" customHeight="1" thickBot="1">
      <c r="B19" s="79" t="s">
        <v>67</v>
      </c>
      <c r="C19" s="80"/>
      <c r="D19" s="80"/>
      <c r="E19" s="81"/>
      <c r="F19" s="81"/>
      <c r="G19" s="81"/>
      <c r="H19" s="82"/>
      <c r="I19" s="82"/>
      <c r="J19" s="82"/>
      <c r="K19" s="82"/>
      <c r="L19" s="82"/>
      <c r="M19" s="82"/>
      <c r="N19" s="82"/>
      <c r="O19" s="82"/>
      <c r="P19" s="83"/>
      <c r="Q19" s="83"/>
      <c r="R19" s="84" t="str">
        <f t="shared" ref="R19:T20" si="0">"N/D"</f>
        <v>N/D</v>
      </c>
      <c r="S19" s="84" t="str">
        <f t="shared" si="0"/>
        <v>N/D</v>
      </c>
      <c r="T19" s="84" t="str">
        <f t="shared" si="0"/>
        <v>N/D</v>
      </c>
      <c r="U19" s="85" t="str">
        <f>+IF(ISERR(T19/S19*100),"N/A",T19/S19*100)</f>
        <v>N/A</v>
      </c>
    </row>
    <row r="20" spans="2:21" ht="13.5" customHeight="1" thickBot="1">
      <c r="B20" s="86" t="s">
        <v>68</v>
      </c>
      <c r="C20" s="87"/>
      <c r="D20" s="87"/>
      <c r="E20" s="88"/>
      <c r="F20" s="88"/>
      <c r="G20" s="88"/>
      <c r="H20" s="89"/>
      <c r="I20" s="89"/>
      <c r="J20" s="89"/>
      <c r="K20" s="89"/>
      <c r="L20" s="89"/>
      <c r="M20" s="89"/>
      <c r="N20" s="89"/>
      <c r="O20" s="89"/>
      <c r="P20" s="90"/>
      <c r="Q20" s="90"/>
      <c r="R20" s="84" t="str">
        <f t="shared" si="0"/>
        <v>N/D</v>
      </c>
      <c r="S20" s="84" t="str">
        <f t="shared" si="0"/>
        <v>N/D</v>
      </c>
      <c r="T20" s="84" t="str">
        <f t="shared" si="0"/>
        <v>N/D</v>
      </c>
      <c r="U20" s="85" t="str">
        <f>+IF(ISERR(T20/S20*100),"N/A",T20/S20*100)</f>
        <v>N/A</v>
      </c>
    </row>
    <row r="21" spans="2:21" ht="14.85" customHeight="1" thickTop="1" thickBot="1">
      <c r="B21" s="9" t="s">
        <v>69</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70</v>
      </c>
      <c r="C22" s="93"/>
      <c r="D22" s="93"/>
      <c r="E22" s="93"/>
      <c r="F22" s="93"/>
      <c r="G22" s="93"/>
      <c r="H22" s="93"/>
      <c r="I22" s="93"/>
      <c r="J22" s="93"/>
      <c r="K22" s="93"/>
      <c r="L22" s="93"/>
      <c r="M22" s="93"/>
      <c r="N22" s="93"/>
      <c r="O22" s="93"/>
      <c r="P22" s="93"/>
      <c r="Q22" s="93"/>
      <c r="R22" s="93"/>
      <c r="S22" s="93"/>
      <c r="T22" s="93"/>
      <c r="U22" s="92"/>
    </row>
    <row r="23" spans="2:21" ht="34.5" customHeight="1">
      <c r="B23" s="94" t="s">
        <v>71</v>
      </c>
      <c r="C23" s="96"/>
      <c r="D23" s="96"/>
      <c r="E23" s="96"/>
      <c r="F23" s="96"/>
      <c r="G23" s="96"/>
      <c r="H23" s="96"/>
      <c r="I23" s="96"/>
      <c r="J23" s="96"/>
      <c r="K23" s="96"/>
      <c r="L23" s="96"/>
      <c r="M23" s="96"/>
      <c r="N23" s="96"/>
      <c r="O23" s="96"/>
      <c r="P23" s="96"/>
      <c r="Q23" s="96"/>
      <c r="R23" s="96"/>
      <c r="S23" s="96"/>
      <c r="T23" s="96"/>
      <c r="U23" s="95"/>
    </row>
    <row r="24" spans="2:21" ht="47.1" customHeight="1">
      <c r="B24" s="94" t="s">
        <v>72</v>
      </c>
      <c r="C24" s="96"/>
      <c r="D24" s="96"/>
      <c r="E24" s="96"/>
      <c r="F24" s="96"/>
      <c r="G24" s="96"/>
      <c r="H24" s="96"/>
      <c r="I24" s="96"/>
      <c r="J24" s="96"/>
      <c r="K24" s="96"/>
      <c r="L24" s="96"/>
      <c r="M24" s="96"/>
      <c r="N24" s="96"/>
      <c r="O24" s="96"/>
      <c r="P24" s="96"/>
      <c r="Q24" s="96"/>
      <c r="R24" s="96"/>
      <c r="S24" s="96"/>
      <c r="T24" s="96"/>
      <c r="U24" s="95"/>
    </row>
    <row r="25" spans="2:21" ht="19.350000000000001" customHeight="1">
      <c r="B25" s="94" t="s">
        <v>73</v>
      </c>
      <c r="C25" s="96"/>
      <c r="D25" s="96"/>
      <c r="E25" s="96"/>
      <c r="F25" s="96"/>
      <c r="G25" s="96"/>
      <c r="H25" s="96"/>
      <c r="I25" s="96"/>
      <c r="J25" s="96"/>
      <c r="K25" s="96"/>
      <c r="L25" s="96"/>
      <c r="M25" s="96"/>
      <c r="N25" s="96"/>
      <c r="O25" s="96"/>
      <c r="P25" s="96"/>
      <c r="Q25" s="96"/>
      <c r="R25" s="96"/>
      <c r="S25" s="96"/>
      <c r="T25" s="96"/>
      <c r="U25" s="95"/>
    </row>
    <row r="26" spans="2:21" ht="37.700000000000003" customHeight="1">
      <c r="B26" s="94" t="s">
        <v>74</v>
      </c>
      <c r="C26" s="96"/>
      <c r="D26" s="96"/>
      <c r="E26" s="96"/>
      <c r="F26" s="96"/>
      <c r="G26" s="96"/>
      <c r="H26" s="96"/>
      <c r="I26" s="96"/>
      <c r="J26" s="96"/>
      <c r="K26" s="96"/>
      <c r="L26" s="96"/>
      <c r="M26" s="96"/>
      <c r="N26" s="96"/>
      <c r="O26" s="96"/>
      <c r="P26" s="96"/>
      <c r="Q26" s="96"/>
      <c r="R26" s="96"/>
      <c r="S26" s="96"/>
      <c r="T26" s="96"/>
      <c r="U26" s="95"/>
    </row>
    <row r="27" spans="2:21" ht="30.2" customHeight="1" thickBot="1">
      <c r="B27" s="97" t="s">
        <v>75</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7"/>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565</v>
      </c>
      <c r="D4" s="15" t="s">
        <v>566</v>
      </c>
      <c r="E4" s="15"/>
      <c r="F4" s="15"/>
      <c r="G4" s="15"/>
      <c r="H4" s="15"/>
      <c r="I4" s="16"/>
      <c r="J4" s="17" t="s">
        <v>6</v>
      </c>
      <c r="K4" s="18" t="s">
        <v>7</v>
      </c>
      <c r="L4" s="19" t="s">
        <v>8</v>
      </c>
      <c r="M4" s="19"/>
      <c r="N4" s="19"/>
      <c r="O4" s="19"/>
      <c r="P4" s="17" t="s">
        <v>9</v>
      </c>
      <c r="Q4" s="19" t="s">
        <v>567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568</v>
      </c>
      <c r="Q6" s="25"/>
      <c r="R6" s="29"/>
      <c r="S6" s="28" t="s">
        <v>20</v>
      </c>
      <c r="T6" s="25" t="s">
        <v>569</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570</v>
      </c>
      <c r="D11" s="58"/>
      <c r="E11" s="58"/>
      <c r="F11" s="58"/>
      <c r="G11" s="58"/>
      <c r="H11" s="58"/>
      <c r="I11" s="58" t="s">
        <v>1395</v>
      </c>
      <c r="J11" s="58"/>
      <c r="K11" s="58"/>
      <c r="L11" s="58" t="s">
        <v>38</v>
      </c>
      <c r="M11" s="58"/>
      <c r="N11" s="58"/>
      <c r="O11" s="58"/>
      <c r="P11" s="59" t="s">
        <v>39</v>
      </c>
      <c r="Q11" s="59" t="s">
        <v>40</v>
      </c>
      <c r="R11" s="60">
        <v>62505</v>
      </c>
      <c r="S11" s="60">
        <v>62505</v>
      </c>
      <c r="T11" s="60">
        <v>85196</v>
      </c>
      <c r="U11" s="61">
        <f t="shared" ref="U11:U40" si="0">IF(ISERR(T11/S11*100),"N/A",T11/S11*100)</f>
        <v>136.30269578433726</v>
      </c>
    </row>
    <row r="12" spans="1:34" ht="75" customHeight="1" thickBot="1">
      <c r="A12" s="56"/>
      <c r="B12" s="62" t="s">
        <v>41</v>
      </c>
      <c r="C12" s="63" t="s">
        <v>41</v>
      </c>
      <c r="D12" s="63"/>
      <c r="E12" s="63"/>
      <c r="F12" s="63"/>
      <c r="G12" s="63"/>
      <c r="H12" s="63"/>
      <c r="I12" s="63" t="s">
        <v>571</v>
      </c>
      <c r="J12" s="63"/>
      <c r="K12" s="63"/>
      <c r="L12" s="63" t="s">
        <v>572</v>
      </c>
      <c r="M12" s="63"/>
      <c r="N12" s="63"/>
      <c r="O12" s="63"/>
      <c r="P12" s="64" t="s">
        <v>360</v>
      </c>
      <c r="Q12" s="64" t="s">
        <v>40</v>
      </c>
      <c r="R12" s="64">
        <v>54.7</v>
      </c>
      <c r="S12" s="64">
        <v>54.7</v>
      </c>
      <c r="T12" s="64">
        <v>54.7</v>
      </c>
      <c r="U12" s="65">
        <f t="shared" si="0"/>
        <v>100</v>
      </c>
    </row>
    <row r="13" spans="1:34" ht="75" customHeight="1" thickTop="1" thickBot="1">
      <c r="A13" s="56"/>
      <c r="B13" s="57" t="s">
        <v>45</v>
      </c>
      <c r="C13" s="58" t="s">
        <v>573</v>
      </c>
      <c r="D13" s="58"/>
      <c r="E13" s="58"/>
      <c r="F13" s="58"/>
      <c r="G13" s="58"/>
      <c r="H13" s="58"/>
      <c r="I13" s="58" t="s">
        <v>574</v>
      </c>
      <c r="J13" s="58"/>
      <c r="K13" s="58"/>
      <c r="L13" s="58" t="s">
        <v>575</v>
      </c>
      <c r="M13" s="58"/>
      <c r="N13" s="58"/>
      <c r="O13" s="58"/>
      <c r="P13" s="59" t="s">
        <v>44</v>
      </c>
      <c r="Q13" s="59" t="s">
        <v>40</v>
      </c>
      <c r="R13" s="59">
        <v>9.1</v>
      </c>
      <c r="S13" s="59">
        <v>9.1</v>
      </c>
      <c r="T13" s="59">
        <v>9.1</v>
      </c>
      <c r="U13" s="61">
        <f t="shared" si="0"/>
        <v>100</v>
      </c>
    </row>
    <row r="14" spans="1:34" ht="75" customHeight="1" thickTop="1">
      <c r="A14" s="56"/>
      <c r="B14" s="57" t="s">
        <v>50</v>
      </c>
      <c r="C14" s="58" t="s">
        <v>576</v>
      </c>
      <c r="D14" s="58"/>
      <c r="E14" s="58"/>
      <c r="F14" s="58"/>
      <c r="G14" s="58"/>
      <c r="H14" s="58"/>
      <c r="I14" s="58" t="s">
        <v>577</v>
      </c>
      <c r="J14" s="58"/>
      <c r="K14" s="58"/>
      <c r="L14" s="58" t="s">
        <v>578</v>
      </c>
      <c r="M14" s="58"/>
      <c r="N14" s="58"/>
      <c r="O14" s="58"/>
      <c r="P14" s="59" t="s">
        <v>44</v>
      </c>
      <c r="Q14" s="59" t="s">
        <v>96</v>
      </c>
      <c r="R14" s="59">
        <v>100</v>
      </c>
      <c r="S14" s="59">
        <v>100</v>
      </c>
      <c r="T14" s="59">
        <v>100</v>
      </c>
      <c r="U14" s="61">
        <f t="shared" si="0"/>
        <v>100</v>
      </c>
    </row>
    <row r="15" spans="1:34" ht="75" customHeight="1">
      <c r="A15" s="56"/>
      <c r="B15" s="62" t="s">
        <v>41</v>
      </c>
      <c r="C15" s="63" t="s">
        <v>41</v>
      </c>
      <c r="D15" s="63"/>
      <c r="E15" s="63"/>
      <c r="F15" s="63"/>
      <c r="G15" s="63"/>
      <c r="H15" s="63"/>
      <c r="I15" s="63" t="s">
        <v>579</v>
      </c>
      <c r="J15" s="63"/>
      <c r="K15" s="63"/>
      <c r="L15" s="63" t="s">
        <v>580</v>
      </c>
      <c r="M15" s="63"/>
      <c r="N15" s="63"/>
      <c r="O15" s="63"/>
      <c r="P15" s="64" t="s">
        <v>44</v>
      </c>
      <c r="Q15" s="64" t="s">
        <v>96</v>
      </c>
      <c r="R15" s="64">
        <v>100</v>
      </c>
      <c r="S15" s="64">
        <v>100</v>
      </c>
      <c r="T15" s="64">
        <v>81.33</v>
      </c>
      <c r="U15" s="65">
        <f t="shared" si="0"/>
        <v>81.33</v>
      </c>
    </row>
    <row r="16" spans="1:34" ht="75" customHeight="1">
      <c r="A16" s="56"/>
      <c r="B16" s="62" t="s">
        <v>41</v>
      </c>
      <c r="C16" s="63" t="s">
        <v>41</v>
      </c>
      <c r="D16" s="63"/>
      <c r="E16" s="63"/>
      <c r="F16" s="63"/>
      <c r="G16" s="63"/>
      <c r="H16" s="63"/>
      <c r="I16" s="63" t="s">
        <v>581</v>
      </c>
      <c r="J16" s="63"/>
      <c r="K16" s="63"/>
      <c r="L16" s="63" t="s">
        <v>582</v>
      </c>
      <c r="M16" s="63"/>
      <c r="N16" s="63"/>
      <c r="O16" s="63"/>
      <c r="P16" s="64" t="s">
        <v>44</v>
      </c>
      <c r="Q16" s="64" t="s">
        <v>96</v>
      </c>
      <c r="R16" s="64">
        <v>100</v>
      </c>
      <c r="S16" s="64">
        <v>100</v>
      </c>
      <c r="T16" s="64">
        <v>146.25</v>
      </c>
      <c r="U16" s="65">
        <f t="shared" si="0"/>
        <v>146.25</v>
      </c>
    </row>
    <row r="17" spans="1:21" ht="75" customHeight="1">
      <c r="A17" s="56"/>
      <c r="B17" s="62" t="s">
        <v>41</v>
      </c>
      <c r="C17" s="63" t="s">
        <v>41</v>
      </c>
      <c r="D17" s="63"/>
      <c r="E17" s="63"/>
      <c r="F17" s="63"/>
      <c r="G17" s="63"/>
      <c r="H17" s="63"/>
      <c r="I17" s="63" t="s">
        <v>583</v>
      </c>
      <c r="J17" s="63"/>
      <c r="K17" s="63"/>
      <c r="L17" s="63" t="s">
        <v>584</v>
      </c>
      <c r="M17" s="63"/>
      <c r="N17" s="63"/>
      <c r="O17" s="63"/>
      <c r="P17" s="64" t="s">
        <v>44</v>
      </c>
      <c r="Q17" s="64" t="s">
        <v>96</v>
      </c>
      <c r="R17" s="64">
        <v>93.33</v>
      </c>
      <c r="S17" s="64">
        <v>93.33</v>
      </c>
      <c r="T17" s="64">
        <v>116.93</v>
      </c>
      <c r="U17" s="65">
        <f t="shared" si="0"/>
        <v>125.28661737919214</v>
      </c>
    </row>
    <row r="18" spans="1:21" ht="75" customHeight="1">
      <c r="A18" s="56"/>
      <c r="B18" s="62" t="s">
        <v>41</v>
      </c>
      <c r="C18" s="63" t="s">
        <v>41</v>
      </c>
      <c r="D18" s="63"/>
      <c r="E18" s="63"/>
      <c r="F18" s="63"/>
      <c r="G18" s="63"/>
      <c r="H18" s="63"/>
      <c r="I18" s="63" t="s">
        <v>585</v>
      </c>
      <c r="J18" s="63"/>
      <c r="K18" s="63"/>
      <c r="L18" s="63" t="s">
        <v>586</v>
      </c>
      <c r="M18" s="63"/>
      <c r="N18" s="63"/>
      <c r="O18" s="63"/>
      <c r="P18" s="64" t="s">
        <v>44</v>
      </c>
      <c r="Q18" s="64" t="s">
        <v>96</v>
      </c>
      <c r="R18" s="64">
        <v>21.88</v>
      </c>
      <c r="S18" s="64">
        <v>21.88</v>
      </c>
      <c r="T18" s="64">
        <v>20.16</v>
      </c>
      <c r="U18" s="65">
        <f t="shared" si="0"/>
        <v>92.138939670932359</v>
      </c>
    </row>
    <row r="19" spans="1:21" ht="75" customHeight="1">
      <c r="A19" s="56"/>
      <c r="B19" s="62" t="s">
        <v>41</v>
      </c>
      <c r="C19" s="63" t="s">
        <v>587</v>
      </c>
      <c r="D19" s="63"/>
      <c r="E19" s="63"/>
      <c r="F19" s="63"/>
      <c r="G19" s="63"/>
      <c r="H19" s="63"/>
      <c r="I19" s="63" t="s">
        <v>588</v>
      </c>
      <c r="J19" s="63"/>
      <c r="K19" s="63"/>
      <c r="L19" s="63" t="s">
        <v>589</v>
      </c>
      <c r="M19" s="63"/>
      <c r="N19" s="63"/>
      <c r="O19" s="63"/>
      <c r="P19" s="64" t="s">
        <v>44</v>
      </c>
      <c r="Q19" s="64" t="s">
        <v>54</v>
      </c>
      <c r="R19" s="64">
        <v>85.71</v>
      </c>
      <c r="S19" s="64">
        <v>85.71</v>
      </c>
      <c r="T19" s="64">
        <v>68.569999999999993</v>
      </c>
      <c r="U19" s="65">
        <f t="shared" si="0"/>
        <v>80.002333450005835</v>
      </c>
    </row>
    <row r="20" spans="1:21" ht="75" customHeight="1">
      <c r="A20" s="56"/>
      <c r="B20" s="62" t="s">
        <v>41</v>
      </c>
      <c r="C20" s="63" t="s">
        <v>590</v>
      </c>
      <c r="D20" s="63"/>
      <c r="E20" s="63"/>
      <c r="F20" s="63"/>
      <c r="G20" s="63"/>
      <c r="H20" s="63"/>
      <c r="I20" s="63" t="s">
        <v>591</v>
      </c>
      <c r="J20" s="63"/>
      <c r="K20" s="63"/>
      <c r="L20" s="63" t="s">
        <v>592</v>
      </c>
      <c r="M20" s="63"/>
      <c r="N20" s="63"/>
      <c r="O20" s="63"/>
      <c r="P20" s="64" t="s">
        <v>44</v>
      </c>
      <c r="Q20" s="64" t="s">
        <v>96</v>
      </c>
      <c r="R20" s="64">
        <v>30.04</v>
      </c>
      <c r="S20" s="64">
        <v>30.04</v>
      </c>
      <c r="T20" s="64">
        <v>30.04</v>
      </c>
      <c r="U20" s="65">
        <f t="shared" si="0"/>
        <v>100</v>
      </c>
    </row>
    <row r="21" spans="1:21" ht="75" customHeight="1">
      <c r="A21" s="56"/>
      <c r="B21" s="62" t="s">
        <v>41</v>
      </c>
      <c r="C21" s="63" t="s">
        <v>41</v>
      </c>
      <c r="D21" s="63"/>
      <c r="E21" s="63"/>
      <c r="F21" s="63"/>
      <c r="G21" s="63"/>
      <c r="H21" s="63"/>
      <c r="I21" s="63" t="s">
        <v>593</v>
      </c>
      <c r="J21" s="63"/>
      <c r="K21" s="63"/>
      <c r="L21" s="63" t="s">
        <v>594</v>
      </c>
      <c r="M21" s="63"/>
      <c r="N21" s="63"/>
      <c r="O21" s="63"/>
      <c r="P21" s="64" t="s">
        <v>44</v>
      </c>
      <c r="Q21" s="64" t="s">
        <v>40</v>
      </c>
      <c r="R21" s="64">
        <v>70</v>
      </c>
      <c r="S21" s="64">
        <v>70</v>
      </c>
      <c r="T21" s="64">
        <v>70</v>
      </c>
      <c r="U21" s="65">
        <f t="shared" si="0"/>
        <v>100</v>
      </c>
    </row>
    <row r="22" spans="1:21" ht="75" customHeight="1">
      <c r="A22" s="56"/>
      <c r="B22" s="62" t="s">
        <v>41</v>
      </c>
      <c r="C22" s="63" t="s">
        <v>41</v>
      </c>
      <c r="D22" s="63"/>
      <c r="E22" s="63"/>
      <c r="F22" s="63"/>
      <c r="G22" s="63"/>
      <c r="H22" s="63"/>
      <c r="I22" s="63" t="s">
        <v>595</v>
      </c>
      <c r="J22" s="63"/>
      <c r="K22" s="63"/>
      <c r="L22" s="63" t="s">
        <v>596</v>
      </c>
      <c r="M22" s="63"/>
      <c r="N22" s="63"/>
      <c r="O22" s="63"/>
      <c r="P22" s="64" t="s">
        <v>44</v>
      </c>
      <c r="Q22" s="64" t="s">
        <v>40</v>
      </c>
      <c r="R22" s="64">
        <v>7.0000000000000007E-2</v>
      </c>
      <c r="S22" s="64">
        <v>7.0000000000000007E-2</v>
      </c>
      <c r="T22" s="64">
        <v>7.0000000000000007E-2</v>
      </c>
      <c r="U22" s="65">
        <f t="shared" si="0"/>
        <v>100</v>
      </c>
    </row>
    <row r="23" spans="1:21" ht="75" customHeight="1">
      <c r="A23" s="56"/>
      <c r="B23" s="62" t="s">
        <v>41</v>
      </c>
      <c r="C23" s="63" t="s">
        <v>41</v>
      </c>
      <c r="D23" s="63"/>
      <c r="E23" s="63"/>
      <c r="F23" s="63"/>
      <c r="G23" s="63"/>
      <c r="H23" s="63"/>
      <c r="I23" s="63" t="s">
        <v>597</v>
      </c>
      <c r="J23" s="63"/>
      <c r="K23" s="63"/>
      <c r="L23" s="63" t="s">
        <v>598</v>
      </c>
      <c r="M23" s="63"/>
      <c r="N23" s="63"/>
      <c r="O23" s="63"/>
      <c r="P23" s="64" t="s">
        <v>44</v>
      </c>
      <c r="Q23" s="64" t="s">
        <v>40</v>
      </c>
      <c r="R23" s="64">
        <v>100</v>
      </c>
      <c r="S23" s="64">
        <v>100</v>
      </c>
      <c r="T23" s="64">
        <v>100</v>
      </c>
      <c r="U23" s="65">
        <f t="shared" si="0"/>
        <v>100</v>
      </c>
    </row>
    <row r="24" spans="1:21" ht="75" customHeight="1">
      <c r="A24" s="56"/>
      <c r="B24" s="62" t="s">
        <v>41</v>
      </c>
      <c r="C24" s="63" t="s">
        <v>599</v>
      </c>
      <c r="D24" s="63"/>
      <c r="E24" s="63"/>
      <c r="F24" s="63"/>
      <c r="G24" s="63"/>
      <c r="H24" s="63"/>
      <c r="I24" s="63" t="s">
        <v>600</v>
      </c>
      <c r="J24" s="63"/>
      <c r="K24" s="63"/>
      <c r="L24" s="63" t="s">
        <v>601</v>
      </c>
      <c r="M24" s="63"/>
      <c r="N24" s="63"/>
      <c r="O24" s="63"/>
      <c r="P24" s="64" t="s">
        <v>44</v>
      </c>
      <c r="Q24" s="64" t="s">
        <v>54</v>
      </c>
      <c r="R24" s="64">
        <v>100</v>
      </c>
      <c r="S24" s="64">
        <v>100</v>
      </c>
      <c r="T24" s="64">
        <v>108.66</v>
      </c>
      <c r="U24" s="65">
        <f t="shared" si="0"/>
        <v>108.66</v>
      </c>
    </row>
    <row r="25" spans="1:21" ht="75" customHeight="1">
      <c r="A25" s="56"/>
      <c r="B25" s="62" t="s">
        <v>41</v>
      </c>
      <c r="C25" s="63" t="s">
        <v>602</v>
      </c>
      <c r="D25" s="63"/>
      <c r="E25" s="63"/>
      <c r="F25" s="63"/>
      <c r="G25" s="63"/>
      <c r="H25" s="63"/>
      <c r="I25" s="63" t="s">
        <v>603</v>
      </c>
      <c r="J25" s="63"/>
      <c r="K25" s="63"/>
      <c r="L25" s="63" t="s">
        <v>604</v>
      </c>
      <c r="M25" s="63"/>
      <c r="N25" s="63"/>
      <c r="O25" s="63"/>
      <c r="P25" s="64" t="s">
        <v>44</v>
      </c>
      <c r="Q25" s="64" t="s">
        <v>40</v>
      </c>
      <c r="R25" s="64">
        <v>5</v>
      </c>
      <c r="S25" s="64">
        <v>5</v>
      </c>
      <c r="T25" s="64">
        <v>26.52</v>
      </c>
      <c r="U25" s="65">
        <f t="shared" si="0"/>
        <v>530.4</v>
      </c>
    </row>
    <row r="26" spans="1:21" ht="75" customHeight="1">
      <c r="A26" s="56"/>
      <c r="B26" s="62" t="s">
        <v>41</v>
      </c>
      <c r="C26" s="63" t="s">
        <v>41</v>
      </c>
      <c r="D26" s="63"/>
      <c r="E26" s="63"/>
      <c r="F26" s="63"/>
      <c r="G26" s="63"/>
      <c r="H26" s="63"/>
      <c r="I26" s="63" t="s">
        <v>605</v>
      </c>
      <c r="J26" s="63"/>
      <c r="K26" s="63"/>
      <c r="L26" s="63" t="s">
        <v>606</v>
      </c>
      <c r="M26" s="63"/>
      <c r="N26" s="63"/>
      <c r="O26" s="63"/>
      <c r="P26" s="64" t="s">
        <v>44</v>
      </c>
      <c r="Q26" s="64" t="s">
        <v>40</v>
      </c>
      <c r="R26" s="64">
        <v>20</v>
      </c>
      <c r="S26" s="64">
        <v>20</v>
      </c>
      <c r="T26" s="64">
        <v>61.11</v>
      </c>
      <c r="U26" s="65">
        <f t="shared" si="0"/>
        <v>305.55</v>
      </c>
    </row>
    <row r="27" spans="1:21" ht="75" customHeight="1" thickBot="1">
      <c r="A27" s="56"/>
      <c r="B27" s="62" t="s">
        <v>41</v>
      </c>
      <c r="C27" s="63" t="s">
        <v>41</v>
      </c>
      <c r="D27" s="63"/>
      <c r="E27" s="63"/>
      <c r="F27" s="63"/>
      <c r="G27" s="63"/>
      <c r="H27" s="63"/>
      <c r="I27" s="63" t="s">
        <v>607</v>
      </c>
      <c r="J27" s="63"/>
      <c r="K27" s="63"/>
      <c r="L27" s="63" t="s">
        <v>608</v>
      </c>
      <c r="M27" s="63"/>
      <c r="N27" s="63"/>
      <c r="O27" s="63"/>
      <c r="P27" s="64" t="s">
        <v>44</v>
      </c>
      <c r="Q27" s="64" t="s">
        <v>40</v>
      </c>
      <c r="R27" s="64">
        <v>13.88</v>
      </c>
      <c r="S27" s="64">
        <v>13.88</v>
      </c>
      <c r="T27" s="64">
        <v>116.39</v>
      </c>
      <c r="U27" s="65">
        <f t="shared" si="0"/>
        <v>838.54466858789624</v>
      </c>
    </row>
    <row r="28" spans="1:21" ht="75" customHeight="1" thickTop="1">
      <c r="A28" s="56"/>
      <c r="B28" s="57" t="s">
        <v>55</v>
      </c>
      <c r="C28" s="58" t="s">
        <v>609</v>
      </c>
      <c r="D28" s="58"/>
      <c r="E28" s="58"/>
      <c r="F28" s="58"/>
      <c r="G28" s="58"/>
      <c r="H28" s="58"/>
      <c r="I28" s="58" t="s">
        <v>610</v>
      </c>
      <c r="J28" s="58"/>
      <c r="K28" s="58"/>
      <c r="L28" s="58" t="s">
        <v>611</v>
      </c>
      <c r="M28" s="58"/>
      <c r="N28" s="58"/>
      <c r="O28" s="58"/>
      <c r="P28" s="59" t="s">
        <v>44</v>
      </c>
      <c r="Q28" s="59" t="s">
        <v>59</v>
      </c>
      <c r="R28" s="59">
        <v>100</v>
      </c>
      <c r="S28" s="59">
        <v>100</v>
      </c>
      <c r="T28" s="59">
        <v>101</v>
      </c>
      <c r="U28" s="61">
        <f t="shared" si="0"/>
        <v>101</v>
      </c>
    </row>
    <row r="29" spans="1:21" ht="75" customHeight="1">
      <c r="A29" s="56"/>
      <c r="B29" s="62" t="s">
        <v>41</v>
      </c>
      <c r="C29" s="63" t="s">
        <v>612</v>
      </c>
      <c r="D29" s="63"/>
      <c r="E29" s="63"/>
      <c r="F29" s="63"/>
      <c r="G29" s="63"/>
      <c r="H29" s="63"/>
      <c r="I29" s="63" t="s">
        <v>613</v>
      </c>
      <c r="J29" s="63"/>
      <c r="K29" s="63"/>
      <c r="L29" s="63" t="s">
        <v>614</v>
      </c>
      <c r="M29" s="63"/>
      <c r="N29" s="63"/>
      <c r="O29" s="63"/>
      <c r="P29" s="64" t="s">
        <v>44</v>
      </c>
      <c r="Q29" s="64" t="s">
        <v>155</v>
      </c>
      <c r="R29" s="64">
        <v>100</v>
      </c>
      <c r="S29" s="64">
        <v>100</v>
      </c>
      <c r="T29" s="64">
        <v>100</v>
      </c>
      <c r="U29" s="65">
        <f t="shared" si="0"/>
        <v>100</v>
      </c>
    </row>
    <row r="30" spans="1:21" ht="75" customHeight="1">
      <c r="A30" s="56"/>
      <c r="B30" s="62" t="s">
        <v>41</v>
      </c>
      <c r="C30" s="63" t="s">
        <v>615</v>
      </c>
      <c r="D30" s="63"/>
      <c r="E30" s="63"/>
      <c r="F30" s="63"/>
      <c r="G30" s="63"/>
      <c r="H30" s="63"/>
      <c r="I30" s="63" t="s">
        <v>616</v>
      </c>
      <c r="J30" s="63"/>
      <c r="K30" s="63"/>
      <c r="L30" s="63" t="s">
        <v>617</v>
      </c>
      <c r="M30" s="63"/>
      <c r="N30" s="63"/>
      <c r="O30" s="63"/>
      <c r="P30" s="64" t="s">
        <v>44</v>
      </c>
      <c r="Q30" s="64" t="s">
        <v>106</v>
      </c>
      <c r="R30" s="64">
        <v>100</v>
      </c>
      <c r="S30" s="64">
        <v>100</v>
      </c>
      <c r="T30" s="64">
        <v>195.05</v>
      </c>
      <c r="U30" s="65">
        <f t="shared" si="0"/>
        <v>195.05</v>
      </c>
    </row>
    <row r="31" spans="1:21" ht="75" customHeight="1">
      <c r="A31" s="56"/>
      <c r="B31" s="62" t="s">
        <v>41</v>
      </c>
      <c r="C31" s="63" t="s">
        <v>618</v>
      </c>
      <c r="D31" s="63"/>
      <c r="E31" s="63"/>
      <c r="F31" s="63"/>
      <c r="G31" s="63"/>
      <c r="H31" s="63"/>
      <c r="I31" s="63" t="s">
        <v>619</v>
      </c>
      <c r="J31" s="63"/>
      <c r="K31" s="63"/>
      <c r="L31" s="63" t="s">
        <v>620</v>
      </c>
      <c r="M31" s="63"/>
      <c r="N31" s="63"/>
      <c r="O31" s="63"/>
      <c r="P31" s="64" t="s">
        <v>44</v>
      </c>
      <c r="Q31" s="64" t="s">
        <v>106</v>
      </c>
      <c r="R31" s="64">
        <v>100</v>
      </c>
      <c r="S31" s="64">
        <v>100</v>
      </c>
      <c r="T31" s="64">
        <v>90.67</v>
      </c>
      <c r="U31" s="65">
        <f t="shared" si="0"/>
        <v>90.67</v>
      </c>
    </row>
    <row r="32" spans="1:21" ht="75" customHeight="1">
      <c r="A32" s="56"/>
      <c r="B32" s="62" t="s">
        <v>41</v>
      </c>
      <c r="C32" s="63" t="s">
        <v>621</v>
      </c>
      <c r="D32" s="63"/>
      <c r="E32" s="63"/>
      <c r="F32" s="63"/>
      <c r="G32" s="63"/>
      <c r="H32" s="63"/>
      <c r="I32" s="63" t="s">
        <v>622</v>
      </c>
      <c r="J32" s="63"/>
      <c r="K32" s="63"/>
      <c r="L32" s="63" t="s">
        <v>623</v>
      </c>
      <c r="M32" s="63"/>
      <c r="N32" s="63"/>
      <c r="O32" s="63"/>
      <c r="P32" s="64" t="s">
        <v>44</v>
      </c>
      <c r="Q32" s="64" t="s">
        <v>155</v>
      </c>
      <c r="R32" s="64">
        <v>100</v>
      </c>
      <c r="S32" s="64">
        <v>100</v>
      </c>
      <c r="T32" s="64">
        <v>100</v>
      </c>
      <c r="U32" s="65">
        <f t="shared" si="0"/>
        <v>100</v>
      </c>
    </row>
    <row r="33" spans="1:22" ht="75" customHeight="1">
      <c r="A33" s="56"/>
      <c r="B33" s="62" t="s">
        <v>41</v>
      </c>
      <c r="C33" s="63" t="s">
        <v>624</v>
      </c>
      <c r="D33" s="63"/>
      <c r="E33" s="63"/>
      <c r="F33" s="63"/>
      <c r="G33" s="63"/>
      <c r="H33" s="63"/>
      <c r="I33" s="63" t="s">
        <v>625</v>
      </c>
      <c r="J33" s="63"/>
      <c r="K33" s="63"/>
      <c r="L33" s="63" t="s">
        <v>626</v>
      </c>
      <c r="M33" s="63"/>
      <c r="N33" s="63"/>
      <c r="O33" s="63"/>
      <c r="P33" s="64" t="s">
        <v>44</v>
      </c>
      <c r="Q33" s="64" t="s">
        <v>225</v>
      </c>
      <c r="R33" s="64">
        <v>100</v>
      </c>
      <c r="S33" s="64">
        <v>100</v>
      </c>
      <c r="T33" s="64">
        <v>100</v>
      </c>
      <c r="U33" s="65">
        <f t="shared" si="0"/>
        <v>100</v>
      </c>
    </row>
    <row r="34" spans="1:22" ht="75" customHeight="1">
      <c r="A34" s="56"/>
      <c r="B34" s="62" t="s">
        <v>41</v>
      </c>
      <c r="C34" s="63" t="s">
        <v>627</v>
      </c>
      <c r="D34" s="63"/>
      <c r="E34" s="63"/>
      <c r="F34" s="63"/>
      <c r="G34" s="63"/>
      <c r="H34" s="63"/>
      <c r="I34" s="63" t="s">
        <v>628</v>
      </c>
      <c r="J34" s="63"/>
      <c r="K34" s="63"/>
      <c r="L34" s="63" t="s">
        <v>629</v>
      </c>
      <c r="M34" s="63"/>
      <c r="N34" s="63"/>
      <c r="O34" s="63"/>
      <c r="P34" s="64" t="s">
        <v>44</v>
      </c>
      <c r="Q34" s="64" t="s">
        <v>155</v>
      </c>
      <c r="R34" s="64">
        <v>100</v>
      </c>
      <c r="S34" s="64">
        <v>100</v>
      </c>
      <c r="T34" s="64">
        <v>100</v>
      </c>
      <c r="U34" s="65">
        <f t="shared" si="0"/>
        <v>100</v>
      </c>
    </row>
    <row r="35" spans="1:22" ht="75" customHeight="1">
      <c r="A35" s="56"/>
      <c r="B35" s="62" t="s">
        <v>41</v>
      </c>
      <c r="C35" s="63" t="s">
        <v>630</v>
      </c>
      <c r="D35" s="63"/>
      <c r="E35" s="63"/>
      <c r="F35" s="63"/>
      <c r="G35" s="63"/>
      <c r="H35" s="63"/>
      <c r="I35" s="63" t="s">
        <v>631</v>
      </c>
      <c r="J35" s="63"/>
      <c r="K35" s="63"/>
      <c r="L35" s="63" t="s">
        <v>632</v>
      </c>
      <c r="M35" s="63"/>
      <c r="N35" s="63"/>
      <c r="O35" s="63"/>
      <c r="P35" s="64" t="s">
        <v>44</v>
      </c>
      <c r="Q35" s="64" t="s">
        <v>59</v>
      </c>
      <c r="R35" s="64">
        <v>100</v>
      </c>
      <c r="S35" s="64">
        <v>100</v>
      </c>
      <c r="T35" s="64">
        <v>100</v>
      </c>
      <c r="U35" s="65">
        <f t="shared" si="0"/>
        <v>100</v>
      </c>
    </row>
    <row r="36" spans="1:22" ht="75" customHeight="1">
      <c r="A36" s="56"/>
      <c r="B36" s="62" t="s">
        <v>41</v>
      </c>
      <c r="C36" s="63" t="s">
        <v>633</v>
      </c>
      <c r="D36" s="63"/>
      <c r="E36" s="63"/>
      <c r="F36" s="63"/>
      <c r="G36" s="63"/>
      <c r="H36" s="63"/>
      <c r="I36" s="63" t="s">
        <v>634</v>
      </c>
      <c r="J36" s="63"/>
      <c r="K36" s="63"/>
      <c r="L36" s="63" t="s">
        <v>635</v>
      </c>
      <c r="M36" s="63"/>
      <c r="N36" s="63"/>
      <c r="O36" s="63"/>
      <c r="P36" s="64" t="s">
        <v>44</v>
      </c>
      <c r="Q36" s="64" t="s">
        <v>59</v>
      </c>
      <c r="R36" s="64">
        <v>100</v>
      </c>
      <c r="S36" s="64">
        <v>100</v>
      </c>
      <c r="T36" s="64">
        <v>88.89</v>
      </c>
      <c r="U36" s="65">
        <f t="shared" si="0"/>
        <v>88.89</v>
      </c>
    </row>
    <row r="37" spans="1:22" ht="75" customHeight="1">
      <c r="A37" s="56"/>
      <c r="B37" s="62" t="s">
        <v>41</v>
      </c>
      <c r="C37" s="63" t="s">
        <v>636</v>
      </c>
      <c r="D37" s="63"/>
      <c r="E37" s="63"/>
      <c r="F37" s="63"/>
      <c r="G37" s="63"/>
      <c r="H37" s="63"/>
      <c r="I37" s="63" t="s">
        <v>637</v>
      </c>
      <c r="J37" s="63"/>
      <c r="K37" s="63"/>
      <c r="L37" s="63" t="s">
        <v>638</v>
      </c>
      <c r="M37" s="63"/>
      <c r="N37" s="63"/>
      <c r="O37" s="63"/>
      <c r="P37" s="64" t="s">
        <v>44</v>
      </c>
      <c r="Q37" s="64" t="s">
        <v>59</v>
      </c>
      <c r="R37" s="64">
        <v>100</v>
      </c>
      <c r="S37" s="64">
        <v>100</v>
      </c>
      <c r="T37" s="64">
        <v>107.27</v>
      </c>
      <c r="U37" s="65">
        <f t="shared" si="0"/>
        <v>107.27</v>
      </c>
    </row>
    <row r="38" spans="1:22" ht="75" customHeight="1">
      <c r="A38" s="56"/>
      <c r="B38" s="62" t="s">
        <v>41</v>
      </c>
      <c r="C38" s="63" t="s">
        <v>639</v>
      </c>
      <c r="D38" s="63"/>
      <c r="E38" s="63"/>
      <c r="F38" s="63"/>
      <c r="G38" s="63"/>
      <c r="H38" s="63"/>
      <c r="I38" s="63" t="s">
        <v>640</v>
      </c>
      <c r="J38" s="63"/>
      <c r="K38" s="63"/>
      <c r="L38" s="63" t="s">
        <v>641</v>
      </c>
      <c r="M38" s="63"/>
      <c r="N38" s="63"/>
      <c r="O38" s="63"/>
      <c r="P38" s="64" t="s">
        <v>44</v>
      </c>
      <c r="Q38" s="64" t="s">
        <v>225</v>
      </c>
      <c r="R38" s="64">
        <v>100</v>
      </c>
      <c r="S38" s="64">
        <v>100</v>
      </c>
      <c r="T38" s="64">
        <v>100</v>
      </c>
      <c r="U38" s="65">
        <f t="shared" si="0"/>
        <v>100</v>
      </c>
    </row>
    <row r="39" spans="1:22" ht="75" customHeight="1">
      <c r="A39" s="56"/>
      <c r="B39" s="62" t="s">
        <v>41</v>
      </c>
      <c r="C39" s="63" t="s">
        <v>642</v>
      </c>
      <c r="D39" s="63"/>
      <c r="E39" s="63"/>
      <c r="F39" s="63"/>
      <c r="G39" s="63"/>
      <c r="H39" s="63"/>
      <c r="I39" s="63" t="s">
        <v>643</v>
      </c>
      <c r="J39" s="63"/>
      <c r="K39" s="63"/>
      <c r="L39" s="63" t="s">
        <v>644</v>
      </c>
      <c r="M39" s="63"/>
      <c r="N39" s="63"/>
      <c r="O39" s="63"/>
      <c r="P39" s="64" t="s">
        <v>44</v>
      </c>
      <c r="Q39" s="64" t="s">
        <v>212</v>
      </c>
      <c r="R39" s="64">
        <v>91.67</v>
      </c>
      <c r="S39" s="64">
        <v>91.67</v>
      </c>
      <c r="T39" s="64">
        <v>91.67</v>
      </c>
      <c r="U39" s="65">
        <f t="shared" si="0"/>
        <v>100</v>
      </c>
    </row>
    <row r="40" spans="1:22" ht="75" customHeight="1" thickBot="1">
      <c r="A40" s="56"/>
      <c r="B40" s="62" t="s">
        <v>41</v>
      </c>
      <c r="C40" s="63" t="s">
        <v>645</v>
      </c>
      <c r="D40" s="63"/>
      <c r="E40" s="63"/>
      <c r="F40" s="63"/>
      <c r="G40" s="63"/>
      <c r="H40" s="63"/>
      <c r="I40" s="63" t="s">
        <v>646</v>
      </c>
      <c r="J40" s="63"/>
      <c r="K40" s="63"/>
      <c r="L40" s="63" t="s">
        <v>647</v>
      </c>
      <c r="M40" s="63"/>
      <c r="N40" s="63"/>
      <c r="O40" s="63"/>
      <c r="P40" s="64" t="s">
        <v>44</v>
      </c>
      <c r="Q40" s="64" t="s">
        <v>106</v>
      </c>
      <c r="R40" s="64">
        <v>100</v>
      </c>
      <c r="S40" s="64">
        <v>100</v>
      </c>
      <c r="T40" s="64">
        <v>100</v>
      </c>
      <c r="U40" s="65">
        <f t="shared" si="0"/>
        <v>100</v>
      </c>
    </row>
    <row r="41" spans="1:22" ht="22.5" customHeight="1" thickTop="1" thickBot="1">
      <c r="B41" s="9" t="s">
        <v>60</v>
      </c>
      <c r="C41" s="10"/>
      <c r="D41" s="10"/>
      <c r="E41" s="10"/>
      <c r="F41" s="10"/>
      <c r="G41" s="10"/>
      <c r="H41" s="11"/>
      <c r="I41" s="11"/>
      <c r="J41" s="11"/>
      <c r="K41" s="11"/>
      <c r="L41" s="11"/>
      <c r="M41" s="11"/>
      <c r="N41" s="11"/>
      <c r="O41" s="11"/>
      <c r="P41" s="11"/>
      <c r="Q41" s="11"/>
      <c r="R41" s="11"/>
      <c r="S41" s="11"/>
      <c r="T41" s="11"/>
      <c r="U41" s="12"/>
      <c r="V41" s="66"/>
    </row>
    <row r="42" spans="1:22" ht="26.25" customHeight="1" thickTop="1">
      <c r="B42" s="67"/>
      <c r="C42" s="68"/>
      <c r="D42" s="68"/>
      <c r="E42" s="68"/>
      <c r="F42" s="68"/>
      <c r="G42" s="68"/>
      <c r="H42" s="69"/>
      <c r="I42" s="69"/>
      <c r="J42" s="69"/>
      <c r="K42" s="69"/>
      <c r="L42" s="69"/>
      <c r="M42" s="69"/>
      <c r="N42" s="69"/>
      <c r="O42" s="69"/>
      <c r="P42" s="70"/>
      <c r="Q42" s="71"/>
      <c r="R42" s="72" t="s">
        <v>61</v>
      </c>
      <c r="S42" s="40" t="s">
        <v>62</v>
      </c>
      <c r="T42" s="72" t="s">
        <v>63</v>
      </c>
      <c r="U42" s="40" t="s">
        <v>64</v>
      </c>
    </row>
    <row r="43" spans="1:22" ht="26.25" customHeight="1" thickBot="1">
      <c r="B43" s="73"/>
      <c r="C43" s="74"/>
      <c r="D43" s="74"/>
      <c r="E43" s="74"/>
      <c r="F43" s="74"/>
      <c r="G43" s="74"/>
      <c r="H43" s="75"/>
      <c r="I43" s="75"/>
      <c r="J43" s="75"/>
      <c r="K43" s="75"/>
      <c r="L43" s="75"/>
      <c r="M43" s="75"/>
      <c r="N43" s="75"/>
      <c r="O43" s="75"/>
      <c r="P43" s="76"/>
      <c r="Q43" s="77"/>
      <c r="R43" s="78" t="s">
        <v>65</v>
      </c>
      <c r="S43" s="77" t="s">
        <v>65</v>
      </c>
      <c r="T43" s="77" t="s">
        <v>65</v>
      </c>
      <c r="U43" s="77" t="s">
        <v>66</v>
      </c>
    </row>
    <row r="44" spans="1:22" ht="13.5" customHeight="1" thickBot="1">
      <c r="B44" s="79" t="s">
        <v>67</v>
      </c>
      <c r="C44" s="80"/>
      <c r="D44" s="80"/>
      <c r="E44" s="81"/>
      <c r="F44" s="81"/>
      <c r="G44" s="81"/>
      <c r="H44" s="82"/>
      <c r="I44" s="82"/>
      <c r="J44" s="82"/>
      <c r="K44" s="82"/>
      <c r="L44" s="82"/>
      <c r="M44" s="82"/>
      <c r="N44" s="82"/>
      <c r="O44" s="82"/>
      <c r="P44" s="83"/>
      <c r="Q44" s="83"/>
      <c r="R44" s="84">
        <f>2285.50724</f>
        <v>2285.5072399999999</v>
      </c>
      <c r="S44" s="84">
        <f>2285.50724</f>
        <v>2285.5072399999999</v>
      </c>
      <c r="T44" s="84">
        <f>1933.32922394</f>
        <v>1933.32922394</v>
      </c>
      <c r="U44" s="85">
        <f>+IF(ISERR(T44/S44*100),"N/A",T44/S44*100)</f>
        <v>84.590815994964856</v>
      </c>
    </row>
    <row r="45" spans="1:22" ht="13.5" customHeight="1" thickBot="1">
      <c r="B45" s="86" t="s">
        <v>68</v>
      </c>
      <c r="C45" s="87"/>
      <c r="D45" s="87"/>
      <c r="E45" s="88"/>
      <c r="F45" s="88"/>
      <c r="G45" s="88"/>
      <c r="H45" s="89"/>
      <c r="I45" s="89"/>
      <c r="J45" s="89"/>
      <c r="K45" s="89"/>
      <c r="L45" s="89"/>
      <c r="M45" s="89"/>
      <c r="N45" s="89"/>
      <c r="O45" s="89"/>
      <c r="P45" s="90"/>
      <c r="Q45" s="90"/>
      <c r="R45" s="84">
        <f>2007.78438125</f>
        <v>2007.78438125</v>
      </c>
      <c r="S45" s="84">
        <f>2007.78438125</f>
        <v>2007.78438125</v>
      </c>
      <c r="T45" s="84">
        <f>1933.32922394</f>
        <v>1933.32922394</v>
      </c>
      <c r="U45" s="85">
        <f>+IF(ISERR(T45/S45*100),"N/A",T45/S45*100)</f>
        <v>96.291675639809199</v>
      </c>
    </row>
    <row r="46" spans="1:22" ht="14.85" customHeight="1" thickTop="1" thickBot="1">
      <c r="B46" s="9" t="s">
        <v>69</v>
      </c>
      <c r="C46" s="10"/>
      <c r="D46" s="10"/>
      <c r="E46" s="10"/>
      <c r="F46" s="10"/>
      <c r="G46" s="10"/>
      <c r="H46" s="11"/>
      <c r="I46" s="11"/>
      <c r="J46" s="11"/>
      <c r="K46" s="11"/>
      <c r="L46" s="11"/>
      <c r="M46" s="11"/>
      <c r="N46" s="11"/>
      <c r="O46" s="11"/>
      <c r="P46" s="11"/>
      <c r="Q46" s="11"/>
      <c r="R46" s="11"/>
      <c r="S46" s="11"/>
      <c r="T46" s="11"/>
      <c r="U46" s="12"/>
    </row>
    <row r="47" spans="1:22" ht="44.25" customHeight="1" thickTop="1">
      <c r="B47" s="91" t="s">
        <v>70</v>
      </c>
      <c r="C47" s="93"/>
      <c r="D47" s="93"/>
      <c r="E47" s="93"/>
      <c r="F47" s="93"/>
      <c r="G47" s="93"/>
      <c r="H47" s="93"/>
      <c r="I47" s="93"/>
      <c r="J47" s="93"/>
      <c r="K47" s="93"/>
      <c r="L47" s="93"/>
      <c r="M47" s="93"/>
      <c r="N47" s="93"/>
      <c r="O47" s="93"/>
      <c r="P47" s="93"/>
      <c r="Q47" s="93"/>
      <c r="R47" s="93"/>
      <c r="S47" s="93"/>
      <c r="T47" s="93"/>
      <c r="U47" s="92"/>
    </row>
    <row r="48" spans="1:22" ht="34.5" customHeight="1">
      <c r="B48" s="94" t="s">
        <v>71</v>
      </c>
      <c r="C48" s="96"/>
      <c r="D48" s="96"/>
      <c r="E48" s="96"/>
      <c r="F48" s="96"/>
      <c r="G48" s="96"/>
      <c r="H48" s="96"/>
      <c r="I48" s="96"/>
      <c r="J48" s="96"/>
      <c r="K48" s="96"/>
      <c r="L48" s="96"/>
      <c r="M48" s="96"/>
      <c r="N48" s="96"/>
      <c r="O48" s="96"/>
      <c r="P48" s="96"/>
      <c r="Q48" s="96"/>
      <c r="R48" s="96"/>
      <c r="S48" s="96"/>
      <c r="T48" s="96"/>
      <c r="U48" s="95"/>
    </row>
    <row r="49" spans="2:21" ht="21.95" customHeight="1">
      <c r="B49" s="94" t="s">
        <v>648</v>
      </c>
      <c r="C49" s="96"/>
      <c r="D49" s="96"/>
      <c r="E49" s="96"/>
      <c r="F49" s="96"/>
      <c r="G49" s="96"/>
      <c r="H49" s="96"/>
      <c r="I49" s="96"/>
      <c r="J49" s="96"/>
      <c r="K49" s="96"/>
      <c r="L49" s="96"/>
      <c r="M49" s="96"/>
      <c r="N49" s="96"/>
      <c r="O49" s="96"/>
      <c r="P49" s="96"/>
      <c r="Q49" s="96"/>
      <c r="R49" s="96"/>
      <c r="S49" s="96"/>
      <c r="T49" s="96"/>
      <c r="U49" s="95"/>
    </row>
    <row r="50" spans="2:21" ht="23.85" customHeight="1">
      <c r="B50" s="94" t="s">
        <v>649</v>
      </c>
      <c r="C50" s="96"/>
      <c r="D50" s="96"/>
      <c r="E50" s="96"/>
      <c r="F50" s="96"/>
      <c r="G50" s="96"/>
      <c r="H50" s="96"/>
      <c r="I50" s="96"/>
      <c r="J50" s="96"/>
      <c r="K50" s="96"/>
      <c r="L50" s="96"/>
      <c r="M50" s="96"/>
      <c r="N50" s="96"/>
      <c r="O50" s="96"/>
      <c r="P50" s="96"/>
      <c r="Q50" s="96"/>
      <c r="R50" s="96"/>
      <c r="S50" s="96"/>
      <c r="T50" s="96"/>
      <c r="U50" s="95"/>
    </row>
    <row r="51" spans="2:21" ht="18.95" customHeight="1">
      <c r="B51" s="94" t="s">
        <v>650</v>
      </c>
      <c r="C51" s="96"/>
      <c r="D51" s="96"/>
      <c r="E51" s="96"/>
      <c r="F51" s="96"/>
      <c r="G51" s="96"/>
      <c r="H51" s="96"/>
      <c r="I51" s="96"/>
      <c r="J51" s="96"/>
      <c r="K51" s="96"/>
      <c r="L51" s="96"/>
      <c r="M51" s="96"/>
      <c r="N51" s="96"/>
      <c r="O51" s="96"/>
      <c r="P51" s="96"/>
      <c r="Q51" s="96"/>
      <c r="R51" s="96"/>
      <c r="S51" s="96"/>
      <c r="T51" s="96"/>
      <c r="U51" s="95"/>
    </row>
    <row r="52" spans="2:21" ht="41.25" customHeight="1">
      <c r="B52" s="94" t="s">
        <v>651</v>
      </c>
      <c r="C52" s="96"/>
      <c r="D52" s="96"/>
      <c r="E52" s="96"/>
      <c r="F52" s="96"/>
      <c r="G52" s="96"/>
      <c r="H52" s="96"/>
      <c r="I52" s="96"/>
      <c r="J52" s="96"/>
      <c r="K52" s="96"/>
      <c r="L52" s="96"/>
      <c r="M52" s="96"/>
      <c r="N52" s="96"/>
      <c r="O52" s="96"/>
      <c r="P52" s="96"/>
      <c r="Q52" s="96"/>
      <c r="R52" s="96"/>
      <c r="S52" s="96"/>
      <c r="T52" s="96"/>
      <c r="U52" s="95"/>
    </row>
    <row r="53" spans="2:21" ht="44.85" customHeight="1">
      <c r="B53" s="94" t="s">
        <v>652</v>
      </c>
      <c r="C53" s="96"/>
      <c r="D53" s="96"/>
      <c r="E53" s="96"/>
      <c r="F53" s="96"/>
      <c r="G53" s="96"/>
      <c r="H53" s="96"/>
      <c r="I53" s="96"/>
      <c r="J53" s="96"/>
      <c r="K53" s="96"/>
      <c r="L53" s="96"/>
      <c r="M53" s="96"/>
      <c r="N53" s="96"/>
      <c r="O53" s="96"/>
      <c r="P53" s="96"/>
      <c r="Q53" s="96"/>
      <c r="R53" s="96"/>
      <c r="S53" s="96"/>
      <c r="T53" s="96"/>
      <c r="U53" s="95"/>
    </row>
    <row r="54" spans="2:21" ht="38.25" customHeight="1">
      <c r="B54" s="94" t="s">
        <v>653</v>
      </c>
      <c r="C54" s="96"/>
      <c r="D54" s="96"/>
      <c r="E54" s="96"/>
      <c r="F54" s="96"/>
      <c r="G54" s="96"/>
      <c r="H54" s="96"/>
      <c r="I54" s="96"/>
      <c r="J54" s="96"/>
      <c r="K54" s="96"/>
      <c r="L54" s="96"/>
      <c r="M54" s="96"/>
      <c r="N54" s="96"/>
      <c r="O54" s="96"/>
      <c r="P54" s="96"/>
      <c r="Q54" s="96"/>
      <c r="R54" s="96"/>
      <c r="S54" s="96"/>
      <c r="T54" s="96"/>
      <c r="U54" s="95"/>
    </row>
    <row r="55" spans="2:21" ht="32.85" customHeight="1">
      <c r="B55" s="94" t="s">
        <v>654</v>
      </c>
      <c r="C55" s="96"/>
      <c r="D55" s="96"/>
      <c r="E55" s="96"/>
      <c r="F55" s="96"/>
      <c r="G55" s="96"/>
      <c r="H55" s="96"/>
      <c r="I55" s="96"/>
      <c r="J55" s="96"/>
      <c r="K55" s="96"/>
      <c r="L55" s="96"/>
      <c r="M55" s="96"/>
      <c r="N55" s="96"/>
      <c r="O55" s="96"/>
      <c r="P55" s="96"/>
      <c r="Q55" s="96"/>
      <c r="R55" s="96"/>
      <c r="S55" s="96"/>
      <c r="T55" s="96"/>
      <c r="U55" s="95"/>
    </row>
    <row r="56" spans="2:21" ht="33.200000000000003" customHeight="1">
      <c r="B56" s="94" t="s">
        <v>655</v>
      </c>
      <c r="C56" s="96"/>
      <c r="D56" s="96"/>
      <c r="E56" s="96"/>
      <c r="F56" s="96"/>
      <c r="G56" s="96"/>
      <c r="H56" s="96"/>
      <c r="I56" s="96"/>
      <c r="J56" s="96"/>
      <c r="K56" s="96"/>
      <c r="L56" s="96"/>
      <c r="M56" s="96"/>
      <c r="N56" s="96"/>
      <c r="O56" s="96"/>
      <c r="P56" s="96"/>
      <c r="Q56" s="96"/>
      <c r="R56" s="96"/>
      <c r="S56" s="96"/>
      <c r="T56" s="96"/>
      <c r="U56" s="95"/>
    </row>
    <row r="57" spans="2:21" ht="35.25" customHeight="1">
      <c r="B57" s="94" t="s">
        <v>656</v>
      </c>
      <c r="C57" s="96"/>
      <c r="D57" s="96"/>
      <c r="E57" s="96"/>
      <c r="F57" s="96"/>
      <c r="G57" s="96"/>
      <c r="H57" s="96"/>
      <c r="I57" s="96"/>
      <c r="J57" s="96"/>
      <c r="K57" s="96"/>
      <c r="L57" s="96"/>
      <c r="M57" s="96"/>
      <c r="N57" s="96"/>
      <c r="O57" s="96"/>
      <c r="P57" s="96"/>
      <c r="Q57" s="96"/>
      <c r="R57" s="96"/>
      <c r="S57" s="96"/>
      <c r="T57" s="96"/>
      <c r="U57" s="95"/>
    </row>
    <row r="58" spans="2:21" ht="32.85" customHeight="1">
      <c r="B58" s="94" t="s">
        <v>657</v>
      </c>
      <c r="C58" s="96"/>
      <c r="D58" s="96"/>
      <c r="E58" s="96"/>
      <c r="F58" s="96"/>
      <c r="G58" s="96"/>
      <c r="H58" s="96"/>
      <c r="I58" s="96"/>
      <c r="J58" s="96"/>
      <c r="K58" s="96"/>
      <c r="L58" s="96"/>
      <c r="M58" s="96"/>
      <c r="N58" s="96"/>
      <c r="O58" s="96"/>
      <c r="P58" s="96"/>
      <c r="Q58" s="96"/>
      <c r="R58" s="96"/>
      <c r="S58" s="96"/>
      <c r="T58" s="96"/>
      <c r="U58" s="95"/>
    </row>
    <row r="59" spans="2:21" ht="18.2" customHeight="1">
      <c r="B59" s="94" t="s">
        <v>658</v>
      </c>
      <c r="C59" s="96"/>
      <c r="D59" s="96"/>
      <c r="E59" s="96"/>
      <c r="F59" s="96"/>
      <c r="G59" s="96"/>
      <c r="H59" s="96"/>
      <c r="I59" s="96"/>
      <c r="J59" s="96"/>
      <c r="K59" s="96"/>
      <c r="L59" s="96"/>
      <c r="M59" s="96"/>
      <c r="N59" s="96"/>
      <c r="O59" s="96"/>
      <c r="P59" s="96"/>
      <c r="Q59" s="96"/>
      <c r="R59" s="96"/>
      <c r="S59" s="96"/>
      <c r="T59" s="96"/>
      <c r="U59" s="95"/>
    </row>
    <row r="60" spans="2:21" ht="19.7" customHeight="1">
      <c r="B60" s="94" t="s">
        <v>659</v>
      </c>
      <c r="C60" s="96"/>
      <c r="D60" s="96"/>
      <c r="E60" s="96"/>
      <c r="F60" s="96"/>
      <c r="G60" s="96"/>
      <c r="H60" s="96"/>
      <c r="I60" s="96"/>
      <c r="J60" s="96"/>
      <c r="K60" s="96"/>
      <c r="L60" s="96"/>
      <c r="M60" s="96"/>
      <c r="N60" s="96"/>
      <c r="O60" s="96"/>
      <c r="P60" s="96"/>
      <c r="Q60" s="96"/>
      <c r="R60" s="96"/>
      <c r="S60" s="96"/>
      <c r="T60" s="96"/>
      <c r="U60" s="95"/>
    </row>
    <row r="61" spans="2:21" ht="24.6" customHeight="1">
      <c r="B61" s="94" t="s">
        <v>660</v>
      </c>
      <c r="C61" s="96"/>
      <c r="D61" s="96"/>
      <c r="E61" s="96"/>
      <c r="F61" s="96"/>
      <c r="G61" s="96"/>
      <c r="H61" s="96"/>
      <c r="I61" s="96"/>
      <c r="J61" s="96"/>
      <c r="K61" s="96"/>
      <c r="L61" s="96"/>
      <c r="M61" s="96"/>
      <c r="N61" s="96"/>
      <c r="O61" s="96"/>
      <c r="P61" s="96"/>
      <c r="Q61" s="96"/>
      <c r="R61" s="96"/>
      <c r="S61" s="96"/>
      <c r="T61" s="96"/>
      <c r="U61" s="95"/>
    </row>
    <row r="62" spans="2:21" ht="29.25" customHeight="1">
      <c r="B62" s="94" t="s">
        <v>661</v>
      </c>
      <c r="C62" s="96"/>
      <c r="D62" s="96"/>
      <c r="E62" s="96"/>
      <c r="F62" s="96"/>
      <c r="G62" s="96"/>
      <c r="H62" s="96"/>
      <c r="I62" s="96"/>
      <c r="J62" s="96"/>
      <c r="K62" s="96"/>
      <c r="L62" s="96"/>
      <c r="M62" s="96"/>
      <c r="N62" s="96"/>
      <c r="O62" s="96"/>
      <c r="P62" s="96"/>
      <c r="Q62" s="96"/>
      <c r="R62" s="96"/>
      <c r="S62" s="96"/>
      <c r="T62" s="96"/>
      <c r="U62" s="95"/>
    </row>
    <row r="63" spans="2:21" ht="46.35" customHeight="1">
      <c r="B63" s="94" t="s">
        <v>662</v>
      </c>
      <c r="C63" s="96"/>
      <c r="D63" s="96"/>
      <c r="E63" s="96"/>
      <c r="F63" s="96"/>
      <c r="G63" s="96"/>
      <c r="H63" s="96"/>
      <c r="I63" s="96"/>
      <c r="J63" s="96"/>
      <c r="K63" s="96"/>
      <c r="L63" s="96"/>
      <c r="M63" s="96"/>
      <c r="N63" s="96"/>
      <c r="O63" s="96"/>
      <c r="P63" s="96"/>
      <c r="Q63" s="96"/>
      <c r="R63" s="96"/>
      <c r="S63" s="96"/>
      <c r="T63" s="96"/>
      <c r="U63" s="95"/>
    </row>
    <row r="64" spans="2:21" ht="28.7" customHeight="1">
      <c r="B64" s="94" t="s">
        <v>663</v>
      </c>
      <c r="C64" s="96"/>
      <c r="D64" s="96"/>
      <c r="E64" s="96"/>
      <c r="F64" s="96"/>
      <c r="G64" s="96"/>
      <c r="H64" s="96"/>
      <c r="I64" s="96"/>
      <c r="J64" s="96"/>
      <c r="K64" s="96"/>
      <c r="L64" s="96"/>
      <c r="M64" s="96"/>
      <c r="N64" s="96"/>
      <c r="O64" s="96"/>
      <c r="P64" s="96"/>
      <c r="Q64" s="96"/>
      <c r="R64" s="96"/>
      <c r="S64" s="96"/>
      <c r="T64" s="96"/>
      <c r="U64" s="95"/>
    </row>
    <row r="65" spans="2:21" ht="33.950000000000003" customHeight="1">
      <c r="B65" s="94" t="s">
        <v>664</v>
      </c>
      <c r="C65" s="96"/>
      <c r="D65" s="96"/>
      <c r="E65" s="96"/>
      <c r="F65" s="96"/>
      <c r="G65" s="96"/>
      <c r="H65" s="96"/>
      <c r="I65" s="96"/>
      <c r="J65" s="96"/>
      <c r="K65" s="96"/>
      <c r="L65" s="96"/>
      <c r="M65" s="96"/>
      <c r="N65" s="96"/>
      <c r="O65" s="96"/>
      <c r="P65" s="96"/>
      <c r="Q65" s="96"/>
      <c r="R65" s="96"/>
      <c r="S65" s="96"/>
      <c r="T65" s="96"/>
      <c r="U65" s="95"/>
    </row>
    <row r="66" spans="2:21" ht="20.25" customHeight="1">
      <c r="B66" s="94" t="s">
        <v>665</v>
      </c>
      <c r="C66" s="96"/>
      <c r="D66" s="96"/>
      <c r="E66" s="96"/>
      <c r="F66" s="96"/>
      <c r="G66" s="96"/>
      <c r="H66" s="96"/>
      <c r="I66" s="96"/>
      <c r="J66" s="96"/>
      <c r="K66" s="96"/>
      <c r="L66" s="96"/>
      <c r="M66" s="96"/>
      <c r="N66" s="96"/>
      <c r="O66" s="96"/>
      <c r="P66" s="96"/>
      <c r="Q66" s="96"/>
      <c r="R66" s="96"/>
      <c r="S66" s="96"/>
      <c r="T66" s="96"/>
      <c r="U66" s="95"/>
    </row>
    <row r="67" spans="2:21" ht="33.200000000000003" customHeight="1">
      <c r="B67" s="94" t="s">
        <v>666</v>
      </c>
      <c r="C67" s="96"/>
      <c r="D67" s="96"/>
      <c r="E67" s="96"/>
      <c r="F67" s="96"/>
      <c r="G67" s="96"/>
      <c r="H67" s="96"/>
      <c r="I67" s="96"/>
      <c r="J67" s="96"/>
      <c r="K67" s="96"/>
      <c r="L67" s="96"/>
      <c r="M67" s="96"/>
      <c r="N67" s="96"/>
      <c r="O67" s="96"/>
      <c r="P67" s="96"/>
      <c r="Q67" s="96"/>
      <c r="R67" s="96"/>
      <c r="S67" s="96"/>
      <c r="T67" s="96"/>
      <c r="U67" s="95"/>
    </row>
    <row r="68" spans="2:21" ht="43.5" customHeight="1">
      <c r="B68" s="94" t="s">
        <v>667</v>
      </c>
      <c r="C68" s="96"/>
      <c r="D68" s="96"/>
      <c r="E68" s="96"/>
      <c r="F68" s="96"/>
      <c r="G68" s="96"/>
      <c r="H68" s="96"/>
      <c r="I68" s="96"/>
      <c r="J68" s="96"/>
      <c r="K68" s="96"/>
      <c r="L68" s="96"/>
      <c r="M68" s="96"/>
      <c r="N68" s="96"/>
      <c r="O68" s="96"/>
      <c r="P68" s="96"/>
      <c r="Q68" s="96"/>
      <c r="R68" s="96"/>
      <c r="S68" s="96"/>
      <c r="T68" s="96"/>
      <c r="U68" s="95"/>
    </row>
    <row r="69" spans="2:21" ht="17.850000000000001" customHeight="1">
      <c r="B69" s="94" t="s">
        <v>668</v>
      </c>
      <c r="C69" s="96"/>
      <c r="D69" s="96"/>
      <c r="E69" s="96"/>
      <c r="F69" s="96"/>
      <c r="G69" s="96"/>
      <c r="H69" s="96"/>
      <c r="I69" s="96"/>
      <c r="J69" s="96"/>
      <c r="K69" s="96"/>
      <c r="L69" s="96"/>
      <c r="M69" s="96"/>
      <c r="N69" s="96"/>
      <c r="O69" s="96"/>
      <c r="P69" s="96"/>
      <c r="Q69" s="96"/>
      <c r="R69" s="96"/>
      <c r="S69" s="96"/>
      <c r="T69" s="96"/>
      <c r="U69" s="95"/>
    </row>
    <row r="70" spans="2:21" ht="30.2" customHeight="1">
      <c r="B70" s="94" t="s">
        <v>669</v>
      </c>
      <c r="C70" s="96"/>
      <c r="D70" s="96"/>
      <c r="E70" s="96"/>
      <c r="F70" s="96"/>
      <c r="G70" s="96"/>
      <c r="H70" s="96"/>
      <c r="I70" s="96"/>
      <c r="J70" s="96"/>
      <c r="K70" s="96"/>
      <c r="L70" s="96"/>
      <c r="M70" s="96"/>
      <c r="N70" s="96"/>
      <c r="O70" s="96"/>
      <c r="P70" s="96"/>
      <c r="Q70" s="96"/>
      <c r="R70" s="96"/>
      <c r="S70" s="96"/>
      <c r="T70" s="96"/>
      <c r="U70" s="95"/>
    </row>
    <row r="71" spans="2:21" ht="17.25" customHeight="1">
      <c r="B71" s="94" t="s">
        <v>670</v>
      </c>
      <c r="C71" s="96"/>
      <c r="D71" s="96"/>
      <c r="E71" s="96"/>
      <c r="F71" s="96"/>
      <c r="G71" s="96"/>
      <c r="H71" s="96"/>
      <c r="I71" s="96"/>
      <c r="J71" s="96"/>
      <c r="K71" s="96"/>
      <c r="L71" s="96"/>
      <c r="M71" s="96"/>
      <c r="N71" s="96"/>
      <c r="O71" s="96"/>
      <c r="P71" s="96"/>
      <c r="Q71" s="96"/>
      <c r="R71" s="96"/>
      <c r="S71" s="96"/>
      <c r="T71" s="96"/>
      <c r="U71" s="95"/>
    </row>
    <row r="72" spans="2:21" ht="16.5" customHeight="1">
      <c r="B72" s="94" t="s">
        <v>671</v>
      </c>
      <c r="C72" s="96"/>
      <c r="D72" s="96"/>
      <c r="E72" s="96"/>
      <c r="F72" s="96"/>
      <c r="G72" s="96"/>
      <c r="H72" s="96"/>
      <c r="I72" s="96"/>
      <c r="J72" s="96"/>
      <c r="K72" s="96"/>
      <c r="L72" s="96"/>
      <c r="M72" s="96"/>
      <c r="N72" s="96"/>
      <c r="O72" s="96"/>
      <c r="P72" s="96"/>
      <c r="Q72" s="96"/>
      <c r="R72" s="96"/>
      <c r="S72" s="96"/>
      <c r="T72" s="96"/>
      <c r="U72" s="95"/>
    </row>
    <row r="73" spans="2:21" ht="48.95" customHeight="1">
      <c r="B73" s="94" t="s">
        <v>672</v>
      </c>
      <c r="C73" s="96"/>
      <c r="D73" s="96"/>
      <c r="E73" s="96"/>
      <c r="F73" s="96"/>
      <c r="G73" s="96"/>
      <c r="H73" s="96"/>
      <c r="I73" s="96"/>
      <c r="J73" s="96"/>
      <c r="K73" s="96"/>
      <c r="L73" s="96"/>
      <c r="M73" s="96"/>
      <c r="N73" s="96"/>
      <c r="O73" s="96"/>
      <c r="P73" s="96"/>
      <c r="Q73" s="96"/>
      <c r="R73" s="96"/>
      <c r="S73" s="96"/>
      <c r="T73" s="96"/>
      <c r="U73" s="95"/>
    </row>
    <row r="74" spans="2:21" ht="50.85" customHeight="1">
      <c r="B74" s="94" t="s">
        <v>673</v>
      </c>
      <c r="C74" s="96"/>
      <c r="D74" s="96"/>
      <c r="E74" s="96"/>
      <c r="F74" s="96"/>
      <c r="G74" s="96"/>
      <c r="H74" s="96"/>
      <c r="I74" s="96"/>
      <c r="J74" s="96"/>
      <c r="K74" s="96"/>
      <c r="L74" s="96"/>
      <c r="M74" s="96"/>
      <c r="N74" s="96"/>
      <c r="O74" s="96"/>
      <c r="P74" s="96"/>
      <c r="Q74" s="96"/>
      <c r="R74" s="96"/>
      <c r="S74" s="96"/>
      <c r="T74" s="96"/>
      <c r="U74" s="95"/>
    </row>
    <row r="75" spans="2:21" ht="16.7" customHeight="1">
      <c r="B75" s="94" t="s">
        <v>674</v>
      </c>
      <c r="C75" s="96"/>
      <c r="D75" s="96"/>
      <c r="E75" s="96"/>
      <c r="F75" s="96"/>
      <c r="G75" s="96"/>
      <c r="H75" s="96"/>
      <c r="I75" s="96"/>
      <c r="J75" s="96"/>
      <c r="K75" s="96"/>
      <c r="L75" s="96"/>
      <c r="M75" s="96"/>
      <c r="N75" s="96"/>
      <c r="O75" s="96"/>
      <c r="P75" s="96"/>
      <c r="Q75" s="96"/>
      <c r="R75" s="96"/>
      <c r="S75" s="96"/>
      <c r="T75" s="96"/>
      <c r="U75" s="95"/>
    </row>
    <row r="76" spans="2:21" ht="17.850000000000001" customHeight="1">
      <c r="B76" s="94" t="s">
        <v>675</v>
      </c>
      <c r="C76" s="96"/>
      <c r="D76" s="96"/>
      <c r="E76" s="96"/>
      <c r="F76" s="96"/>
      <c r="G76" s="96"/>
      <c r="H76" s="96"/>
      <c r="I76" s="96"/>
      <c r="J76" s="96"/>
      <c r="K76" s="96"/>
      <c r="L76" s="96"/>
      <c r="M76" s="96"/>
      <c r="N76" s="96"/>
      <c r="O76" s="96"/>
      <c r="P76" s="96"/>
      <c r="Q76" s="96"/>
      <c r="R76" s="96"/>
      <c r="S76" s="96"/>
      <c r="T76" s="96"/>
      <c r="U76" s="95"/>
    </row>
    <row r="77" spans="2:21" ht="19.7" customHeight="1" thickBot="1">
      <c r="B77" s="97" t="s">
        <v>676</v>
      </c>
      <c r="C77" s="99"/>
      <c r="D77" s="99"/>
      <c r="E77" s="99"/>
      <c r="F77" s="99"/>
      <c r="G77" s="99"/>
      <c r="H77" s="99"/>
      <c r="I77" s="99"/>
      <c r="J77" s="99"/>
      <c r="K77" s="99"/>
      <c r="L77" s="99"/>
      <c r="M77" s="99"/>
      <c r="N77" s="99"/>
      <c r="O77" s="99"/>
      <c r="P77" s="99"/>
      <c r="Q77" s="99"/>
      <c r="R77" s="99"/>
      <c r="S77" s="99"/>
      <c r="T77" s="99"/>
      <c r="U77" s="98"/>
    </row>
  </sheetData>
  <mergeCells count="144">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C40:H40"/>
    <mergeCell ref="I40:K40"/>
    <mergeCell ref="L40:O40"/>
    <mergeCell ref="B44:D44"/>
    <mergeCell ref="B45:D45"/>
    <mergeCell ref="B47:U47"/>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1"/>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677</v>
      </c>
      <c r="D4" s="15" t="s">
        <v>678</v>
      </c>
      <c r="E4" s="15"/>
      <c r="F4" s="15"/>
      <c r="G4" s="15"/>
      <c r="H4" s="15"/>
      <c r="I4" s="16"/>
      <c r="J4" s="17" t="s">
        <v>6</v>
      </c>
      <c r="K4" s="18" t="s">
        <v>7</v>
      </c>
      <c r="L4" s="19" t="s">
        <v>8</v>
      </c>
      <c r="M4" s="19"/>
      <c r="N4" s="19"/>
      <c r="O4" s="19"/>
      <c r="P4" s="17" t="s">
        <v>9</v>
      </c>
      <c r="Q4" s="19" t="s">
        <v>679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680</v>
      </c>
      <c r="D11" s="58"/>
      <c r="E11" s="58"/>
      <c r="F11" s="58"/>
      <c r="G11" s="58"/>
      <c r="H11" s="58"/>
      <c r="I11" s="58" t="s">
        <v>681</v>
      </c>
      <c r="J11" s="58"/>
      <c r="K11" s="58"/>
      <c r="L11" s="58" t="s">
        <v>682</v>
      </c>
      <c r="M11" s="58"/>
      <c r="N11" s="58"/>
      <c r="O11" s="58"/>
      <c r="P11" s="59" t="s">
        <v>44</v>
      </c>
      <c r="Q11" s="59" t="s">
        <v>40</v>
      </c>
      <c r="R11" s="59">
        <v>42.87</v>
      </c>
      <c r="S11" s="59">
        <v>42.87</v>
      </c>
      <c r="T11" s="59">
        <v>42.77</v>
      </c>
      <c r="U11" s="61">
        <f t="shared" ref="U11:U32" si="0">IF(ISERR(T11/S11*100),"N/A",T11/S11*100)</f>
        <v>99.766736645672978</v>
      </c>
    </row>
    <row r="12" spans="1:34" ht="75" customHeight="1">
      <c r="A12" s="56"/>
      <c r="B12" s="62" t="s">
        <v>41</v>
      </c>
      <c r="C12" s="63" t="s">
        <v>41</v>
      </c>
      <c r="D12" s="63"/>
      <c r="E12" s="63"/>
      <c r="F12" s="63"/>
      <c r="G12" s="63"/>
      <c r="H12" s="63"/>
      <c r="I12" s="63" t="s">
        <v>1397</v>
      </c>
      <c r="J12" s="63"/>
      <c r="K12" s="63"/>
      <c r="L12" s="63" t="s">
        <v>683</v>
      </c>
      <c r="M12" s="63"/>
      <c r="N12" s="63"/>
      <c r="O12" s="63"/>
      <c r="P12" s="64" t="s">
        <v>44</v>
      </c>
      <c r="Q12" s="64" t="s">
        <v>106</v>
      </c>
      <c r="R12" s="100">
        <v>86.6</v>
      </c>
      <c r="S12" s="100">
        <v>86.6</v>
      </c>
      <c r="T12" s="100" t="s">
        <v>684</v>
      </c>
      <c r="U12" s="65" t="str">
        <f t="shared" si="0"/>
        <v>N/A</v>
      </c>
    </row>
    <row r="13" spans="1:34" ht="75" customHeight="1">
      <c r="A13" s="56"/>
      <c r="B13" s="62" t="s">
        <v>41</v>
      </c>
      <c r="C13" s="63" t="s">
        <v>41</v>
      </c>
      <c r="D13" s="63"/>
      <c r="E13" s="63"/>
      <c r="F13" s="63"/>
      <c r="G13" s="63"/>
      <c r="H13" s="63"/>
      <c r="I13" s="63" t="s">
        <v>685</v>
      </c>
      <c r="J13" s="63"/>
      <c r="K13" s="63"/>
      <c r="L13" s="63" t="s">
        <v>686</v>
      </c>
      <c r="M13" s="63"/>
      <c r="N13" s="63"/>
      <c r="O13" s="63"/>
      <c r="P13" s="64" t="s">
        <v>183</v>
      </c>
      <c r="Q13" s="64" t="s">
        <v>40</v>
      </c>
      <c r="R13" s="64">
        <v>9.33</v>
      </c>
      <c r="S13" s="64">
        <v>9.33</v>
      </c>
      <c r="T13" s="64">
        <v>351.28</v>
      </c>
      <c r="U13" s="65">
        <f t="shared" si="0"/>
        <v>3765.0589496248658</v>
      </c>
    </row>
    <row r="14" spans="1:34" ht="75" customHeight="1" thickBot="1">
      <c r="A14" s="56"/>
      <c r="B14" s="62" t="s">
        <v>41</v>
      </c>
      <c r="C14" s="63" t="s">
        <v>41</v>
      </c>
      <c r="D14" s="63"/>
      <c r="E14" s="63"/>
      <c r="F14" s="63"/>
      <c r="G14" s="63"/>
      <c r="H14" s="63"/>
      <c r="I14" s="63" t="s">
        <v>687</v>
      </c>
      <c r="J14" s="63"/>
      <c r="K14" s="63"/>
      <c r="L14" s="63" t="s">
        <v>688</v>
      </c>
      <c r="M14" s="63"/>
      <c r="N14" s="63"/>
      <c r="O14" s="63"/>
      <c r="P14" s="64" t="s">
        <v>44</v>
      </c>
      <c r="Q14" s="64" t="s">
        <v>40</v>
      </c>
      <c r="R14" s="64">
        <v>8.4499999999999993</v>
      </c>
      <c r="S14" s="64">
        <v>8.4499999999999993</v>
      </c>
      <c r="T14" s="64">
        <v>4.13</v>
      </c>
      <c r="U14" s="65">
        <f t="shared" si="0"/>
        <v>48.875739644970416</v>
      </c>
    </row>
    <row r="15" spans="1:34" ht="75" customHeight="1" thickTop="1">
      <c r="A15" s="56"/>
      <c r="B15" s="57" t="s">
        <v>45</v>
      </c>
      <c r="C15" s="58" t="s">
        <v>689</v>
      </c>
      <c r="D15" s="58"/>
      <c r="E15" s="58"/>
      <c r="F15" s="58"/>
      <c r="G15" s="58"/>
      <c r="H15" s="58"/>
      <c r="I15" s="58" t="s">
        <v>690</v>
      </c>
      <c r="J15" s="58"/>
      <c r="K15" s="58"/>
      <c r="L15" s="58" t="s">
        <v>691</v>
      </c>
      <c r="M15" s="58"/>
      <c r="N15" s="58"/>
      <c r="O15" s="58"/>
      <c r="P15" s="59" t="s">
        <v>44</v>
      </c>
      <c r="Q15" s="59" t="s">
        <v>40</v>
      </c>
      <c r="R15" s="59">
        <v>75.23</v>
      </c>
      <c r="S15" s="59">
        <v>75.23</v>
      </c>
      <c r="T15" s="59">
        <v>72.06</v>
      </c>
      <c r="U15" s="61">
        <f t="shared" si="0"/>
        <v>95.786255483184902</v>
      </c>
    </row>
    <row r="16" spans="1:34" ht="75" customHeight="1" thickBot="1">
      <c r="A16" s="56"/>
      <c r="B16" s="62" t="s">
        <v>41</v>
      </c>
      <c r="C16" s="63" t="s">
        <v>41</v>
      </c>
      <c r="D16" s="63"/>
      <c r="E16" s="63"/>
      <c r="F16" s="63"/>
      <c r="G16" s="63"/>
      <c r="H16" s="63"/>
      <c r="I16" s="63" t="s">
        <v>692</v>
      </c>
      <c r="J16" s="63"/>
      <c r="K16" s="63"/>
      <c r="L16" s="63" t="s">
        <v>693</v>
      </c>
      <c r="M16" s="63"/>
      <c r="N16" s="63"/>
      <c r="O16" s="63"/>
      <c r="P16" s="64" t="s">
        <v>44</v>
      </c>
      <c r="Q16" s="64" t="s">
        <v>40</v>
      </c>
      <c r="R16" s="64">
        <v>40.46</v>
      </c>
      <c r="S16" s="64">
        <v>40.46</v>
      </c>
      <c r="T16" s="64">
        <v>50.08</v>
      </c>
      <c r="U16" s="65">
        <f t="shared" si="0"/>
        <v>123.77656945130992</v>
      </c>
    </row>
    <row r="17" spans="1:21" ht="75" customHeight="1" thickTop="1">
      <c r="A17" s="56"/>
      <c r="B17" s="57" t="s">
        <v>50</v>
      </c>
      <c r="C17" s="58" t="s">
        <v>694</v>
      </c>
      <c r="D17" s="58"/>
      <c r="E17" s="58"/>
      <c r="F17" s="58"/>
      <c r="G17" s="58"/>
      <c r="H17" s="58"/>
      <c r="I17" s="58" t="s">
        <v>695</v>
      </c>
      <c r="J17" s="58"/>
      <c r="K17" s="58"/>
      <c r="L17" s="58" t="s">
        <v>696</v>
      </c>
      <c r="M17" s="58"/>
      <c r="N17" s="58"/>
      <c r="O17" s="58"/>
      <c r="P17" s="59" t="s">
        <v>44</v>
      </c>
      <c r="Q17" s="59" t="s">
        <v>59</v>
      </c>
      <c r="R17" s="59">
        <v>90.91</v>
      </c>
      <c r="S17" s="59">
        <v>90.91</v>
      </c>
      <c r="T17" s="59">
        <v>69.23</v>
      </c>
      <c r="U17" s="61">
        <f t="shared" si="0"/>
        <v>76.152238477615228</v>
      </c>
    </row>
    <row r="18" spans="1:21" ht="75" customHeight="1">
      <c r="A18" s="56"/>
      <c r="B18" s="62" t="s">
        <v>41</v>
      </c>
      <c r="C18" s="63" t="s">
        <v>41</v>
      </c>
      <c r="D18" s="63"/>
      <c r="E18" s="63"/>
      <c r="F18" s="63"/>
      <c r="G18" s="63"/>
      <c r="H18" s="63"/>
      <c r="I18" s="63" t="s">
        <v>697</v>
      </c>
      <c r="J18" s="63"/>
      <c r="K18" s="63"/>
      <c r="L18" s="63" t="s">
        <v>698</v>
      </c>
      <c r="M18" s="63"/>
      <c r="N18" s="63"/>
      <c r="O18" s="63"/>
      <c r="P18" s="64" t="s">
        <v>44</v>
      </c>
      <c r="Q18" s="64" t="s">
        <v>54</v>
      </c>
      <c r="R18" s="64">
        <v>47.51</v>
      </c>
      <c r="S18" s="64">
        <v>47.51</v>
      </c>
      <c r="T18" s="64">
        <v>48.65</v>
      </c>
      <c r="U18" s="65">
        <f t="shared" si="0"/>
        <v>102.39949484319091</v>
      </c>
    </row>
    <row r="19" spans="1:21" ht="75" customHeight="1">
      <c r="A19" s="56"/>
      <c r="B19" s="62" t="s">
        <v>41</v>
      </c>
      <c r="C19" s="63" t="s">
        <v>699</v>
      </c>
      <c r="D19" s="63"/>
      <c r="E19" s="63"/>
      <c r="F19" s="63"/>
      <c r="G19" s="63"/>
      <c r="H19" s="63"/>
      <c r="I19" s="63" t="s">
        <v>700</v>
      </c>
      <c r="J19" s="63"/>
      <c r="K19" s="63"/>
      <c r="L19" s="63" t="s">
        <v>701</v>
      </c>
      <c r="M19" s="63"/>
      <c r="N19" s="63"/>
      <c r="O19" s="63"/>
      <c r="P19" s="64" t="s">
        <v>44</v>
      </c>
      <c r="Q19" s="64" t="s">
        <v>96</v>
      </c>
      <c r="R19" s="64">
        <v>6.16</v>
      </c>
      <c r="S19" s="64">
        <v>6.16</v>
      </c>
      <c r="T19" s="64">
        <v>6.24</v>
      </c>
      <c r="U19" s="65">
        <f t="shared" si="0"/>
        <v>101.2987012987013</v>
      </c>
    </row>
    <row r="20" spans="1:21" ht="75" customHeight="1">
      <c r="A20" s="56"/>
      <c r="B20" s="62" t="s">
        <v>41</v>
      </c>
      <c r="C20" s="63" t="s">
        <v>41</v>
      </c>
      <c r="D20" s="63"/>
      <c r="E20" s="63"/>
      <c r="F20" s="63"/>
      <c r="G20" s="63"/>
      <c r="H20" s="63"/>
      <c r="I20" s="63" t="s">
        <v>702</v>
      </c>
      <c r="J20" s="63"/>
      <c r="K20" s="63"/>
      <c r="L20" s="63" t="s">
        <v>703</v>
      </c>
      <c r="M20" s="63"/>
      <c r="N20" s="63"/>
      <c r="O20" s="63"/>
      <c r="P20" s="64" t="s">
        <v>44</v>
      </c>
      <c r="Q20" s="64" t="s">
        <v>96</v>
      </c>
      <c r="R20" s="64">
        <v>0</v>
      </c>
      <c r="S20" s="64">
        <v>0</v>
      </c>
      <c r="T20" s="64">
        <v>0</v>
      </c>
      <c r="U20" s="65" t="str">
        <f t="shared" si="0"/>
        <v>N/A</v>
      </c>
    </row>
    <row r="21" spans="1:21" ht="75" customHeight="1">
      <c r="A21" s="56"/>
      <c r="B21" s="62" t="s">
        <v>41</v>
      </c>
      <c r="C21" s="63" t="s">
        <v>41</v>
      </c>
      <c r="D21" s="63"/>
      <c r="E21" s="63"/>
      <c r="F21" s="63"/>
      <c r="G21" s="63"/>
      <c r="H21" s="63"/>
      <c r="I21" s="63" t="s">
        <v>704</v>
      </c>
      <c r="J21" s="63"/>
      <c r="K21" s="63"/>
      <c r="L21" s="63" t="s">
        <v>705</v>
      </c>
      <c r="M21" s="63"/>
      <c r="N21" s="63"/>
      <c r="O21" s="63"/>
      <c r="P21" s="64" t="s">
        <v>44</v>
      </c>
      <c r="Q21" s="64" t="s">
        <v>96</v>
      </c>
      <c r="R21" s="64">
        <v>0.14000000000000001</v>
      </c>
      <c r="S21" s="64">
        <v>0.14000000000000001</v>
      </c>
      <c r="T21" s="64">
        <v>0</v>
      </c>
      <c r="U21" s="65">
        <f t="shared" si="0"/>
        <v>0</v>
      </c>
    </row>
    <row r="22" spans="1:21" ht="75" customHeight="1">
      <c r="A22" s="56"/>
      <c r="B22" s="62" t="s">
        <v>41</v>
      </c>
      <c r="C22" s="63" t="s">
        <v>41</v>
      </c>
      <c r="D22" s="63"/>
      <c r="E22" s="63"/>
      <c r="F22" s="63"/>
      <c r="G22" s="63"/>
      <c r="H22" s="63"/>
      <c r="I22" s="63" t="s">
        <v>706</v>
      </c>
      <c r="J22" s="63"/>
      <c r="K22" s="63"/>
      <c r="L22" s="63" t="s">
        <v>707</v>
      </c>
      <c r="M22" s="63"/>
      <c r="N22" s="63"/>
      <c r="O22" s="63"/>
      <c r="P22" s="64" t="s">
        <v>44</v>
      </c>
      <c r="Q22" s="64" t="s">
        <v>96</v>
      </c>
      <c r="R22" s="64">
        <v>25.12</v>
      </c>
      <c r="S22" s="64">
        <v>25.12</v>
      </c>
      <c r="T22" s="64">
        <v>21.92</v>
      </c>
      <c r="U22" s="65">
        <f t="shared" si="0"/>
        <v>87.261146496815286</v>
      </c>
    </row>
    <row r="23" spans="1:21" ht="75" customHeight="1">
      <c r="A23" s="56"/>
      <c r="B23" s="62" t="s">
        <v>41</v>
      </c>
      <c r="C23" s="63" t="s">
        <v>41</v>
      </c>
      <c r="D23" s="63"/>
      <c r="E23" s="63"/>
      <c r="F23" s="63"/>
      <c r="G23" s="63"/>
      <c r="H23" s="63"/>
      <c r="I23" s="63" t="s">
        <v>708</v>
      </c>
      <c r="J23" s="63"/>
      <c r="K23" s="63"/>
      <c r="L23" s="63" t="s">
        <v>709</v>
      </c>
      <c r="M23" s="63"/>
      <c r="N23" s="63"/>
      <c r="O23" s="63"/>
      <c r="P23" s="64" t="s">
        <v>44</v>
      </c>
      <c r="Q23" s="64" t="s">
        <v>96</v>
      </c>
      <c r="R23" s="64">
        <v>57.79</v>
      </c>
      <c r="S23" s="64">
        <v>57.79</v>
      </c>
      <c r="T23" s="64">
        <v>42.41</v>
      </c>
      <c r="U23" s="65">
        <f t="shared" si="0"/>
        <v>73.386399030974218</v>
      </c>
    </row>
    <row r="24" spans="1:21" ht="75" customHeight="1" thickBot="1">
      <c r="A24" s="56"/>
      <c r="B24" s="62" t="s">
        <v>41</v>
      </c>
      <c r="C24" s="63" t="s">
        <v>41</v>
      </c>
      <c r="D24" s="63"/>
      <c r="E24" s="63"/>
      <c r="F24" s="63"/>
      <c r="G24" s="63"/>
      <c r="H24" s="63"/>
      <c r="I24" s="63" t="s">
        <v>710</v>
      </c>
      <c r="J24" s="63"/>
      <c r="K24" s="63"/>
      <c r="L24" s="63" t="s">
        <v>711</v>
      </c>
      <c r="M24" s="63"/>
      <c r="N24" s="63"/>
      <c r="O24" s="63"/>
      <c r="P24" s="64" t="s">
        <v>44</v>
      </c>
      <c r="Q24" s="64" t="s">
        <v>96</v>
      </c>
      <c r="R24" s="64">
        <v>0</v>
      </c>
      <c r="S24" s="64">
        <v>0</v>
      </c>
      <c r="T24" s="64">
        <v>0</v>
      </c>
      <c r="U24" s="65" t="str">
        <f t="shared" si="0"/>
        <v>N/A</v>
      </c>
    </row>
    <row r="25" spans="1:21" ht="75" customHeight="1" thickTop="1">
      <c r="A25" s="56"/>
      <c r="B25" s="57" t="s">
        <v>55</v>
      </c>
      <c r="C25" s="58" t="s">
        <v>712</v>
      </c>
      <c r="D25" s="58"/>
      <c r="E25" s="58"/>
      <c r="F25" s="58"/>
      <c r="G25" s="58"/>
      <c r="H25" s="58"/>
      <c r="I25" s="58" t="s">
        <v>713</v>
      </c>
      <c r="J25" s="58"/>
      <c r="K25" s="58"/>
      <c r="L25" s="58" t="s">
        <v>714</v>
      </c>
      <c r="M25" s="58"/>
      <c r="N25" s="58"/>
      <c r="O25" s="58"/>
      <c r="P25" s="59" t="s">
        <v>44</v>
      </c>
      <c r="Q25" s="59" t="s">
        <v>106</v>
      </c>
      <c r="R25" s="59">
        <v>29.87</v>
      </c>
      <c r="S25" s="59">
        <v>29.87</v>
      </c>
      <c r="T25" s="59">
        <v>7.34</v>
      </c>
      <c r="U25" s="61">
        <f t="shared" si="0"/>
        <v>24.57315031804486</v>
      </c>
    </row>
    <row r="26" spans="1:21" ht="75" customHeight="1">
      <c r="A26" s="56"/>
      <c r="B26" s="62" t="s">
        <v>41</v>
      </c>
      <c r="C26" s="63" t="s">
        <v>715</v>
      </c>
      <c r="D26" s="63"/>
      <c r="E26" s="63"/>
      <c r="F26" s="63"/>
      <c r="G26" s="63"/>
      <c r="H26" s="63"/>
      <c r="I26" s="63" t="s">
        <v>716</v>
      </c>
      <c r="J26" s="63"/>
      <c r="K26" s="63"/>
      <c r="L26" s="63" t="s">
        <v>717</v>
      </c>
      <c r="M26" s="63"/>
      <c r="N26" s="63"/>
      <c r="O26" s="63"/>
      <c r="P26" s="64" t="s">
        <v>44</v>
      </c>
      <c r="Q26" s="64" t="s">
        <v>106</v>
      </c>
      <c r="R26" s="64">
        <v>33.700000000000003</v>
      </c>
      <c r="S26" s="64">
        <v>33.700000000000003</v>
      </c>
      <c r="T26" s="64">
        <v>258.82</v>
      </c>
      <c r="U26" s="65">
        <f t="shared" si="0"/>
        <v>768.01186943620166</v>
      </c>
    </row>
    <row r="27" spans="1:21" ht="75" customHeight="1">
      <c r="A27" s="56"/>
      <c r="B27" s="62" t="s">
        <v>41</v>
      </c>
      <c r="C27" s="63" t="s">
        <v>718</v>
      </c>
      <c r="D27" s="63"/>
      <c r="E27" s="63"/>
      <c r="F27" s="63"/>
      <c r="G27" s="63"/>
      <c r="H27" s="63"/>
      <c r="I27" s="63" t="s">
        <v>719</v>
      </c>
      <c r="J27" s="63"/>
      <c r="K27" s="63"/>
      <c r="L27" s="63" t="s">
        <v>720</v>
      </c>
      <c r="M27" s="63"/>
      <c r="N27" s="63"/>
      <c r="O27" s="63"/>
      <c r="P27" s="64" t="s">
        <v>44</v>
      </c>
      <c r="Q27" s="64" t="s">
        <v>59</v>
      </c>
      <c r="R27" s="64">
        <v>54.06</v>
      </c>
      <c r="S27" s="64">
        <v>54.06</v>
      </c>
      <c r="T27" s="64">
        <v>55.93</v>
      </c>
      <c r="U27" s="65">
        <f t="shared" si="0"/>
        <v>103.45911949685534</v>
      </c>
    </row>
    <row r="28" spans="1:21" ht="75" customHeight="1">
      <c r="A28" s="56"/>
      <c r="B28" s="62" t="s">
        <v>41</v>
      </c>
      <c r="C28" s="63" t="s">
        <v>721</v>
      </c>
      <c r="D28" s="63"/>
      <c r="E28" s="63"/>
      <c r="F28" s="63"/>
      <c r="G28" s="63"/>
      <c r="H28" s="63"/>
      <c r="I28" s="63" t="s">
        <v>722</v>
      </c>
      <c r="J28" s="63"/>
      <c r="K28" s="63"/>
      <c r="L28" s="63" t="s">
        <v>723</v>
      </c>
      <c r="M28" s="63"/>
      <c r="N28" s="63"/>
      <c r="O28" s="63"/>
      <c r="P28" s="64" t="s">
        <v>44</v>
      </c>
      <c r="Q28" s="64" t="s">
        <v>59</v>
      </c>
      <c r="R28" s="64">
        <v>87.26</v>
      </c>
      <c r="S28" s="64">
        <v>87.26</v>
      </c>
      <c r="T28" s="64">
        <v>64.66</v>
      </c>
      <c r="U28" s="65">
        <f t="shared" si="0"/>
        <v>74.100389640155853</v>
      </c>
    </row>
    <row r="29" spans="1:21" ht="75" customHeight="1">
      <c r="A29" s="56"/>
      <c r="B29" s="62" t="s">
        <v>41</v>
      </c>
      <c r="C29" s="63" t="s">
        <v>724</v>
      </c>
      <c r="D29" s="63"/>
      <c r="E29" s="63"/>
      <c r="F29" s="63"/>
      <c r="G29" s="63"/>
      <c r="H29" s="63"/>
      <c r="I29" s="63" t="s">
        <v>725</v>
      </c>
      <c r="J29" s="63"/>
      <c r="K29" s="63"/>
      <c r="L29" s="63" t="s">
        <v>726</v>
      </c>
      <c r="M29" s="63"/>
      <c r="N29" s="63"/>
      <c r="O29" s="63"/>
      <c r="P29" s="64" t="s">
        <v>44</v>
      </c>
      <c r="Q29" s="64" t="s">
        <v>59</v>
      </c>
      <c r="R29" s="64">
        <v>44.84</v>
      </c>
      <c r="S29" s="64">
        <v>44.84</v>
      </c>
      <c r="T29" s="64">
        <v>45.56</v>
      </c>
      <c r="U29" s="65">
        <f t="shared" si="0"/>
        <v>101.60570918822481</v>
      </c>
    </row>
    <row r="30" spans="1:21" ht="75" customHeight="1">
      <c r="A30" s="56"/>
      <c r="B30" s="62" t="s">
        <v>41</v>
      </c>
      <c r="C30" s="63" t="s">
        <v>727</v>
      </c>
      <c r="D30" s="63"/>
      <c r="E30" s="63"/>
      <c r="F30" s="63"/>
      <c r="G30" s="63"/>
      <c r="H30" s="63"/>
      <c r="I30" s="63" t="s">
        <v>728</v>
      </c>
      <c r="J30" s="63"/>
      <c r="K30" s="63"/>
      <c r="L30" s="63" t="s">
        <v>729</v>
      </c>
      <c r="M30" s="63"/>
      <c r="N30" s="63"/>
      <c r="O30" s="63"/>
      <c r="P30" s="64" t="s">
        <v>44</v>
      </c>
      <c r="Q30" s="64" t="s">
        <v>59</v>
      </c>
      <c r="R30" s="64">
        <v>92.79</v>
      </c>
      <c r="S30" s="64">
        <v>92.79</v>
      </c>
      <c r="T30" s="64">
        <v>84.15</v>
      </c>
      <c r="U30" s="65">
        <f t="shared" si="0"/>
        <v>90.688651794374394</v>
      </c>
    </row>
    <row r="31" spans="1:21" ht="75" customHeight="1">
      <c r="A31" s="56"/>
      <c r="B31" s="62" t="s">
        <v>41</v>
      </c>
      <c r="C31" s="63" t="s">
        <v>730</v>
      </c>
      <c r="D31" s="63"/>
      <c r="E31" s="63"/>
      <c r="F31" s="63"/>
      <c r="G31" s="63"/>
      <c r="H31" s="63"/>
      <c r="I31" s="63" t="s">
        <v>731</v>
      </c>
      <c r="J31" s="63"/>
      <c r="K31" s="63"/>
      <c r="L31" s="63" t="s">
        <v>732</v>
      </c>
      <c r="M31" s="63"/>
      <c r="N31" s="63"/>
      <c r="O31" s="63"/>
      <c r="P31" s="64" t="s">
        <v>44</v>
      </c>
      <c r="Q31" s="64" t="s">
        <v>59</v>
      </c>
      <c r="R31" s="64">
        <v>79.88</v>
      </c>
      <c r="S31" s="64">
        <v>79.88</v>
      </c>
      <c r="T31" s="64">
        <v>68.209999999999994</v>
      </c>
      <c r="U31" s="65">
        <f t="shared" si="0"/>
        <v>85.390585878818229</v>
      </c>
    </row>
    <row r="32" spans="1:21" ht="75" customHeight="1" thickBot="1">
      <c r="A32" s="56"/>
      <c r="B32" s="62" t="s">
        <v>41</v>
      </c>
      <c r="C32" s="63" t="s">
        <v>733</v>
      </c>
      <c r="D32" s="63"/>
      <c r="E32" s="63"/>
      <c r="F32" s="63"/>
      <c r="G32" s="63"/>
      <c r="H32" s="63"/>
      <c r="I32" s="63" t="s">
        <v>734</v>
      </c>
      <c r="J32" s="63"/>
      <c r="K32" s="63"/>
      <c r="L32" s="63" t="s">
        <v>735</v>
      </c>
      <c r="M32" s="63"/>
      <c r="N32" s="63"/>
      <c r="O32" s="63"/>
      <c r="P32" s="64" t="s">
        <v>44</v>
      </c>
      <c r="Q32" s="64" t="s">
        <v>59</v>
      </c>
      <c r="R32" s="64">
        <v>81.319999999999993</v>
      </c>
      <c r="S32" s="64">
        <v>81.319999999999993</v>
      </c>
      <c r="T32" s="64">
        <v>45.98</v>
      </c>
      <c r="U32" s="65">
        <f t="shared" si="0"/>
        <v>56.542056074766357</v>
      </c>
    </row>
    <row r="33" spans="2:22" ht="22.5" customHeight="1" thickTop="1" thickBot="1">
      <c r="B33" s="9" t="s">
        <v>60</v>
      </c>
      <c r="C33" s="10"/>
      <c r="D33" s="10"/>
      <c r="E33" s="10"/>
      <c r="F33" s="10"/>
      <c r="G33" s="10"/>
      <c r="H33" s="11"/>
      <c r="I33" s="11"/>
      <c r="J33" s="11"/>
      <c r="K33" s="11"/>
      <c r="L33" s="11"/>
      <c r="M33" s="11"/>
      <c r="N33" s="11"/>
      <c r="O33" s="11"/>
      <c r="P33" s="11"/>
      <c r="Q33" s="11"/>
      <c r="R33" s="11"/>
      <c r="S33" s="11"/>
      <c r="T33" s="11"/>
      <c r="U33" s="12"/>
      <c r="V33" s="66"/>
    </row>
    <row r="34" spans="2:22" ht="26.25" customHeight="1" thickTop="1">
      <c r="B34" s="67"/>
      <c r="C34" s="68"/>
      <c r="D34" s="68"/>
      <c r="E34" s="68"/>
      <c r="F34" s="68"/>
      <c r="G34" s="68"/>
      <c r="H34" s="69"/>
      <c r="I34" s="69"/>
      <c r="J34" s="69"/>
      <c r="K34" s="69"/>
      <c r="L34" s="69"/>
      <c r="M34" s="69"/>
      <c r="N34" s="69"/>
      <c r="O34" s="69"/>
      <c r="P34" s="70"/>
      <c r="Q34" s="71"/>
      <c r="R34" s="72" t="s">
        <v>61</v>
      </c>
      <c r="S34" s="40" t="s">
        <v>62</v>
      </c>
      <c r="T34" s="72" t="s">
        <v>63</v>
      </c>
      <c r="U34" s="40" t="s">
        <v>64</v>
      </c>
    </row>
    <row r="35" spans="2:22" ht="26.25" customHeight="1" thickBot="1">
      <c r="B35" s="73"/>
      <c r="C35" s="74"/>
      <c r="D35" s="74"/>
      <c r="E35" s="74"/>
      <c r="F35" s="74"/>
      <c r="G35" s="74"/>
      <c r="H35" s="75"/>
      <c r="I35" s="75"/>
      <c r="J35" s="75"/>
      <c r="K35" s="75"/>
      <c r="L35" s="75"/>
      <c r="M35" s="75"/>
      <c r="N35" s="75"/>
      <c r="O35" s="75"/>
      <c r="P35" s="76"/>
      <c r="Q35" s="77"/>
      <c r="R35" s="78" t="s">
        <v>65</v>
      </c>
      <c r="S35" s="77" t="s">
        <v>65</v>
      </c>
      <c r="T35" s="77" t="s">
        <v>65</v>
      </c>
      <c r="U35" s="77" t="s">
        <v>66</v>
      </c>
    </row>
    <row r="36" spans="2:22" ht="13.5" customHeight="1" thickBot="1">
      <c r="B36" s="79" t="s">
        <v>67</v>
      </c>
      <c r="C36" s="80"/>
      <c r="D36" s="80"/>
      <c r="E36" s="81"/>
      <c r="F36" s="81"/>
      <c r="G36" s="81"/>
      <c r="H36" s="82"/>
      <c r="I36" s="82"/>
      <c r="J36" s="82"/>
      <c r="K36" s="82"/>
      <c r="L36" s="82"/>
      <c r="M36" s="82"/>
      <c r="N36" s="82"/>
      <c r="O36" s="82"/>
      <c r="P36" s="83"/>
      <c r="Q36" s="83"/>
      <c r="R36" s="84">
        <f>9421.81054</f>
        <v>9421.8105400000004</v>
      </c>
      <c r="S36" s="84">
        <f>9421.81054</f>
        <v>9421.8105400000004</v>
      </c>
      <c r="T36" s="84">
        <f>5245.8580353</f>
        <v>5245.8580352999998</v>
      </c>
      <c r="U36" s="85">
        <f>+IF(ISERR(T36/S36*100),"N/A",T36/S36*100)</f>
        <v>55.677812804968582</v>
      </c>
    </row>
    <row r="37" spans="2:22" ht="13.5" customHeight="1" thickBot="1">
      <c r="B37" s="86" t="s">
        <v>68</v>
      </c>
      <c r="C37" s="87"/>
      <c r="D37" s="87"/>
      <c r="E37" s="88"/>
      <c r="F37" s="88"/>
      <c r="G37" s="88"/>
      <c r="H37" s="89"/>
      <c r="I37" s="89"/>
      <c r="J37" s="89"/>
      <c r="K37" s="89"/>
      <c r="L37" s="89"/>
      <c r="M37" s="89"/>
      <c r="N37" s="89"/>
      <c r="O37" s="89"/>
      <c r="P37" s="90"/>
      <c r="Q37" s="90"/>
      <c r="R37" s="84">
        <f>5522.47527932</f>
        <v>5522.4752793199996</v>
      </c>
      <c r="S37" s="84">
        <f>5522.47527932</f>
        <v>5522.4752793199996</v>
      </c>
      <c r="T37" s="84">
        <f>5245.8580353</f>
        <v>5245.8580352999998</v>
      </c>
      <c r="U37" s="85">
        <f>+IF(ISERR(T37/S37*100),"N/A",T37/S37*100)</f>
        <v>94.991064150964192</v>
      </c>
    </row>
    <row r="38" spans="2:22" ht="14.85" customHeight="1" thickTop="1" thickBot="1">
      <c r="B38" s="9" t="s">
        <v>69</v>
      </c>
      <c r="C38" s="10"/>
      <c r="D38" s="10"/>
      <c r="E38" s="10"/>
      <c r="F38" s="10"/>
      <c r="G38" s="10"/>
      <c r="H38" s="11"/>
      <c r="I38" s="11"/>
      <c r="J38" s="11"/>
      <c r="K38" s="11"/>
      <c r="L38" s="11"/>
      <c r="M38" s="11"/>
      <c r="N38" s="11"/>
      <c r="O38" s="11"/>
      <c r="P38" s="11"/>
      <c r="Q38" s="11"/>
      <c r="R38" s="11"/>
      <c r="S38" s="11"/>
      <c r="T38" s="11"/>
      <c r="U38" s="12"/>
    </row>
    <row r="39" spans="2:22" ht="44.25" customHeight="1" thickTop="1">
      <c r="B39" s="91" t="s">
        <v>70</v>
      </c>
      <c r="C39" s="93"/>
      <c r="D39" s="93"/>
      <c r="E39" s="93"/>
      <c r="F39" s="93"/>
      <c r="G39" s="93"/>
      <c r="H39" s="93"/>
      <c r="I39" s="93"/>
      <c r="J39" s="93"/>
      <c r="K39" s="93"/>
      <c r="L39" s="93"/>
      <c r="M39" s="93"/>
      <c r="N39" s="93"/>
      <c r="O39" s="93"/>
      <c r="P39" s="93"/>
      <c r="Q39" s="93"/>
      <c r="R39" s="93"/>
      <c r="S39" s="93"/>
      <c r="T39" s="93"/>
      <c r="U39" s="92"/>
    </row>
    <row r="40" spans="2:22" ht="48" customHeight="1">
      <c r="B40" s="94" t="s">
        <v>736</v>
      </c>
      <c r="C40" s="96"/>
      <c r="D40" s="96"/>
      <c r="E40" s="96"/>
      <c r="F40" s="96"/>
      <c r="G40" s="96"/>
      <c r="H40" s="96"/>
      <c r="I40" s="96"/>
      <c r="J40" s="96"/>
      <c r="K40" s="96"/>
      <c r="L40" s="96"/>
      <c r="M40" s="96"/>
      <c r="N40" s="96"/>
      <c r="O40" s="96"/>
      <c r="P40" s="96"/>
      <c r="Q40" s="96"/>
      <c r="R40" s="96"/>
      <c r="S40" s="96"/>
      <c r="T40" s="96"/>
      <c r="U40" s="95"/>
    </row>
    <row r="41" spans="2:22" ht="34.5" customHeight="1">
      <c r="B41" s="94" t="s">
        <v>737</v>
      </c>
      <c r="C41" s="96"/>
      <c r="D41" s="96"/>
      <c r="E41" s="96"/>
      <c r="F41" s="96"/>
      <c r="G41" s="96"/>
      <c r="H41" s="96"/>
      <c r="I41" s="96"/>
      <c r="J41" s="96"/>
      <c r="K41" s="96"/>
      <c r="L41" s="96"/>
      <c r="M41" s="96"/>
      <c r="N41" s="96"/>
      <c r="O41" s="96"/>
      <c r="P41" s="96"/>
      <c r="Q41" s="96"/>
      <c r="R41" s="96"/>
      <c r="S41" s="96"/>
      <c r="T41" s="96"/>
      <c r="U41" s="95"/>
    </row>
    <row r="42" spans="2:22" ht="82.35" customHeight="1">
      <c r="B42" s="94" t="s">
        <v>738</v>
      </c>
      <c r="C42" s="96"/>
      <c r="D42" s="96"/>
      <c r="E42" s="96"/>
      <c r="F42" s="96"/>
      <c r="G42" s="96"/>
      <c r="H42" s="96"/>
      <c r="I42" s="96"/>
      <c r="J42" s="96"/>
      <c r="K42" s="96"/>
      <c r="L42" s="96"/>
      <c r="M42" s="96"/>
      <c r="N42" s="96"/>
      <c r="O42" s="96"/>
      <c r="P42" s="96"/>
      <c r="Q42" s="96"/>
      <c r="R42" s="96"/>
      <c r="S42" s="96"/>
      <c r="T42" s="96"/>
      <c r="U42" s="95"/>
    </row>
    <row r="43" spans="2:22" ht="38.85" customHeight="1">
      <c r="B43" s="94" t="s">
        <v>739</v>
      </c>
      <c r="C43" s="96"/>
      <c r="D43" s="96"/>
      <c r="E43" s="96"/>
      <c r="F43" s="96"/>
      <c r="G43" s="96"/>
      <c r="H43" s="96"/>
      <c r="I43" s="96"/>
      <c r="J43" s="96"/>
      <c r="K43" s="96"/>
      <c r="L43" s="96"/>
      <c r="M43" s="96"/>
      <c r="N43" s="96"/>
      <c r="O43" s="96"/>
      <c r="P43" s="96"/>
      <c r="Q43" s="96"/>
      <c r="R43" s="96"/>
      <c r="S43" s="96"/>
      <c r="T43" s="96"/>
      <c r="U43" s="95"/>
    </row>
    <row r="44" spans="2:22" ht="48.6" customHeight="1">
      <c r="B44" s="94" t="s">
        <v>740</v>
      </c>
      <c r="C44" s="96"/>
      <c r="D44" s="96"/>
      <c r="E44" s="96"/>
      <c r="F44" s="96"/>
      <c r="G44" s="96"/>
      <c r="H44" s="96"/>
      <c r="I44" s="96"/>
      <c r="J44" s="96"/>
      <c r="K44" s="96"/>
      <c r="L44" s="96"/>
      <c r="M44" s="96"/>
      <c r="N44" s="96"/>
      <c r="O44" s="96"/>
      <c r="P44" s="96"/>
      <c r="Q44" s="96"/>
      <c r="R44" s="96"/>
      <c r="S44" s="96"/>
      <c r="T44" s="96"/>
      <c r="U44" s="95"/>
    </row>
    <row r="45" spans="2:22" ht="101.85" customHeight="1">
      <c r="B45" s="94" t="s">
        <v>741</v>
      </c>
      <c r="C45" s="96"/>
      <c r="D45" s="96"/>
      <c r="E45" s="96"/>
      <c r="F45" s="96"/>
      <c r="G45" s="96"/>
      <c r="H45" s="96"/>
      <c r="I45" s="96"/>
      <c r="J45" s="96"/>
      <c r="K45" s="96"/>
      <c r="L45" s="96"/>
      <c r="M45" s="96"/>
      <c r="N45" s="96"/>
      <c r="O45" s="96"/>
      <c r="P45" s="96"/>
      <c r="Q45" s="96"/>
      <c r="R45" s="96"/>
      <c r="S45" s="96"/>
      <c r="T45" s="96"/>
      <c r="U45" s="95"/>
    </row>
    <row r="46" spans="2:22" ht="67.349999999999994" customHeight="1">
      <c r="B46" s="94" t="s">
        <v>742</v>
      </c>
      <c r="C46" s="96"/>
      <c r="D46" s="96"/>
      <c r="E46" s="96"/>
      <c r="F46" s="96"/>
      <c r="G46" s="96"/>
      <c r="H46" s="96"/>
      <c r="I46" s="96"/>
      <c r="J46" s="96"/>
      <c r="K46" s="96"/>
      <c r="L46" s="96"/>
      <c r="M46" s="96"/>
      <c r="N46" s="96"/>
      <c r="O46" s="96"/>
      <c r="P46" s="96"/>
      <c r="Q46" s="96"/>
      <c r="R46" s="96"/>
      <c r="S46" s="96"/>
      <c r="T46" s="96"/>
      <c r="U46" s="95"/>
    </row>
    <row r="47" spans="2:22" ht="37.5" customHeight="1">
      <c r="B47" s="94" t="s">
        <v>743</v>
      </c>
      <c r="C47" s="96"/>
      <c r="D47" s="96"/>
      <c r="E47" s="96"/>
      <c r="F47" s="96"/>
      <c r="G47" s="96"/>
      <c r="H47" s="96"/>
      <c r="I47" s="96"/>
      <c r="J47" s="96"/>
      <c r="K47" s="96"/>
      <c r="L47" s="96"/>
      <c r="M47" s="96"/>
      <c r="N47" s="96"/>
      <c r="O47" s="96"/>
      <c r="P47" s="96"/>
      <c r="Q47" s="96"/>
      <c r="R47" s="96"/>
      <c r="S47" s="96"/>
      <c r="T47" s="96"/>
      <c r="U47" s="95"/>
    </row>
    <row r="48" spans="2:22" ht="49.7" customHeight="1">
      <c r="B48" s="94" t="s">
        <v>744</v>
      </c>
      <c r="C48" s="96"/>
      <c r="D48" s="96"/>
      <c r="E48" s="96"/>
      <c r="F48" s="96"/>
      <c r="G48" s="96"/>
      <c r="H48" s="96"/>
      <c r="I48" s="96"/>
      <c r="J48" s="96"/>
      <c r="K48" s="96"/>
      <c r="L48" s="96"/>
      <c r="M48" s="96"/>
      <c r="N48" s="96"/>
      <c r="O48" s="96"/>
      <c r="P48" s="96"/>
      <c r="Q48" s="96"/>
      <c r="R48" s="96"/>
      <c r="S48" s="96"/>
      <c r="T48" s="96"/>
      <c r="U48" s="95"/>
    </row>
    <row r="49" spans="2:21" ht="36.6" customHeight="1">
      <c r="B49" s="94" t="s">
        <v>745</v>
      </c>
      <c r="C49" s="96"/>
      <c r="D49" s="96"/>
      <c r="E49" s="96"/>
      <c r="F49" s="96"/>
      <c r="G49" s="96"/>
      <c r="H49" s="96"/>
      <c r="I49" s="96"/>
      <c r="J49" s="96"/>
      <c r="K49" s="96"/>
      <c r="L49" s="96"/>
      <c r="M49" s="96"/>
      <c r="N49" s="96"/>
      <c r="O49" s="96"/>
      <c r="P49" s="96"/>
      <c r="Q49" s="96"/>
      <c r="R49" s="96"/>
      <c r="S49" s="96"/>
      <c r="T49" s="96"/>
      <c r="U49" s="95"/>
    </row>
    <row r="50" spans="2:21" ht="60.95" customHeight="1">
      <c r="B50" s="94" t="s">
        <v>746</v>
      </c>
      <c r="C50" s="96"/>
      <c r="D50" s="96"/>
      <c r="E50" s="96"/>
      <c r="F50" s="96"/>
      <c r="G50" s="96"/>
      <c r="H50" s="96"/>
      <c r="I50" s="96"/>
      <c r="J50" s="96"/>
      <c r="K50" s="96"/>
      <c r="L50" s="96"/>
      <c r="M50" s="96"/>
      <c r="N50" s="96"/>
      <c r="O50" s="96"/>
      <c r="P50" s="96"/>
      <c r="Q50" s="96"/>
      <c r="R50" s="96"/>
      <c r="S50" s="96"/>
      <c r="T50" s="96"/>
      <c r="U50" s="95"/>
    </row>
    <row r="51" spans="2:21" ht="54.75" customHeight="1">
      <c r="B51" s="94" t="s">
        <v>747</v>
      </c>
      <c r="C51" s="96"/>
      <c r="D51" s="96"/>
      <c r="E51" s="96"/>
      <c r="F51" s="96"/>
      <c r="G51" s="96"/>
      <c r="H51" s="96"/>
      <c r="I51" s="96"/>
      <c r="J51" s="96"/>
      <c r="K51" s="96"/>
      <c r="L51" s="96"/>
      <c r="M51" s="96"/>
      <c r="N51" s="96"/>
      <c r="O51" s="96"/>
      <c r="P51" s="96"/>
      <c r="Q51" s="96"/>
      <c r="R51" s="96"/>
      <c r="S51" s="96"/>
      <c r="T51" s="96"/>
      <c r="U51" s="95"/>
    </row>
    <row r="52" spans="2:21" ht="50.25" customHeight="1">
      <c r="B52" s="94" t="s">
        <v>748</v>
      </c>
      <c r="C52" s="96"/>
      <c r="D52" s="96"/>
      <c r="E52" s="96"/>
      <c r="F52" s="96"/>
      <c r="G52" s="96"/>
      <c r="H52" s="96"/>
      <c r="I52" s="96"/>
      <c r="J52" s="96"/>
      <c r="K52" s="96"/>
      <c r="L52" s="96"/>
      <c r="M52" s="96"/>
      <c r="N52" s="96"/>
      <c r="O52" s="96"/>
      <c r="P52" s="96"/>
      <c r="Q52" s="96"/>
      <c r="R52" s="96"/>
      <c r="S52" s="96"/>
      <c r="T52" s="96"/>
      <c r="U52" s="95"/>
    </row>
    <row r="53" spans="2:21" ht="24" customHeight="1">
      <c r="B53" s="94" t="s">
        <v>749</v>
      </c>
      <c r="C53" s="96"/>
      <c r="D53" s="96"/>
      <c r="E53" s="96"/>
      <c r="F53" s="96"/>
      <c r="G53" s="96"/>
      <c r="H53" s="96"/>
      <c r="I53" s="96"/>
      <c r="J53" s="96"/>
      <c r="K53" s="96"/>
      <c r="L53" s="96"/>
      <c r="M53" s="96"/>
      <c r="N53" s="96"/>
      <c r="O53" s="96"/>
      <c r="P53" s="96"/>
      <c r="Q53" s="96"/>
      <c r="R53" s="96"/>
      <c r="S53" s="96"/>
      <c r="T53" s="96"/>
      <c r="U53" s="95"/>
    </row>
    <row r="54" spans="2:21" ht="90.75" customHeight="1">
      <c r="B54" s="94" t="s">
        <v>750</v>
      </c>
      <c r="C54" s="96"/>
      <c r="D54" s="96"/>
      <c r="E54" s="96"/>
      <c r="F54" s="96"/>
      <c r="G54" s="96"/>
      <c r="H54" s="96"/>
      <c r="I54" s="96"/>
      <c r="J54" s="96"/>
      <c r="K54" s="96"/>
      <c r="L54" s="96"/>
      <c r="M54" s="96"/>
      <c r="N54" s="96"/>
      <c r="O54" s="96"/>
      <c r="P54" s="96"/>
      <c r="Q54" s="96"/>
      <c r="R54" s="96"/>
      <c r="S54" s="96"/>
      <c r="T54" s="96"/>
      <c r="U54" s="95"/>
    </row>
    <row r="55" spans="2:21" ht="69" customHeight="1">
      <c r="B55" s="94" t="s">
        <v>751</v>
      </c>
      <c r="C55" s="96"/>
      <c r="D55" s="96"/>
      <c r="E55" s="96"/>
      <c r="F55" s="96"/>
      <c r="G55" s="96"/>
      <c r="H55" s="96"/>
      <c r="I55" s="96"/>
      <c r="J55" s="96"/>
      <c r="K55" s="96"/>
      <c r="L55" s="96"/>
      <c r="M55" s="96"/>
      <c r="N55" s="96"/>
      <c r="O55" s="96"/>
      <c r="P55" s="96"/>
      <c r="Q55" s="96"/>
      <c r="R55" s="96"/>
      <c r="S55" s="96"/>
      <c r="T55" s="96"/>
      <c r="U55" s="95"/>
    </row>
    <row r="56" spans="2:21" ht="60.95" customHeight="1">
      <c r="B56" s="94" t="s">
        <v>752</v>
      </c>
      <c r="C56" s="96"/>
      <c r="D56" s="96"/>
      <c r="E56" s="96"/>
      <c r="F56" s="96"/>
      <c r="G56" s="96"/>
      <c r="H56" s="96"/>
      <c r="I56" s="96"/>
      <c r="J56" s="96"/>
      <c r="K56" s="96"/>
      <c r="L56" s="96"/>
      <c r="M56" s="96"/>
      <c r="N56" s="96"/>
      <c r="O56" s="96"/>
      <c r="P56" s="96"/>
      <c r="Q56" s="96"/>
      <c r="R56" s="96"/>
      <c r="S56" s="96"/>
      <c r="T56" s="96"/>
      <c r="U56" s="95"/>
    </row>
    <row r="57" spans="2:21" ht="50.1" customHeight="1">
      <c r="B57" s="94" t="s">
        <v>753</v>
      </c>
      <c r="C57" s="96"/>
      <c r="D57" s="96"/>
      <c r="E57" s="96"/>
      <c r="F57" s="96"/>
      <c r="G57" s="96"/>
      <c r="H57" s="96"/>
      <c r="I57" s="96"/>
      <c r="J57" s="96"/>
      <c r="K57" s="96"/>
      <c r="L57" s="96"/>
      <c r="M57" s="96"/>
      <c r="N57" s="96"/>
      <c r="O57" s="96"/>
      <c r="P57" s="96"/>
      <c r="Q57" s="96"/>
      <c r="R57" s="96"/>
      <c r="S57" s="96"/>
      <c r="T57" s="96"/>
      <c r="U57" s="95"/>
    </row>
    <row r="58" spans="2:21" ht="76.5" customHeight="1">
      <c r="B58" s="94" t="s">
        <v>754</v>
      </c>
      <c r="C58" s="96"/>
      <c r="D58" s="96"/>
      <c r="E58" s="96"/>
      <c r="F58" s="96"/>
      <c r="G58" s="96"/>
      <c r="H58" s="96"/>
      <c r="I58" s="96"/>
      <c r="J58" s="96"/>
      <c r="K58" s="96"/>
      <c r="L58" s="96"/>
      <c r="M58" s="96"/>
      <c r="N58" s="96"/>
      <c r="O58" s="96"/>
      <c r="P58" s="96"/>
      <c r="Q58" s="96"/>
      <c r="R58" s="96"/>
      <c r="S58" s="96"/>
      <c r="T58" s="96"/>
      <c r="U58" s="95"/>
    </row>
    <row r="59" spans="2:21" ht="75" customHeight="1">
      <c r="B59" s="94" t="s">
        <v>755</v>
      </c>
      <c r="C59" s="96"/>
      <c r="D59" s="96"/>
      <c r="E59" s="96"/>
      <c r="F59" s="96"/>
      <c r="G59" s="96"/>
      <c r="H59" s="96"/>
      <c r="I59" s="96"/>
      <c r="J59" s="96"/>
      <c r="K59" s="96"/>
      <c r="L59" s="96"/>
      <c r="M59" s="96"/>
      <c r="N59" s="96"/>
      <c r="O59" s="96"/>
      <c r="P59" s="96"/>
      <c r="Q59" s="96"/>
      <c r="R59" s="96"/>
      <c r="S59" s="96"/>
      <c r="T59" s="96"/>
      <c r="U59" s="95"/>
    </row>
    <row r="60" spans="2:21" ht="50.45" customHeight="1">
      <c r="B60" s="94" t="s">
        <v>756</v>
      </c>
      <c r="C60" s="96"/>
      <c r="D60" s="96"/>
      <c r="E60" s="96"/>
      <c r="F60" s="96"/>
      <c r="G60" s="96"/>
      <c r="H60" s="96"/>
      <c r="I60" s="96"/>
      <c r="J60" s="96"/>
      <c r="K60" s="96"/>
      <c r="L60" s="96"/>
      <c r="M60" s="96"/>
      <c r="N60" s="96"/>
      <c r="O60" s="96"/>
      <c r="P60" s="96"/>
      <c r="Q60" s="96"/>
      <c r="R60" s="96"/>
      <c r="S60" s="96"/>
      <c r="T60" s="96"/>
      <c r="U60" s="95"/>
    </row>
    <row r="61" spans="2:21" ht="50.1" customHeight="1" thickBot="1">
      <c r="B61" s="97" t="s">
        <v>757</v>
      </c>
      <c r="C61" s="99"/>
      <c r="D61" s="99"/>
      <c r="E61" s="99"/>
      <c r="F61" s="99"/>
      <c r="G61" s="99"/>
      <c r="H61" s="99"/>
      <c r="I61" s="99"/>
      <c r="J61" s="99"/>
      <c r="K61" s="99"/>
      <c r="L61" s="99"/>
      <c r="M61" s="99"/>
      <c r="N61" s="99"/>
      <c r="O61" s="99"/>
      <c r="P61" s="99"/>
      <c r="Q61" s="99"/>
      <c r="R61" s="99"/>
      <c r="S61" s="99"/>
      <c r="T61" s="99"/>
      <c r="U61" s="98"/>
    </row>
  </sheetData>
  <mergeCells count="112">
    <mergeCell ref="B58:U58"/>
    <mergeCell ref="B59:U59"/>
    <mergeCell ref="B60:U60"/>
    <mergeCell ref="B61:U6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C32:H32"/>
    <mergeCell ref="I32:K32"/>
    <mergeCell ref="L32:O32"/>
    <mergeCell ref="B36:D36"/>
    <mergeCell ref="B37:D37"/>
    <mergeCell ref="B39:U39"/>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81"/>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758</v>
      </c>
      <c r="D4" s="15" t="s">
        <v>759</v>
      </c>
      <c r="E4" s="15"/>
      <c r="F4" s="15"/>
      <c r="G4" s="15"/>
      <c r="H4" s="15"/>
      <c r="I4" s="16"/>
      <c r="J4" s="17" t="s">
        <v>6</v>
      </c>
      <c r="K4" s="18" t="s">
        <v>7</v>
      </c>
      <c r="L4" s="19" t="s">
        <v>8</v>
      </c>
      <c r="M4" s="19"/>
      <c r="N4" s="19"/>
      <c r="O4" s="19"/>
      <c r="P4" s="17" t="s">
        <v>9</v>
      </c>
      <c r="Q4" s="19" t="s">
        <v>760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761</v>
      </c>
      <c r="D11" s="58"/>
      <c r="E11" s="58"/>
      <c r="F11" s="58"/>
      <c r="G11" s="58"/>
      <c r="H11" s="58"/>
      <c r="I11" s="58" t="s">
        <v>1398</v>
      </c>
      <c r="J11" s="58"/>
      <c r="K11" s="58"/>
      <c r="L11" s="58" t="s">
        <v>762</v>
      </c>
      <c r="M11" s="58"/>
      <c r="N11" s="58"/>
      <c r="O11" s="58"/>
      <c r="P11" s="59" t="s">
        <v>44</v>
      </c>
      <c r="Q11" s="59" t="s">
        <v>40</v>
      </c>
      <c r="R11" s="60">
        <v>51.8</v>
      </c>
      <c r="S11" s="60">
        <v>51.8</v>
      </c>
      <c r="T11" s="60">
        <v>51.3</v>
      </c>
      <c r="U11" s="61">
        <f t="shared" ref="U11:U20" si="0">IF(ISERR(T11/S11*100),"N/A",T11/S11*100)</f>
        <v>99.034749034749041</v>
      </c>
    </row>
    <row r="12" spans="1:34" ht="75" customHeight="1">
      <c r="A12" s="56"/>
      <c r="B12" s="62" t="s">
        <v>41</v>
      </c>
      <c r="C12" s="63" t="s">
        <v>41</v>
      </c>
      <c r="D12" s="63"/>
      <c r="E12" s="63"/>
      <c r="F12" s="63"/>
      <c r="G12" s="63"/>
      <c r="H12" s="63"/>
      <c r="I12" s="63" t="s">
        <v>763</v>
      </c>
      <c r="J12" s="63"/>
      <c r="K12" s="63"/>
      <c r="L12" s="63" t="s">
        <v>764</v>
      </c>
      <c r="M12" s="63"/>
      <c r="N12" s="63"/>
      <c r="O12" s="63"/>
      <c r="P12" s="64" t="s">
        <v>44</v>
      </c>
      <c r="Q12" s="64" t="s">
        <v>40</v>
      </c>
      <c r="R12" s="64">
        <v>10</v>
      </c>
      <c r="S12" s="64">
        <v>10</v>
      </c>
      <c r="T12" s="64">
        <v>52.46</v>
      </c>
      <c r="U12" s="65">
        <f t="shared" si="0"/>
        <v>524.6</v>
      </c>
    </row>
    <row r="13" spans="1:34" ht="75" customHeight="1">
      <c r="A13" s="56"/>
      <c r="B13" s="62" t="s">
        <v>41</v>
      </c>
      <c r="C13" s="63" t="s">
        <v>41</v>
      </c>
      <c r="D13" s="63"/>
      <c r="E13" s="63"/>
      <c r="F13" s="63"/>
      <c r="G13" s="63"/>
      <c r="H13" s="63"/>
      <c r="I13" s="63" t="s">
        <v>765</v>
      </c>
      <c r="J13" s="63"/>
      <c r="K13" s="63"/>
      <c r="L13" s="63" t="s">
        <v>766</v>
      </c>
      <c r="M13" s="63"/>
      <c r="N13" s="63"/>
      <c r="O13" s="63"/>
      <c r="P13" s="64" t="s">
        <v>767</v>
      </c>
      <c r="Q13" s="64" t="s">
        <v>40</v>
      </c>
      <c r="R13" s="100">
        <v>1</v>
      </c>
      <c r="S13" s="100">
        <v>1</v>
      </c>
      <c r="T13" s="100">
        <v>1</v>
      </c>
      <c r="U13" s="65">
        <f t="shared" si="0"/>
        <v>100</v>
      </c>
    </row>
    <row r="14" spans="1:34" ht="75" customHeight="1" thickBot="1">
      <c r="A14" s="56"/>
      <c r="B14" s="62" t="s">
        <v>41</v>
      </c>
      <c r="C14" s="63" t="s">
        <v>41</v>
      </c>
      <c r="D14" s="63"/>
      <c r="E14" s="63"/>
      <c r="F14" s="63"/>
      <c r="G14" s="63"/>
      <c r="H14" s="63"/>
      <c r="I14" s="63" t="s">
        <v>768</v>
      </c>
      <c r="J14" s="63"/>
      <c r="K14" s="63"/>
      <c r="L14" s="63" t="s">
        <v>769</v>
      </c>
      <c r="M14" s="63"/>
      <c r="N14" s="63"/>
      <c r="O14" s="63"/>
      <c r="P14" s="64" t="s">
        <v>767</v>
      </c>
      <c r="Q14" s="64" t="s">
        <v>40</v>
      </c>
      <c r="R14" s="100">
        <v>0.08</v>
      </c>
      <c r="S14" s="100">
        <v>0.08</v>
      </c>
      <c r="T14" s="100">
        <v>0.11</v>
      </c>
      <c r="U14" s="65">
        <f t="shared" si="0"/>
        <v>137.5</v>
      </c>
    </row>
    <row r="15" spans="1:34" ht="75" customHeight="1" thickTop="1">
      <c r="A15" s="56"/>
      <c r="B15" s="57" t="s">
        <v>45</v>
      </c>
      <c r="C15" s="58" t="s">
        <v>770</v>
      </c>
      <c r="D15" s="58"/>
      <c r="E15" s="58"/>
      <c r="F15" s="58"/>
      <c r="G15" s="58"/>
      <c r="H15" s="58"/>
      <c r="I15" s="58" t="s">
        <v>771</v>
      </c>
      <c r="J15" s="58"/>
      <c r="K15" s="58"/>
      <c r="L15" s="58" t="s">
        <v>772</v>
      </c>
      <c r="M15" s="58"/>
      <c r="N15" s="58"/>
      <c r="O15" s="58"/>
      <c r="P15" s="59" t="s">
        <v>44</v>
      </c>
      <c r="Q15" s="59" t="s">
        <v>40</v>
      </c>
      <c r="R15" s="59">
        <v>100</v>
      </c>
      <c r="S15" s="59">
        <v>100</v>
      </c>
      <c r="T15" s="59">
        <v>100</v>
      </c>
      <c r="U15" s="61">
        <f t="shared" si="0"/>
        <v>100</v>
      </c>
    </row>
    <row r="16" spans="1:34" ht="75" customHeight="1">
      <c r="A16" s="56"/>
      <c r="B16" s="62" t="s">
        <v>41</v>
      </c>
      <c r="C16" s="63" t="s">
        <v>41</v>
      </c>
      <c r="D16" s="63"/>
      <c r="E16" s="63"/>
      <c r="F16" s="63"/>
      <c r="G16" s="63"/>
      <c r="H16" s="63"/>
      <c r="I16" s="63" t="s">
        <v>773</v>
      </c>
      <c r="J16" s="63"/>
      <c r="K16" s="63"/>
      <c r="L16" s="63" t="s">
        <v>774</v>
      </c>
      <c r="M16" s="63"/>
      <c r="N16" s="63"/>
      <c r="O16" s="63"/>
      <c r="P16" s="64" t="s">
        <v>44</v>
      </c>
      <c r="Q16" s="64" t="s">
        <v>40</v>
      </c>
      <c r="R16" s="64">
        <v>9.23</v>
      </c>
      <c r="S16" s="64">
        <v>9.23</v>
      </c>
      <c r="T16" s="64">
        <v>13.85</v>
      </c>
      <c r="U16" s="65">
        <f t="shared" si="0"/>
        <v>150.05417118093175</v>
      </c>
    </row>
    <row r="17" spans="1:21" ht="75" customHeight="1">
      <c r="A17" s="56"/>
      <c r="B17" s="62" t="s">
        <v>41</v>
      </c>
      <c r="C17" s="63" t="s">
        <v>41</v>
      </c>
      <c r="D17" s="63"/>
      <c r="E17" s="63"/>
      <c r="F17" s="63"/>
      <c r="G17" s="63"/>
      <c r="H17" s="63"/>
      <c r="I17" s="63" t="s">
        <v>775</v>
      </c>
      <c r="J17" s="63"/>
      <c r="K17" s="63"/>
      <c r="L17" s="63" t="s">
        <v>776</v>
      </c>
      <c r="M17" s="63"/>
      <c r="N17" s="63"/>
      <c r="O17" s="63"/>
      <c r="P17" s="64" t="s">
        <v>44</v>
      </c>
      <c r="Q17" s="64" t="s">
        <v>40</v>
      </c>
      <c r="R17" s="64">
        <v>100</v>
      </c>
      <c r="S17" s="64">
        <v>100</v>
      </c>
      <c r="T17" s="64">
        <v>100</v>
      </c>
      <c r="U17" s="65">
        <f t="shared" si="0"/>
        <v>100</v>
      </c>
    </row>
    <row r="18" spans="1:21" ht="75" customHeight="1" thickBot="1">
      <c r="A18" s="56"/>
      <c r="B18" s="62" t="s">
        <v>41</v>
      </c>
      <c r="C18" s="63" t="s">
        <v>41</v>
      </c>
      <c r="D18" s="63"/>
      <c r="E18" s="63"/>
      <c r="F18" s="63"/>
      <c r="G18" s="63"/>
      <c r="H18" s="63"/>
      <c r="I18" s="63" t="s">
        <v>777</v>
      </c>
      <c r="J18" s="63"/>
      <c r="K18" s="63"/>
      <c r="L18" s="63" t="s">
        <v>778</v>
      </c>
      <c r="M18" s="63"/>
      <c r="N18" s="63"/>
      <c r="O18" s="63"/>
      <c r="P18" s="64" t="s">
        <v>44</v>
      </c>
      <c r="Q18" s="64" t="s">
        <v>40</v>
      </c>
      <c r="R18" s="64">
        <v>3.75</v>
      </c>
      <c r="S18" s="64">
        <v>3.75</v>
      </c>
      <c r="T18" s="64">
        <v>3.75</v>
      </c>
      <c r="U18" s="65">
        <f t="shared" si="0"/>
        <v>100</v>
      </c>
    </row>
    <row r="19" spans="1:21" ht="75" customHeight="1" thickTop="1">
      <c r="A19" s="56"/>
      <c r="B19" s="57" t="s">
        <v>50</v>
      </c>
      <c r="C19" s="58" t="s">
        <v>779</v>
      </c>
      <c r="D19" s="58"/>
      <c r="E19" s="58"/>
      <c r="F19" s="58"/>
      <c r="G19" s="58"/>
      <c r="H19" s="58"/>
      <c r="I19" s="58" t="s">
        <v>780</v>
      </c>
      <c r="J19" s="58"/>
      <c r="K19" s="58"/>
      <c r="L19" s="58" t="s">
        <v>781</v>
      </c>
      <c r="M19" s="58"/>
      <c r="N19" s="58"/>
      <c r="O19" s="58"/>
      <c r="P19" s="59" t="s">
        <v>44</v>
      </c>
      <c r="Q19" s="59" t="s">
        <v>96</v>
      </c>
      <c r="R19" s="59">
        <v>65.88</v>
      </c>
      <c r="S19" s="59">
        <v>65.88</v>
      </c>
      <c r="T19" s="59">
        <v>66.75</v>
      </c>
      <c r="U19" s="61">
        <f t="shared" si="0"/>
        <v>101.32058287795994</v>
      </c>
    </row>
    <row r="20" spans="1:21" ht="75" customHeight="1">
      <c r="A20" s="56"/>
      <c r="B20" s="62" t="s">
        <v>41</v>
      </c>
      <c r="C20" s="63" t="s">
        <v>41</v>
      </c>
      <c r="D20" s="63"/>
      <c r="E20" s="63"/>
      <c r="F20" s="63"/>
      <c r="G20" s="63"/>
      <c r="H20" s="63"/>
      <c r="I20" s="63" t="s">
        <v>782</v>
      </c>
      <c r="J20" s="63"/>
      <c r="K20" s="63"/>
      <c r="L20" s="63" t="s">
        <v>783</v>
      </c>
      <c r="M20" s="63"/>
      <c r="N20" s="63"/>
      <c r="O20" s="63"/>
      <c r="P20" s="64" t="s">
        <v>44</v>
      </c>
      <c r="Q20" s="64" t="s">
        <v>96</v>
      </c>
      <c r="R20" s="64">
        <v>25.16</v>
      </c>
      <c r="S20" s="64">
        <v>25.16</v>
      </c>
      <c r="T20" s="64">
        <v>71.5</v>
      </c>
      <c r="U20" s="65">
        <f t="shared" si="0"/>
        <v>284.18124006359301</v>
      </c>
    </row>
    <row r="21" spans="1:21" ht="75" customHeight="1">
      <c r="A21" s="56"/>
      <c r="B21" s="62" t="s">
        <v>41</v>
      </c>
      <c r="C21" s="63" t="s">
        <v>784</v>
      </c>
      <c r="D21" s="63"/>
      <c r="E21" s="63"/>
      <c r="F21" s="63"/>
      <c r="G21" s="63"/>
      <c r="H21" s="63"/>
      <c r="I21" s="63" t="s">
        <v>785</v>
      </c>
      <c r="J21" s="63"/>
      <c r="K21" s="63"/>
      <c r="L21" s="63" t="s">
        <v>786</v>
      </c>
      <c r="M21" s="63"/>
      <c r="N21" s="63"/>
      <c r="O21" s="63"/>
      <c r="P21" s="64" t="s">
        <v>44</v>
      </c>
      <c r="Q21" s="64" t="s">
        <v>96</v>
      </c>
      <c r="R21" s="64">
        <v>80</v>
      </c>
      <c r="S21" s="64">
        <v>80</v>
      </c>
      <c r="T21" s="64">
        <v>100</v>
      </c>
      <c r="U21" s="65">
        <f>IF(ISERR((S21-T21)*100/S21+100),"N/A",(S21-T21)*100/S21+100)</f>
        <v>75</v>
      </c>
    </row>
    <row r="22" spans="1:21" ht="75" customHeight="1">
      <c r="A22" s="56"/>
      <c r="B22" s="62" t="s">
        <v>41</v>
      </c>
      <c r="C22" s="63" t="s">
        <v>41</v>
      </c>
      <c r="D22" s="63"/>
      <c r="E22" s="63"/>
      <c r="F22" s="63"/>
      <c r="G22" s="63"/>
      <c r="H22" s="63"/>
      <c r="I22" s="63" t="s">
        <v>787</v>
      </c>
      <c r="J22" s="63"/>
      <c r="K22" s="63"/>
      <c r="L22" s="63" t="s">
        <v>788</v>
      </c>
      <c r="M22" s="63"/>
      <c r="N22" s="63"/>
      <c r="O22" s="63"/>
      <c r="P22" s="64" t="s">
        <v>44</v>
      </c>
      <c r="Q22" s="64" t="s">
        <v>96</v>
      </c>
      <c r="R22" s="64">
        <v>100</v>
      </c>
      <c r="S22" s="64">
        <v>100</v>
      </c>
      <c r="T22" s="64">
        <v>100</v>
      </c>
      <c r="U22" s="65">
        <f>IF(ISERR(T22/S22*100),"N/A",T22/S22*100)</f>
        <v>100</v>
      </c>
    </row>
    <row r="23" spans="1:21" ht="75" customHeight="1">
      <c r="A23" s="56"/>
      <c r="B23" s="62" t="s">
        <v>41</v>
      </c>
      <c r="C23" s="63" t="s">
        <v>789</v>
      </c>
      <c r="D23" s="63"/>
      <c r="E23" s="63"/>
      <c r="F23" s="63"/>
      <c r="G23" s="63"/>
      <c r="H23" s="63"/>
      <c r="I23" s="63" t="s">
        <v>790</v>
      </c>
      <c r="J23" s="63"/>
      <c r="K23" s="63"/>
      <c r="L23" s="63" t="s">
        <v>791</v>
      </c>
      <c r="M23" s="63"/>
      <c r="N23" s="63"/>
      <c r="O23" s="63"/>
      <c r="P23" s="64" t="s">
        <v>44</v>
      </c>
      <c r="Q23" s="64" t="s">
        <v>96</v>
      </c>
      <c r="R23" s="64">
        <v>5</v>
      </c>
      <c r="S23" s="64">
        <v>5</v>
      </c>
      <c r="T23" s="64">
        <v>57.23</v>
      </c>
      <c r="U23" s="65">
        <f>IF(ISERR((S23-T23)*100/S23+100),"N/A",(S23-T23)*100/S23+100)</f>
        <v>-944.59999999999991</v>
      </c>
    </row>
    <row r="24" spans="1:21" ht="75" customHeight="1">
      <c r="A24" s="56"/>
      <c r="B24" s="62" t="s">
        <v>41</v>
      </c>
      <c r="C24" s="63" t="s">
        <v>41</v>
      </c>
      <c r="D24" s="63"/>
      <c r="E24" s="63"/>
      <c r="F24" s="63"/>
      <c r="G24" s="63"/>
      <c r="H24" s="63"/>
      <c r="I24" s="63" t="s">
        <v>792</v>
      </c>
      <c r="J24" s="63"/>
      <c r="K24" s="63"/>
      <c r="L24" s="63" t="s">
        <v>793</v>
      </c>
      <c r="M24" s="63"/>
      <c r="N24" s="63"/>
      <c r="O24" s="63"/>
      <c r="P24" s="64" t="s">
        <v>44</v>
      </c>
      <c r="Q24" s="64" t="s">
        <v>96</v>
      </c>
      <c r="R24" s="64">
        <v>0</v>
      </c>
      <c r="S24" s="64">
        <v>0</v>
      </c>
      <c r="T24" s="64">
        <v>0</v>
      </c>
      <c r="U24" s="65" t="str">
        <f>IF(ISERR((S24-T24)*100/S24+100),"N/A",(S24-T24)*100/S24+100)</f>
        <v>N/A</v>
      </c>
    </row>
    <row r="25" spans="1:21" ht="75" customHeight="1">
      <c r="A25" s="56"/>
      <c r="B25" s="62" t="s">
        <v>41</v>
      </c>
      <c r="C25" s="63" t="s">
        <v>794</v>
      </c>
      <c r="D25" s="63"/>
      <c r="E25" s="63"/>
      <c r="F25" s="63"/>
      <c r="G25" s="63"/>
      <c r="H25" s="63"/>
      <c r="I25" s="63" t="s">
        <v>795</v>
      </c>
      <c r="J25" s="63"/>
      <c r="K25" s="63"/>
      <c r="L25" s="63" t="s">
        <v>796</v>
      </c>
      <c r="M25" s="63"/>
      <c r="N25" s="63"/>
      <c r="O25" s="63"/>
      <c r="P25" s="64" t="s">
        <v>44</v>
      </c>
      <c r="Q25" s="64" t="s">
        <v>96</v>
      </c>
      <c r="R25" s="64">
        <v>29.89</v>
      </c>
      <c r="S25" s="64">
        <v>29.89</v>
      </c>
      <c r="T25" s="64">
        <v>0</v>
      </c>
      <c r="U25" s="65">
        <f>IF(ISERR((S25-T25)*100/S25+100),"N/A",(S25-T25)*100/S25+100)</f>
        <v>200</v>
      </c>
    </row>
    <row r="26" spans="1:21" ht="75" customHeight="1">
      <c r="A26" s="56"/>
      <c r="B26" s="62" t="s">
        <v>41</v>
      </c>
      <c r="C26" s="63" t="s">
        <v>41</v>
      </c>
      <c r="D26" s="63"/>
      <c r="E26" s="63"/>
      <c r="F26" s="63"/>
      <c r="G26" s="63"/>
      <c r="H26" s="63"/>
      <c r="I26" s="63" t="s">
        <v>797</v>
      </c>
      <c r="J26" s="63"/>
      <c r="K26" s="63"/>
      <c r="L26" s="63" t="s">
        <v>798</v>
      </c>
      <c r="M26" s="63"/>
      <c r="N26" s="63"/>
      <c r="O26" s="63"/>
      <c r="P26" s="64" t="s">
        <v>44</v>
      </c>
      <c r="Q26" s="64" t="s">
        <v>96</v>
      </c>
      <c r="R26" s="64">
        <v>37.869999999999997</v>
      </c>
      <c r="S26" s="64">
        <v>37.869999999999997</v>
      </c>
      <c r="T26" s="64">
        <v>0.59</v>
      </c>
      <c r="U26" s="65">
        <f>IF(ISERR((S26-T26)*100/S26+100),"N/A",(S26-T26)*100/S26+100)</f>
        <v>198.44203855294427</v>
      </c>
    </row>
    <row r="27" spans="1:21" ht="75" customHeight="1" thickBot="1">
      <c r="A27" s="56"/>
      <c r="B27" s="62" t="s">
        <v>41</v>
      </c>
      <c r="C27" s="63" t="s">
        <v>41</v>
      </c>
      <c r="D27" s="63"/>
      <c r="E27" s="63"/>
      <c r="F27" s="63"/>
      <c r="G27" s="63"/>
      <c r="H27" s="63"/>
      <c r="I27" s="63" t="s">
        <v>799</v>
      </c>
      <c r="J27" s="63"/>
      <c r="K27" s="63"/>
      <c r="L27" s="63" t="s">
        <v>800</v>
      </c>
      <c r="M27" s="63"/>
      <c r="N27" s="63"/>
      <c r="O27" s="63"/>
      <c r="P27" s="64" t="s">
        <v>44</v>
      </c>
      <c r="Q27" s="64" t="s">
        <v>96</v>
      </c>
      <c r="R27" s="64">
        <v>19.61</v>
      </c>
      <c r="S27" s="64">
        <v>19.61</v>
      </c>
      <c r="T27" s="64">
        <v>0</v>
      </c>
      <c r="U27" s="65">
        <f>IF(ISERR((S27-T27)*100/S27+100),"N/A",(S27-T27)*100/S27+100)</f>
        <v>200</v>
      </c>
    </row>
    <row r="28" spans="1:21" ht="75" customHeight="1" thickTop="1">
      <c r="A28" s="56"/>
      <c r="B28" s="57" t="s">
        <v>55</v>
      </c>
      <c r="C28" s="58" t="s">
        <v>801</v>
      </c>
      <c r="D28" s="58"/>
      <c r="E28" s="58"/>
      <c r="F28" s="58"/>
      <c r="G28" s="58"/>
      <c r="H28" s="58"/>
      <c r="I28" s="58" t="s">
        <v>802</v>
      </c>
      <c r="J28" s="58"/>
      <c r="K28" s="58"/>
      <c r="L28" s="58" t="s">
        <v>803</v>
      </c>
      <c r="M28" s="58"/>
      <c r="N28" s="58"/>
      <c r="O28" s="58"/>
      <c r="P28" s="59" t="s">
        <v>44</v>
      </c>
      <c r="Q28" s="59" t="s">
        <v>59</v>
      </c>
      <c r="R28" s="59">
        <v>16</v>
      </c>
      <c r="S28" s="59">
        <v>16</v>
      </c>
      <c r="T28" s="59">
        <v>12.98</v>
      </c>
      <c r="U28" s="61">
        <f t="shared" ref="U28:U42" si="1">IF(ISERR(T28/S28*100),"N/A",T28/S28*100)</f>
        <v>81.125</v>
      </c>
    </row>
    <row r="29" spans="1:21" ht="75" customHeight="1">
      <c r="A29" s="56"/>
      <c r="B29" s="62" t="s">
        <v>41</v>
      </c>
      <c r="C29" s="63" t="s">
        <v>41</v>
      </c>
      <c r="D29" s="63"/>
      <c r="E29" s="63"/>
      <c r="F29" s="63"/>
      <c r="G29" s="63"/>
      <c r="H29" s="63"/>
      <c r="I29" s="63" t="s">
        <v>804</v>
      </c>
      <c r="J29" s="63"/>
      <c r="K29" s="63"/>
      <c r="L29" s="63" t="s">
        <v>805</v>
      </c>
      <c r="M29" s="63"/>
      <c r="N29" s="63"/>
      <c r="O29" s="63"/>
      <c r="P29" s="64" t="s">
        <v>44</v>
      </c>
      <c r="Q29" s="64" t="s">
        <v>59</v>
      </c>
      <c r="R29" s="64">
        <v>15</v>
      </c>
      <c r="S29" s="64">
        <v>15</v>
      </c>
      <c r="T29" s="64">
        <v>12.33</v>
      </c>
      <c r="U29" s="65">
        <f t="shared" si="1"/>
        <v>82.199999999999989</v>
      </c>
    </row>
    <row r="30" spans="1:21" ht="75" customHeight="1">
      <c r="A30" s="56"/>
      <c r="B30" s="62" t="s">
        <v>41</v>
      </c>
      <c r="C30" s="63" t="s">
        <v>41</v>
      </c>
      <c r="D30" s="63"/>
      <c r="E30" s="63"/>
      <c r="F30" s="63"/>
      <c r="G30" s="63"/>
      <c r="H30" s="63"/>
      <c r="I30" s="63" t="s">
        <v>806</v>
      </c>
      <c r="J30" s="63"/>
      <c r="K30" s="63"/>
      <c r="L30" s="63" t="s">
        <v>807</v>
      </c>
      <c r="M30" s="63"/>
      <c r="N30" s="63"/>
      <c r="O30" s="63"/>
      <c r="P30" s="64" t="s">
        <v>44</v>
      </c>
      <c r="Q30" s="64" t="s">
        <v>59</v>
      </c>
      <c r="R30" s="64">
        <v>13</v>
      </c>
      <c r="S30" s="64">
        <v>13</v>
      </c>
      <c r="T30" s="64">
        <v>14.28</v>
      </c>
      <c r="U30" s="65">
        <f t="shared" si="1"/>
        <v>109.84615384615384</v>
      </c>
    </row>
    <row r="31" spans="1:21" ht="75" customHeight="1">
      <c r="A31" s="56"/>
      <c r="B31" s="62" t="s">
        <v>41</v>
      </c>
      <c r="C31" s="63" t="s">
        <v>41</v>
      </c>
      <c r="D31" s="63"/>
      <c r="E31" s="63"/>
      <c r="F31" s="63"/>
      <c r="G31" s="63"/>
      <c r="H31" s="63"/>
      <c r="I31" s="63" t="s">
        <v>808</v>
      </c>
      <c r="J31" s="63"/>
      <c r="K31" s="63"/>
      <c r="L31" s="63" t="s">
        <v>809</v>
      </c>
      <c r="M31" s="63"/>
      <c r="N31" s="63"/>
      <c r="O31" s="63"/>
      <c r="P31" s="64" t="s">
        <v>44</v>
      </c>
      <c r="Q31" s="64" t="s">
        <v>59</v>
      </c>
      <c r="R31" s="64">
        <v>56</v>
      </c>
      <c r="S31" s="64">
        <v>56</v>
      </c>
      <c r="T31" s="64">
        <v>60.42</v>
      </c>
      <c r="U31" s="65">
        <f t="shared" si="1"/>
        <v>107.89285714285714</v>
      </c>
    </row>
    <row r="32" spans="1:21" ht="75" customHeight="1">
      <c r="A32" s="56"/>
      <c r="B32" s="62" t="s">
        <v>41</v>
      </c>
      <c r="C32" s="63" t="s">
        <v>810</v>
      </c>
      <c r="D32" s="63"/>
      <c r="E32" s="63"/>
      <c r="F32" s="63"/>
      <c r="G32" s="63"/>
      <c r="H32" s="63"/>
      <c r="I32" s="63" t="s">
        <v>811</v>
      </c>
      <c r="J32" s="63"/>
      <c r="K32" s="63"/>
      <c r="L32" s="63" t="s">
        <v>812</v>
      </c>
      <c r="M32" s="63"/>
      <c r="N32" s="63"/>
      <c r="O32" s="63"/>
      <c r="P32" s="64" t="s">
        <v>44</v>
      </c>
      <c r="Q32" s="64" t="s">
        <v>59</v>
      </c>
      <c r="R32" s="64">
        <v>26.98</v>
      </c>
      <c r="S32" s="64">
        <v>26.98</v>
      </c>
      <c r="T32" s="64">
        <v>20.98</v>
      </c>
      <c r="U32" s="65">
        <f t="shared" si="1"/>
        <v>77.761304670126023</v>
      </c>
    </row>
    <row r="33" spans="1:22" ht="75" customHeight="1">
      <c r="A33" s="56"/>
      <c r="B33" s="62" t="s">
        <v>41</v>
      </c>
      <c r="C33" s="63" t="s">
        <v>813</v>
      </c>
      <c r="D33" s="63"/>
      <c r="E33" s="63"/>
      <c r="F33" s="63"/>
      <c r="G33" s="63"/>
      <c r="H33" s="63"/>
      <c r="I33" s="63" t="s">
        <v>814</v>
      </c>
      <c r="J33" s="63"/>
      <c r="K33" s="63"/>
      <c r="L33" s="63" t="s">
        <v>815</v>
      </c>
      <c r="M33" s="63"/>
      <c r="N33" s="63"/>
      <c r="O33" s="63"/>
      <c r="P33" s="64" t="s">
        <v>44</v>
      </c>
      <c r="Q33" s="64" t="s">
        <v>59</v>
      </c>
      <c r="R33" s="64">
        <v>100</v>
      </c>
      <c r="S33" s="64">
        <v>100</v>
      </c>
      <c r="T33" s="64">
        <v>111.06</v>
      </c>
      <c r="U33" s="65">
        <f t="shared" si="1"/>
        <v>111.06</v>
      </c>
    </row>
    <row r="34" spans="1:22" ht="75" customHeight="1">
      <c r="A34" s="56"/>
      <c r="B34" s="62" t="s">
        <v>41</v>
      </c>
      <c r="C34" s="63" t="s">
        <v>816</v>
      </c>
      <c r="D34" s="63"/>
      <c r="E34" s="63"/>
      <c r="F34" s="63"/>
      <c r="G34" s="63"/>
      <c r="H34" s="63"/>
      <c r="I34" s="63" t="s">
        <v>817</v>
      </c>
      <c r="J34" s="63"/>
      <c r="K34" s="63"/>
      <c r="L34" s="63" t="s">
        <v>818</v>
      </c>
      <c r="M34" s="63"/>
      <c r="N34" s="63"/>
      <c r="O34" s="63"/>
      <c r="P34" s="64" t="s">
        <v>44</v>
      </c>
      <c r="Q34" s="64" t="s">
        <v>59</v>
      </c>
      <c r="R34" s="64">
        <v>100</v>
      </c>
      <c r="S34" s="64">
        <v>100</v>
      </c>
      <c r="T34" s="64">
        <v>100</v>
      </c>
      <c r="U34" s="65">
        <f t="shared" si="1"/>
        <v>100</v>
      </c>
    </row>
    <row r="35" spans="1:22" ht="75" customHeight="1">
      <c r="A35" s="56"/>
      <c r="B35" s="62" t="s">
        <v>41</v>
      </c>
      <c r="C35" s="63" t="s">
        <v>819</v>
      </c>
      <c r="D35" s="63"/>
      <c r="E35" s="63"/>
      <c r="F35" s="63"/>
      <c r="G35" s="63"/>
      <c r="H35" s="63"/>
      <c r="I35" s="63" t="s">
        <v>820</v>
      </c>
      <c r="J35" s="63"/>
      <c r="K35" s="63"/>
      <c r="L35" s="63" t="s">
        <v>821</v>
      </c>
      <c r="M35" s="63"/>
      <c r="N35" s="63"/>
      <c r="O35" s="63"/>
      <c r="P35" s="64" t="s">
        <v>44</v>
      </c>
      <c r="Q35" s="64" t="s">
        <v>59</v>
      </c>
      <c r="R35" s="64">
        <v>100</v>
      </c>
      <c r="S35" s="64">
        <v>100</v>
      </c>
      <c r="T35" s="64">
        <v>83.56</v>
      </c>
      <c r="U35" s="65">
        <f t="shared" si="1"/>
        <v>83.56</v>
      </c>
    </row>
    <row r="36" spans="1:22" ht="75" customHeight="1">
      <c r="A36" s="56"/>
      <c r="B36" s="62" t="s">
        <v>41</v>
      </c>
      <c r="C36" s="63" t="s">
        <v>822</v>
      </c>
      <c r="D36" s="63"/>
      <c r="E36" s="63"/>
      <c r="F36" s="63"/>
      <c r="G36" s="63"/>
      <c r="H36" s="63"/>
      <c r="I36" s="63" t="s">
        <v>823</v>
      </c>
      <c r="J36" s="63"/>
      <c r="K36" s="63"/>
      <c r="L36" s="63" t="s">
        <v>824</v>
      </c>
      <c r="M36" s="63"/>
      <c r="N36" s="63"/>
      <c r="O36" s="63"/>
      <c r="P36" s="64" t="s">
        <v>44</v>
      </c>
      <c r="Q36" s="64" t="s">
        <v>59</v>
      </c>
      <c r="R36" s="64">
        <v>100</v>
      </c>
      <c r="S36" s="64">
        <v>100</v>
      </c>
      <c r="T36" s="64">
        <v>104.28</v>
      </c>
      <c r="U36" s="65">
        <f t="shared" si="1"/>
        <v>104.28</v>
      </c>
    </row>
    <row r="37" spans="1:22" ht="75" customHeight="1">
      <c r="A37" s="56"/>
      <c r="B37" s="62" t="s">
        <v>41</v>
      </c>
      <c r="C37" s="63" t="s">
        <v>825</v>
      </c>
      <c r="D37" s="63"/>
      <c r="E37" s="63"/>
      <c r="F37" s="63"/>
      <c r="G37" s="63"/>
      <c r="H37" s="63"/>
      <c r="I37" s="63" t="s">
        <v>826</v>
      </c>
      <c r="J37" s="63"/>
      <c r="K37" s="63"/>
      <c r="L37" s="63" t="s">
        <v>827</v>
      </c>
      <c r="M37" s="63"/>
      <c r="N37" s="63"/>
      <c r="O37" s="63"/>
      <c r="P37" s="64" t="s">
        <v>44</v>
      </c>
      <c r="Q37" s="64" t="s">
        <v>59</v>
      </c>
      <c r="R37" s="64">
        <v>100</v>
      </c>
      <c r="S37" s="64">
        <v>100</v>
      </c>
      <c r="T37" s="64">
        <v>100</v>
      </c>
      <c r="U37" s="65">
        <f t="shared" si="1"/>
        <v>100</v>
      </c>
    </row>
    <row r="38" spans="1:22" ht="75" customHeight="1">
      <c r="A38" s="56"/>
      <c r="B38" s="62" t="s">
        <v>41</v>
      </c>
      <c r="C38" s="63" t="s">
        <v>828</v>
      </c>
      <c r="D38" s="63"/>
      <c r="E38" s="63"/>
      <c r="F38" s="63"/>
      <c r="G38" s="63"/>
      <c r="H38" s="63"/>
      <c r="I38" s="63" t="s">
        <v>829</v>
      </c>
      <c r="J38" s="63"/>
      <c r="K38" s="63"/>
      <c r="L38" s="63" t="s">
        <v>830</v>
      </c>
      <c r="M38" s="63"/>
      <c r="N38" s="63"/>
      <c r="O38" s="63"/>
      <c r="P38" s="64" t="s">
        <v>44</v>
      </c>
      <c r="Q38" s="64" t="s">
        <v>59</v>
      </c>
      <c r="R38" s="64">
        <v>100</v>
      </c>
      <c r="S38" s="64">
        <v>100</v>
      </c>
      <c r="T38" s="64">
        <v>100</v>
      </c>
      <c r="U38" s="65">
        <f t="shared" si="1"/>
        <v>100</v>
      </c>
    </row>
    <row r="39" spans="1:22" ht="75" customHeight="1">
      <c r="A39" s="56"/>
      <c r="B39" s="62" t="s">
        <v>41</v>
      </c>
      <c r="C39" s="63" t="s">
        <v>831</v>
      </c>
      <c r="D39" s="63"/>
      <c r="E39" s="63"/>
      <c r="F39" s="63"/>
      <c r="G39" s="63"/>
      <c r="H39" s="63"/>
      <c r="I39" s="63" t="s">
        <v>832</v>
      </c>
      <c r="J39" s="63"/>
      <c r="K39" s="63"/>
      <c r="L39" s="63" t="s">
        <v>833</v>
      </c>
      <c r="M39" s="63"/>
      <c r="N39" s="63"/>
      <c r="O39" s="63"/>
      <c r="P39" s="64" t="s">
        <v>44</v>
      </c>
      <c r="Q39" s="64" t="s">
        <v>59</v>
      </c>
      <c r="R39" s="64">
        <v>100</v>
      </c>
      <c r="S39" s="64">
        <v>100</v>
      </c>
      <c r="T39" s="64">
        <v>99.73</v>
      </c>
      <c r="U39" s="65">
        <f t="shared" si="1"/>
        <v>99.73</v>
      </c>
    </row>
    <row r="40" spans="1:22" ht="75" customHeight="1">
      <c r="A40" s="56"/>
      <c r="B40" s="62" t="s">
        <v>41</v>
      </c>
      <c r="C40" s="63" t="s">
        <v>834</v>
      </c>
      <c r="D40" s="63"/>
      <c r="E40" s="63"/>
      <c r="F40" s="63"/>
      <c r="G40" s="63"/>
      <c r="H40" s="63"/>
      <c r="I40" s="63" t="s">
        <v>835</v>
      </c>
      <c r="J40" s="63"/>
      <c r="K40" s="63"/>
      <c r="L40" s="63" t="s">
        <v>836</v>
      </c>
      <c r="M40" s="63"/>
      <c r="N40" s="63"/>
      <c r="O40" s="63"/>
      <c r="P40" s="64" t="s">
        <v>44</v>
      </c>
      <c r="Q40" s="64" t="s">
        <v>59</v>
      </c>
      <c r="R40" s="64">
        <v>100</v>
      </c>
      <c r="S40" s="64">
        <v>100</v>
      </c>
      <c r="T40" s="64">
        <v>98.15</v>
      </c>
      <c r="U40" s="65">
        <f t="shared" si="1"/>
        <v>98.15</v>
      </c>
    </row>
    <row r="41" spans="1:22" ht="75" customHeight="1">
      <c r="A41" s="56"/>
      <c r="B41" s="62" t="s">
        <v>41</v>
      </c>
      <c r="C41" s="63" t="s">
        <v>837</v>
      </c>
      <c r="D41" s="63"/>
      <c r="E41" s="63"/>
      <c r="F41" s="63"/>
      <c r="G41" s="63"/>
      <c r="H41" s="63"/>
      <c r="I41" s="63" t="s">
        <v>838</v>
      </c>
      <c r="J41" s="63"/>
      <c r="K41" s="63"/>
      <c r="L41" s="63" t="s">
        <v>839</v>
      </c>
      <c r="M41" s="63"/>
      <c r="N41" s="63"/>
      <c r="O41" s="63"/>
      <c r="P41" s="64" t="s">
        <v>44</v>
      </c>
      <c r="Q41" s="64" t="s">
        <v>59</v>
      </c>
      <c r="R41" s="64">
        <v>100</v>
      </c>
      <c r="S41" s="64">
        <v>100</v>
      </c>
      <c r="T41" s="64">
        <v>103.65</v>
      </c>
      <c r="U41" s="65">
        <f t="shared" si="1"/>
        <v>103.64999999999999</v>
      </c>
    </row>
    <row r="42" spans="1:22" ht="75" customHeight="1" thickBot="1">
      <c r="A42" s="56"/>
      <c r="B42" s="62" t="s">
        <v>41</v>
      </c>
      <c r="C42" s="63" t="s">
        <v>840</v>
      </c>
      <c r="D42" s="63"/>
      <c r="E42" s="63"/>
      <c r="F42" s="63"/>
      <c r="G42" s="63"/>
      <c r="H42" s="63"/>
      <c r="I42" s="63" t="s">
        <v>841</v>
      </c>
      <c r="J42" s="63"/>
      <c r="K42" s="63"/>
      <c r="L42" s="63" t="s">
        <v>842</v>
      </c>
      <c r="M42" s="63"/>
      <c r="N42" s="63"/>
      <c r="O42" s="63"/>
      <c r="P42" s="64" t="s">
        <v>44</v>
      </c>
      <c r="Q42" s="64" t="s">
        <v>59</v>
      </c>
      <c r="R42" s="64">
        <v>100</v>
      </c>
      <c r="S42" s="64">
        <v>100</v>
      </c>
      <c r="T42" s="64">
        <v>100</v>
      </c>
      <c r="U42" s="65">
        <f t="shared" si="1"/>
        <v>100</v>
      </c>
    </row>
    <row r="43" spans="1:22" ht="22.5" customHeight="1" thickTop="1" thickBot="1">
      <c r="B43" s="9" t="s">
        <v>60</v>
      </c>
      <c r="C43" s="10"/>
      <c r="D43" s="10"/>
      <c r="E43" s="10"/>
      <c r="F43" s="10"/>
      <c r="G43" s="10"/>
      <c r="H43" s="11"/>
      <c r="I43" s="11"/>
      <c r="J43" s="11"/>
      <c r="K43" s="11"/>
      <c r="L43" s="11"/>
      <c r="M43" s="11"/>
      <c r="N43" s="11"/>
      <c r="O43" s="11"/>
      <c r="P43" s="11"/>
      <c r="Q43" s="11"/>
      <c r="R43" s="11"/>
      <c r="S43" s="11"/>
      <c r="T43" s="11"/>
      <c r="U43" s="12"/>
      <c r="V43" s="66"/>
    </row>
    <row r="44" spans="1:22" ht="26.25" customHeight="1" thickTop="1">
      <c r="B44" s="67"/>
      <c r="C44" s="68"/>
      <c r="D44" s="68"/>
      <c r="E44" s="68"/>
      <c r="F44" s="68"/>
      <c r="G44" s="68"/>
      <c r="H44" s="69"/>
      <c r="I44" s="69"/>
      <c r="J44" s="69"/>
      <c r="K44" s="69"/>
      <c r="L44" s="69"/>
      <c r="M44" s="69"/>
      <c r="N44" s="69"/>
      <c r="O44" s="69"/>
      <c r="P44" s="70"/>
      <c r="Q44" s="71"/>
      <c r="R44" s="72" t="s">
        <v>61</v>
      </c>
      <c r="S44" s="40" t="s">
        <v>62</v>
      </c>
      <c r="T44" s="72" t="s">
        <v>63</v>
      </c>
      <c r="U44" s="40" t="s">
        <v>64</v>
      </c>
    </row>
    <row r="45" spans="1:22" ht="26.25" customHeight="1" thickBot="1">
      <c r="B45" s="73"/>
      <c r="C45" s="74"/>
      <c r="D45" s="74"/>
      <c r="E45" s="74"/>
      <c r="F45" s="74"/>
      <c r="G45" s="74"/>
      <c r="H45" s="75"/>
      <c r="I45" s="75"/>
      <c r="J45" s="75"/>
      <c r="K45" s="75"/>
      <c r="L45" s="75"/>
      <c r="M45" s="75"/>
      <c r="N45" s="75"/>
      <c r="O45" s="75"/>
      <c r="P45" s="76"/>
      <c r="Q45" s="77"/>
      <c r="R45" s="78" t="s">
        <v>65</v>
      </c>
      <c r="S45" s="77" t="s">
        <v>65</v>
      </c>
      <c r="T45" s="77" t="s">
        <v>65</v>
      </c>
      <c r="U45" s="77" t="s">
        <v>66</v>
      </c>
    </row>
    <row r="46" spans="1:22" ht="13.5" customHeight="1" thickBot="1">
      <c r="B46" s="79" t="s">
        <v>67</v>
      </c>
      <c r="C46" s="80"/>
      <c r="D46" s="80"/>
      <c r="E46" s="81"/>
      <c r="F46" s="81"/>
      <c r="G46" s="81"/>
      <c r="H46" s="82"/>
      <c r="I46" s="82"/>
      <c r="J46" s="82"/>
      <c r="K46" s="82"/>
      <c r="L46" s="82"/>
      <c r="M46" s="82"/>
      <c r="N46" s="82"/>
      <c r="O46" s="82"/>
      <c r="P46" s="83"/>
      <c r="Q46" s="83"/>
      <c r="R46" s="84">
        <f>2678.629406</f>
        <v>2678.629406</v>
      </c>
      <c r="S46" s="84">
        <f>2678.629406</f>
        <v>2678.629406</v>
      </c>
      <c r="T46" s="84">
        <f>2501.28669969999</f>
        <v>2501.2866996999901</v>
      </c>
      <c r="U46" s="85">
        <f>+IF(ISERR(T46/S46*100),"N/A",T46/S46*100)</f>
        <v>93.379348934840678</v>
      </c>
    </row>
    <row r="47" spans="1:22" ht="13.5" customHeight="1" thickBot="1">
      <c r="B47" s="86" t="s">
        <v>68</v>
      </c>
      <c r="C47" s="87"/>
      <c r="D47" s="87"/>
      <c r="E47" s="88"/>
      <c r="F47" s="88"/>
      <c r="G47" s="88"/>
      <c r="H47" s="89"/>
      <c r="I47" s="89"/>
      <c r="J47" s="89"/>
      <c r="K47" s="89"/>
      <c r="L47" s="89"/>
      <c r="M47" s="89"/>
      <c r="N47" s="89"/>
      <c r="O47" s="89"/>
      <c r="P47" s="90"/>
      <c r="Q47" s="90"/>
      <c r="R47" s="84">
        <f>2504.38658561</f>
        <v>2504.3865856100001</v>
      </c>
      <c r="S47" s="84">
        <f>2504.38658561</f>
        <v>2504.3865856100001</v>
      </c>
      <c r="T47" s="84">
        <f>2501.28669969999</f>
        <v>2501.2866996999901</v>
      </c>
      <c r="U47" s="85">
        <f>+IF(ISERR(T47/S47*100),"N/A",T47/S47*100)</f>
        <v>99.876221749157196</v>
      </c>
    </row>
    <row r="48" spans="1:22" ht="14.85" customHeight="1" thickTop="1" thickBot="1">
      <c r="B48" s="9" t="s">
        <v>69</v>
      </c>
      <c r="C48" s="10"/>
      <c r="D48" s="10"/>
      <c r="E48" s="10"/>
      <c r="F48" s="10"/>
      <c r="G48" s="10"/>
      <c r="H48" s="11"/>
      <c r="I48" s="11"/>
      <c r="J48" s="11"/>
      <c r="K48" s="11"/>
      <c r="L48" s="11"/>
      <c r="M48" s="11"/>
      <c r="N48" s="11"/>
      <c r="O48" s="11"/>
      <c r="P48" s="11"/>
      <c r="Q48" s="11"/>
      <c r="R48" s="11"/>
      <c r="S48" s="11"/>
      <c r="T48" s="11"/>
      <c r="U48" s="12"/>
    </row>
    <row r="49" spans="2:21" ht="44.25" customHeight="1" thickTop="1">
      <c r="B49" s="91" t="s">
        <v>70</v>
      </c>
      <c r="C49" s="93"/>
      <c r="D49" s="93"/>
      <c r="E49" s="93"/>
      <c r="F49" s="93"/>
      <c r="G49" s="93"/>
      <c r="H49" s="93"/>
      <c r="I49" s="93"/>
      <c r="J49" s="93"/>
      <c r="K49" s="93"/>
      <c r="L49" s="93"/>
      <c r="M49" s="93"/>
      <c r="N49" s="93"/>
      <c r="O49" s="93"/>
      <c r="P49" s="93"/>
      <c r="Q49" s="93"/>
      <c r="R49" s="93"/>
      <c r="S49" s="93"/>
      <c r="T49" s="93"/>
      <c r="U49" s="92"/>
    </row>
    <row r="50" spans="2:21" ht="34.5" customHeight="1">
      <c r="B50" s="94" t="s">
        <v>843</v>
      </c>
      <c r="C50" s="96"/>
      <c r="D50" s="96"/>
      <c r="E50" s="96"/>
      <c r="F50" s="96"/>
      <c r="G50" s="96"/>
      <c r="H50" s="96"/>
      <c r="I50" s="96"/>
      <c r="J50" s="96"/>
      <c r="K50" s="96"/>
      <c r="L50" s="96"/>
      <c r="M50" s="96"/>
      <c r="N50" s="96"/>
      <c r="O50" s="96"/>
      <c r="P50" s="96"/>
      <c r="Q50" s="96"/>
      <c r="R50" s="96"/>
      <c r="S50" s="96"/>
      <c r="T50" s="96"/>
      <c r="U50" s="95"/>
    </row>
    <row r="51" spans="2:21" ht="132.19999999999999" customHeight="1">
      <c r="B51" s="94" t="s">
        <v>844</v>
      </c>
      <c r="C51" s="96"/>
      <c r="D51" s="96"/>
      <c r="E51" s="96"/>
      <c r="F51" s="96"/>
      <c r="G51" s="96"/>
      <c r="H51" s="96"/>
      <c r="I51" s="96"/>
      <c r="J51" s="96"/>
      <c r="K51" s="96"/>
      <c r="L51" s="96"/>
      <c r="M51" s="96"/>
      <c r="N51" s="96"/>
      <c r="O51" s="96"/>
      <c r="P51" s="96"/>
      <c r="Q51" s="96"/>
      <c r="R51" s="96"/>
      <c r="S51" s="96"/>
      <c r="T51" s="96"/>
      <c r="U51" s="95"/>
    </row>
    <row r="52" spans="2:21" ht="16.7" customHeight="1">
      <c r="B52" s="94" t="s">
        <v>845</v>
      </c>
      <c r="C52" s="96"/>
      <c r="D52" s="96"/>
      <c r="E52" s="96"/>
      <c r="F52" s="96"/>
      <c r="G52" s="96"/>
      <c r="H52" s="96"/>
      <c r="I52" s="96"/>
      <c r="J52" s="96"/>
      <c r="K52" s="96"/>
      <c r="L52" s="96"/>
      <c r="M52" s="96"/>
      <c r="N52" s="96"/>
      <c r="O52" s="96"/>
      <c r="P52" s="96"/>
      <c r="Q52" s="96"/>
      <c r="R52" s="96"/>
      <c r="S52" s="96"/>
      <c r="T52" s="96"/>
      <c r="U52" s="95"/>
    </row>
    <row r="53" spans="2:21" ht="26.25" customHeight="1">
      <c r="B53" s="94" t="s">
        <v>846</v>
      </c>
      <c r="C53" s="96"/>
      <c r="D53" s="96"/>
      <c r="E53" s="96"/>
      <c r="F53" s="96"/>
      <c r="G53" s="96"/>
      <c r="H53" s="96"/>
      <c r="I53" s="96"/>
      <c r="J53" s="96"/>
      <c r="K53" s="96"/>
      <c r="L53" s="96"/>
      <c r="M53" s="96"/>
      <c r="N53" s="96"/>
      <c r="O53" s="96"/>
      <c r="P53" s="96"/>
      <c r="Q53" s="96"/>
      <c r="R53" s="96"/>
      <c r="S53" s="96"/>
      <c r="T53" s="96"/>
      <c r="U53" s="95"/>
    </row>
    <row r="54" spans="2:21" ht="16.7" customHeight="1">
      <c r="B54" s="94" t="s">
        <v>847</v>
      </c>
      <c r="C54" s="96"/>
      <c r="D54" s="96"/>
      <c r="E54" s="96"/>
      <c r="F54" s="96"/>
      <c r="G54" s="96"/>
      <c r="H54" s="96"/>
      <c r="I54" s="96"/>
      <c r="J54" s="96"/>
      <c r="K54" s="96"/>
      <c r="L54" s="96"/>
      <c r="M54" s="96"/>
      <c r="N54" s="96"/>
      <c r="O54" s="96"/>
      <c r="P54" s="96"/>
      <c r="Q54" s="96"/>
      <c r="R54" s="96"/>
      <c r="S54" s="96"/>
      <c r="T54" s="96"/>
      <c r="U54" s="95"/>
    </row>
    <row r="55" spans="2:21" ht="27" customHeight="1">
      <c r="B55" s="94" t="s">
        <v>848</v>
      </c>
      <c r="C55" s="96"/>
      <c r="D55" s="96"/>
      <c r="E55" s="96"/>
      <c r="F55" s="96"/>
      <c r="G55" s="96"/>
      <c r="H55" s="96"/>
      <c r="I55" s="96"/>
      <c r="J55" s="96"/>
      <c r="K55" s="96"/>
      <c r="L55" s="96"/>
      <c r="M55" s="96"/>
      <c r="N55" s="96"/>
      <c r="O55" s="96"/>
      <c r="P55" s="96"/>
      <c r="Q55" s="96"/>
      <c r="R55" s="96"/>
      <c r="S55" s="96"/>
      <c r="T55" s="96"/>
      <c r="U55" s="95"/>
    </row>
    <row r="56" spans="2:21" ht="16.7" customHeight="1">
      <c r="B56" s="94" t="s">
        <v>849</v>
      </c>
      <c r="C56" s="96"/>
      <c r="D56" s="96"/>
      <c r="E56" s="96"/>
      <c r="F56" s="96"/>
      <c r="G56" s="96"/>
      <c r="H56" s="96"/>
      <c r="I56" s="96"/>
      <c r="J56" s="96"/>
      <c r="K56" s="96"/>
      <c r="L56" s="96"/>
      <c r="M56" s="96"/>
      <c r="N56" s="96"/>
      <c r="O56" s="96"/>
      <c r="P56" s="96"/>
      <c r="Q56" s="96"/>
      <c r="R56" s="96"/>
      <c r="S56" s="96"/>
      <c r="T56" s="96"/>
      <c r="U56" s="95"/>
    </row>
    <row r="57" spans="2:21" ht="16.5" customHeight="1">
      <c r="B57" s="94" t="s">
        <v>850</v>
      </c>
      <c r="C57" s="96"/>
      <c r="D57" s="96"/>
      <c r="E57" s="96"/>
      <c r="F57" s="96"/>
      <c r="G57" s="96"/>
      <c r="H57" s="96"/>
      <c r="I57" s="96"/>
      <c r="J57" s="96"/>
      <c r="K57" s="96"/>
      <c r="L57" s="96"/>
      <c r="M57" s="96"/>
      <c r="N57" s="96"/>
      <c r="O57" s="96"/>
      <c r="P57" s="96"/>
      <c r="Q57" s="96"/>
      <c r="R57" s="96"/>
      <c r="S57" s="96"/>
      <c r="T57" s="96"/>
      <c r="U57" s="95"/>
    </row>
    <row r="58" spans="2:21" ht="48.75" customHeight="1">
      <c r="B58" s="94" t="s">
        <v>851</v>
      </c>
      <c r="C58" s="96"/>
      <c r="D58" s="96"/>
      <c r="E58" s="96"/>
      <c r="F58" s="96"/>
      <c r="G58" s="96"/>
      <c r="H58" s="96"/>
      <c r="I58" s="96"/>
      <c r="J58" s="96"/>
      <c r="K58" s="96"/>
      <c r="L58" s="96"/>
      <c r="M58" s="96"/>
      <c r="N58" s="96"/>
      <c r="O58" s="96"/>
      <c r="P58" s="96"/>
      <c r="Q58" s="96"/>
      <c r="R58" s="96"/>
      <c r="S58" s="96"/>
      <c r="T58" s="96"/>
      <c r="U58" s="95"/>
    </row>
    <row r="59" spans="2:21" ht="67.5" customHeight="1">
      <c r="B59" s="94" t="s">
        <v>852</v>
      </c>
      <c r="C59" s="96"/>
      <c r="D59" s="96"/>
      <c r="E59" s="96"/>
      <c r="F59" s="96"/>
      <c r="G59" s="96"/>
      <c r="H59" s="96"/>
      <c r="I59" s="96"/>
      <c r="J59" s="96"/>
      <c r="K59" s="96"/>
      <c r="L59" s="96"/>
      <c r="M59" s="96"/>
      <c r="N59" s="96"/>
      <c r="O59" s="96"/>
      <c r="P59" s="96"/>
      <c r="Q59" s="96"/>
      <c r="R59" s="96"/>
      <c r="S59" s="96"/>
      <c r="T59" s="96"/>
      <c r="U59" s="95"/>
    </row>
    <row r="60" spans="2:21" ht="65.849999999999994" customHeight="1">
      <c r="B60" s="94" t="s">
        <v>853</v>
      </c>
      <c r="C60" s="96"/>
      <c r="D60" s="96"/>
      <c r="E60" s="96"/>
      <c r="F60" s="96"/>
      <c r="G60" s="96"/>
      <c r="H60" s="96"/>
      <c r="I60" s="96"/>
      <c r="J60" s="96"/>
      <c r="K60" s="96"/>
      <c r="L60" s="96"/>
      <c r="M60" s="96"/>
      <c r="N60" s="96"/>
      <c r="O60" s="96"/>
      <c r="P60" s="96"/>
      <c r="Q60" s="96"/>
      <c r="R60" s="96"/>
      <c r="S60" s="96"/>
      <c r="T60" s="96"/>
      <c r="U60" s="95"/>
    </row>
    <row r="61" spans="2:21" ht="40.5" customHeight="1">
      <c r="B61" s="94" t="s">
        <v>854</v>
      </c>
      <c r="C61" s="96"/>
      <c r="D61" s="96"/>
      <c r="E61" s="96"/>
      <c r="F61" s="96"/>
      <c r="G61" s="96"/>
      <c r="H61" s="96"/>
      <c r="I61" s="96"/>
      <c r="J61" s="96"/>
      <c r="K61" s="96"/>
      <c r="L61" s="96"/>
      <c r="M61" s="96"/>
      <c r="N61" s="96"/>
      <c r="O61" s="96"/>
      <c r="P61" s="96"/>
      <c r="Q61" s="96"/>
      <c r="R61" s="96"/>
      <c r="S61" s="96"/>
      <c r="T61" s="96"/>
      <c r="U61" s="95"/>
    </row>
    <row r="62" spans="2:21" ht="52.7" customHeight="1">
      <c r="B62" s="94" t="s">
        <v>855</v>
      </c>
      <c r="C62" s="96"/>
      <c r="D62" s="96"/>
      <c r="E62" s="96"/>
      <c r="F62" s="96"/>
      <c r="G62" s="96"/>
      <c r="H62" s="96"/>
      <c r="I62" s="96"/>
      <c r="J62" s="96"/>
      <c r="K62" s="96"/>
      <c r="L62" s="96"/>
      <c r="M62" s="96"/>
      <c r="N62" s="96"/>
      <c r="O62" s="96"/>
      <c r="P62" s="96"/>
      <c r="Q62" s="96"/>
      <c r="R62" s="96"/>
      <c r="S62" s="96"/>
      <c r="T62" s="96"/>
      <c r="U62" s="95"/>
    </row>
    <row r="63" spans="2:21" ht="27.6" customHeight="1">
      <c r="B63" s="94" t="s">
        <v>856</v>
      </c>
      <c r="C63" s="96"/>
      <c r="D63" s="96"/>
      <c r="E63" s="96"/>
      <c r="F63" s="96"/>
      <c r="G63" s="96"/>
      <c r="H63" s="96"/>
      <c r="I63" s="96"/>
      <c r="J63" s="96"/>
      <c r="K63" s="96"/>
      <c r="L63" s="96"/>
      <c r="M63" s="96"/>
      <c r="N63" s="96"/>
      <c r="O63" s="96"/>
      <c r="P63" s="96"/>
      <c r="Q63" s="96"/>
      <c r="R63" s="96"/>
      <c r="S63" s="96"/>
      <c r="T63" s="96"/>
      <c r="U63" s="95"/>
    </row>
    <row r="64" spans="2:21" ht="51.95" customHeight="1">
      <c r="B64" s="94" t="s">
        <v>857</v>
      </c>
      <c r="C64" s="96"/>
      <c r="D64" s="96"/>
      <c r="E64" s="96"/>
      <c r="F64" s="96"/>
      <c r="G64" s="96"/>
      <c r="H64" s="96"/>
      <c r="I64" s="96"/>
      <c r="J64" s="96"/>
      <c r="K64" s="96"/>
      <c r="L64" s="96"/>
      <c r="M64" s="96"/>
      <c r="N64" s="96"/>
      <c r="O64" s="96"/>
      <c r="P64" s="96"/>
      <c r="Q64" s="96"/>
      <c r="R64" s="96"/>
      <c r="S64" s="96"/>
      <c r="T64" s="96"/>
      <c r="U64" s="95"/>
    </row>
    <row r="65" spans="2:21" ht="63.95" customHeight="1">
      <c r="B65" s="94" t="s">
        <v>858</v>
      </c>
      <c r="C65" s="96"/>
      <c r="D65" s="96"/>
      <c r="E65" s="96"/>
      <c r="F65" s="96"/>
      <c r="G65" s="96"/>
      <c r="H65" s="96"/>
      <c r="I65" s="96"/>
      <c r="J65" s="96"/>
      <c r="K65" s="96"/>
      <c r="L65" s="96"/>
      <c r="M65" s="96"/>
      <c r="N65" s="96"/>
      <c r="O65" s="96"/>
      <c r="P65" s="96"/>
      <c r="Q65" s="96"/>
      <c r="R65" s="96"/>
      <c r="S65" s="96"/>
      <c r="T65" s="96"/>
      <c r="U65" s="95"/>
    </row>
    <row r="66" spans="2:21" ht="51" customHeight="1">
      <c r="B66" s="94" t="s">
        <v>859</v>
      </c>
      <c r="C66" s="96"/>
      <c r="D66" s="96"/>
      <c r="E66" s="96"/>
      <c r="F66" s="96"/>
      <c r="G66" s="96"/>
      <c r="H66" s="96"/>
      <c r="I66" s="96"/>
      <c r="J66" s="96"/>
      <c r="K66" s="96"/>
      <c r="L66" s="96"/>
      <c r="M66" s="96"/>
      <c r="N66" s="96"/>
      <c r="O66" s="96"/>
      <c r="P66" s="96"/>
      <c r="Q66" s="96"/>
      <c r="R66" s="96"/>
      <c r="S66" s="96"/>
      <c r="T66" s="96"/>
      <c r="U66" s="95"/>
    </row>
    <row r="67" spans="2:21" ht="47.85" customHeight="1">
      <c r="B67" s="94" t="s">
        <v>860</v>
      </c>
      <c r="C67" s="96"/>
      <c r="D67" s="96"/>
      <c r="E67" s="96"/>
      <c r="F67" s="96"/>
      <c r="G67" s="96"/>
      <c r="H67" s="96"/>
      <c r="I67" s="96"/>
      <c r="J67" s="96"/>
      <c r="K67" s="96"/>
      <c r="L67" s="96"/>
      <c r="M67" s="96"/>
      <c r="N67" s="96"/>
      <c r="O67" s="96"/>
      <c r="P67" s="96"/>
      <c r="Q67" s="96"/>
      <c r="R67" s="96"/>
      <c r="S67" s="96"/>
      <c r="T67" s="96"/>
      <c r="U67" s="95"/>
    </row>
    <row r="68" spans="2:21" ht="42.95" customHeight="1">
      <c r="B68" s="94" t="s">
        <v>861</v>
      </c>
      <c r="C68" s="96"/>
      <c r="D68" s="96"/>
      <c r="E68" s="96"/>
      <c r="F68" s="96"/>
      <c r="G68" s="96"/>
      <c r="H68" s="96"/>
      <c r="I68" s="96"/>
      <c r="J68" s="96"/>
      <c r="K68" s="96"/>
      <c r="L68" s="96"/>
      <c r="M68" s="96"/>
      <c r="N68" s="96"/>
      <c r="O68" s="96"/>
      <c r="P68" s="96"/>
      <c r="Q68" s="96"/>
      <c r="R68" s="96"/>
      <c r="S68" s="96"/>
      <c r="T68" s="96"/>
      <c r="U68" s="95"/>
    </row>
    <row r="69" spans="2:21" ht="45.2" customHeight="1">
      <c r="B69" s="94" t="s">
        <v>862</v>
      </c>
      <c r="C69" s="96"/>
      <c r="D69" s="96"/>
      <c r="E69" s="96"/>
      <c r="F69" s="96"/>
      <c r="G69" s="96"/>
      <c r="H69" s="96"/>
      <c r="I69" s="96"/>
      <c r="J69" s="96"/>
      <c r="K69" s="96"/>
      <c r="L69" s="96"/>
      <c r="M69" s="96"/>
      <c r="N69" s="96"/>
      <c r="O69" s="96"/>
      <c r="P69" s="96"/>
      <c r="Q69" s="96"/>
      <c r="R69" s="96"/>
      <c r="S69" s="96"/>
      <c r="T69" s="96"/>
      <c r="U69" s="95"/>
    </row>
    <row r="70" spans="2:21" ht="44.1" customHeight="1">
      <c r="B70" s="94" t="s">
        <v>863</v>
      </c>
      <c r="C70" s="96"/>
      <c r="D70" s="96"/>
      <c r="E70" s="96"/>
      <c r="F70" s="96"/>
      <c r="G70" s="96"/>
      <c r="H70" s="96"/>
      <c r="I70" s="96"/>
      <c r="J70" s="96"/>
      <c r="K70" s="96"/>
      <c r="L70" s="96"/>
      <c r="M70" s="96"/>
      <c r="N70" s="96"/>
      <c r="O70" s="96"/>
      <c r="P70" s="96"/>
      <c r="Q70" s="96"/>
      <c r="R70" s="96"/>
      <c r="S70" s="96"/>
      <c r="T70" s="96"/>
      <c r="U70" s="95"/>
    </row>
    <row r="71" spans="2:21" ht="48.75" customHeight="1">
      <c r="B71" s="94" t="s">
        <v>864</v>
      </c>
      <c r="C71" s="96"/>
      <c r="D71" s="96"/>
      <c r="E71" s="96"/>
      <c r="F71" s="96"/>
      <c r="G71" s="96"/>
      <c r="H71" s="96"/>
      <c r="I71" s="96"/>
      <c r="J71" s="96"/>
      <c r="K71" s="96"/>
      <c r="L71" s="96"/>
      <c r="M71" s="96"/>
      <c r="N71" s="96"/>
      <c r="O71" s="96"/>
      <c r="P71" s="96"/>
      <c r="Q71" s="96"/>
      <c r="R71" s="96"/>
      <c r="S71" s="96"/>
      <c r="T71" s="96"/>
      <c r="U71" s="95"/>
    </row>
    <row r="72" spans="2:21" ht="34.700000000000003" customHeight="1">
      <c r="B72" s="94" t="s">
        <v>865</v>
      </c>
      <c r="C72" s="96"/>
      <c r="D72" s="96"/>
      <c r="E72" s="96"/>
      <c r="F72" s="96"/>
      <c r="G72" s="96"/>
      <c r="H72" s="96"/>
      <c r="I72" s="96"/>
      <c r="J72" s="96"/>
      <c r="K72" s="96"/>
      <c r="L72" s="96"/>
      <c r="M72" s="96"/>
      <c r="N72" s="96"/>
      <c r="O72" s="96"/>
      <c r="P72" s="96"/>
      <c r="Q72" s="96"/>
      <c r="R72" s="96"/>
      <c r="S72" s="96"/>
      <c r="T72" s="96"/>
      <c r="U72" s="95"/>
    </row>
    <row r="73" spans="2:21" ht="18.95" customHeight="1">
      <c r="B73" s="94" t="s">
        <v>866</v>
      </c>
      <c r="C73" s="96"/>
      <c r="D73" s="96"/>
      <c r="E73" s="96"/>
      <c r="F73" s="96"/>
      <c r="G73" s="96"/>
      <c r="H73" s="96"/>
      <c r="I73" s="96"/>
      <c r="J73" s="96"/>
      <c r="K73" s="96"/>
      <c r="L73" s="96"/>
      <c r="M73" s="96"/>
      <c r="N73" s="96"/>
      <c r="O73" s="96"/>
      <c r="P73" s="96"/>
      <c r="Q73" s="96"/>
      <c r="R73" s="96"/>
      <c r="S73" s="96"/>
      <c r="T73" s="96"/>
      <c r="U73" s="95"/>
    </row>
    <row r="74" spans="2:21" ht="47.85" customHeight="1">
      <c r="B74" s="94" t="s">
        <v>867</v>
      </c>
      <c r="C74" s="96"/>
      <c r="D74" s="96"/>
      <c r="E74" s="96"/>
      <c r="F74" s="96"/>
      <c r="G74" s="96"/>
      <c r="H74" s="96"/>
      <c r="I74" s="96"/>
      <c r="J74" s="96"/>
      <c r="K74" s="96"/>
      <c r="L74" s="96"/>
      <c r="M74" s="96"/>
      <c r="N74" s="96"/>
      <c r="O74" s="96"/>
      <c r="P74" s="96"/>
      <c r="Q74" s="96"/>
      <c r="R74" s="96"/>
      <c r="S74" s="96"/>
      <c r="T74" s="96"/>
      <c r="U74" s="95"/>
    </row>
    <row r="75" spans="2:21" ht="75.599999999999994" customHeight="1">
      <c r="B75" s="94" t="s">
        <v>868</v>
      </c>
      <c r="C75" s="96"/>
      <c r="D75" s="96"/>
      <c r="E75" s="96"/>
      <c r="F75" s="96"/>
      <c r="G75" s="96"/>
      <c r="H75" s="96"/>
      <c r="I75" s="96"/>
      <c r="J75" s="96"/>
      <c r="K75" s="96"/>
      <c r="L75" s="96"/>
      <c r="M75" s="96"/>
      <c r="N75" s="96"/>
      <c r="O75" s="96"/>
      <c r="P75" s="96"/>
      <c r="Q75" s="96"/>
      <c r="R75" s="96"/>
      <c r="S75" s="96"/>
      <c r="T75" s="96"/>
      <c r="U75" s="95"/>
    </row>
    <row r="76" spans="2:21" ht="18.75" customHeight="1">
      <c r="B76" s="94" t="s">
        <v>869</v>
      </c>
      <c r="C76" s="96"/>
      <c r="D76" s="96"/>
      <c r="E76" s="96"/>
      <c r="F76" s="96"/>
      <c r="G76" s="96"/>
      <c r="H76" s="96"/>
      <c r="I76" s="96"/>
      <c r="J76" s="96"/>
      <c r="K76" s="96"/>
      <c r="L76" s="96"/>
      <c r="M76" s="96"/>
      <c r="N76" s="96"/>
      <c r="O76" s="96"/>
      <c r="P76" s="96"/>
      <c r="Q76" s="96"/>
      <c r="R76" s="96"/>
      <c r="S76" s="96"/>
      <c r="T76" s="96"/>
      <c r="U76" s="95"/>
    </row>
    <row r="77" spans="2:21" ht="67.5" customHeight="1">
      <c r="B77" s="94" t="s">
        <v>870</v>
      </c>
      <c r="C77" s="96"/>
      <c r="D77" s="96"/>
      <c r="E77" s="96"/>
      <c r="F77" s="96"/>
      <c r="G77" s="96"/>
      <c r="H77" s="96"/>
      <c r="I77" s="96"/>
      <c r="J77" s="96"/>
      <c r="K77" s="96"/>
      <c r="L77" s="96"/>
      <c r="M77" s="96"/>
      <c r="N77" s="96"/>
      <c r="O77" s="96"/>
      <c r="P77" s="96"/>
      <c r="Q77" s="96"/>
      <c r="R77" s="96"/>
      <c r="S77" s="96"/>
      <c r="T77" s="96"/>
      <c r="U77" s="95"/>
    </row>
    <row r="78" spans="2:21" ht="33.6" customHeight="1">
      <c r="B78" s="94" t="s">
        <v>871</v>
      </c>
      <c r="C78" s="96"/>
      <c r="D78" s="96"/>
      <c r="E78" s="96"/>
      <c r="F78" s="96"/>
      <c r="G78" s="96"/>
      <c r="H78" s="96"/>
      <c r="I78" s="96"/>
      <c r="J78" s="96"/>
      <c r="K78" s="96"/>
      <c r="L78" s="96"/>
      <c r="M78" s="96"/>
      <c r="N78" s="96"/>
      <c r="O78" s="96"/>
      <c r="P78" s="96"/>
      <c r="Q78" s="96"/>
      <c r="R78" s="96"/>
      <c r="S78" s="96"/>
      <c r="T78" s="96"/>
      <c r="U78" s="95"/>
    </row>
    <row r="79" spans="2:21" ht="31.35" customHeight="1">
      <c r="B79" s="94" t="s">
        <v>872</v>
      </c>
      <c r="C79" s="96"/>
      <c r="D79" s="96"/>
      <c r="E79" s="96"/>
      <c r="F79" s="96"/>
      <c r="G79" s="96"/>
      <c r="H79" s="96"/>
      <c r="I79" s="96"/>
      <c r="J79" s="96"/>
      <c r="K79" s="96"/>
      <c r="L79" s="96"/>
      <c r="M79" s="96"/>
      <c r="N79" s="96"/>
      <c r="O79" s="96"/>
      <c r="P79" s="96"/>
      <c r="Q79" s="96"/>
      <c r="R79" s="96"/>
      <c r="S79" s="96"/>
      <c r="T79" s="96"/>
      <c r="U79" s="95"/>
    </row>
    <row r="80" spans="2:21" ht="45.2" customHeight="1">
      <c r="B80" s="94" t="s">
        <v>873</v>
      </c>
      <c r="C80" s="96"/>
      <c r="D80" s="96"/>
      <c r="E80" s="96"/>
      <c r="F80" s="96"/>
      <c r="G80" s="96"/>
      <c r="H80" s="96"/>
      <c r="I80" s="96"/>
      <c r="J80" s="96"/>
      <c r="K80" s="96"/>
      <c r="L80" s="96"/>
      <c r="M80" s="96"/>
      <c r="N80" s="96"/>
      <c r="O80" s="96"/>
      <c r="P80" s="96"/>
      <c r="Q80" s="96"/>
      <c r="R80" s="96"/>
      <c r="S80" s="96"/>
      <c r="T80" s="96"/>
      <c r="U80" s="95"/>
    </row>
    <row r="81" spans="2:21" ht="19.7" customHeight="1" thickBot="1">
      <c r="B81" s="97" t="s">
        <v>874</v>
      </c>
      <c r="C81" s="99"/>
      <c r="D81" s="99"/>
      <c r="E81" s="99"/>
      <c r="F81" s="99"/>
      <c r="G81" s="99"/>
      <c r="H81" s="99"/>
      <c r="I81" s="99"/>
      <c r="J81" s="99"/>
      <c r="K81" s="99"/>
      <c r="L81" s="99"/>
      <c r="M81" s="99"/>
      <c r="N81" s="99"/>
      <c r="O81" s="99"/>
      <c r="P81" s="99"/>
      <c r="Q81" s="99"/>
      <c r="R81" s="99"/>
      <c r="S81" s="99"/>
      <c r="T81" s="99"/>
      <c r="U81" s="98"/>
    </row>
  </sheetData>
  <mergeCells count="152">
    <mergeCell ref="B80:U80"/>
    <mergeCell ref="B81:U81"/>
    <mergeCell ref="B74:U74"/>
    <mergeCell ref="B75:U75"/>
    <mergeCell ref="B76:U76"/>
    <mergeCell ref="B77:U77"/>
    <mergeCell ref="B78:U78"/>
    <mergeCell ref="B79:U79"/>
    <mergeCell ref="B68:U68"/>
    <mergeCell ref="B69:U69"/>
    <mergeCell ref="B70:U70"/>
    <mergeCell ref="B71:U71"/>
    <mergeCell ref="B72:U72"/>
    <mergeCell ref="B73:U73"/>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C42:H42"/>
    <mergeCell ref="I42:K42"/>
    <mergeCell ref="L42:O42"/>
    <mergeCell ref="B46:D46"/>
    <mergeCell ref="B47:D47"/>
    <mergeCell ref="B49:U49"/>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83"/>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875</v>
      </c>
      <c r="D4" s="15" t="s">
        <v>876</v>
      </c>
      <c r="E4" s="15"/>
      <c r="F4" s="15"/>
      <c r="G4" s="15"/>
      <c r="H4" s="15"/>
      <c r="I4" s="16"/>
      <c r="J4" s="17" t="s">
        <v>6</v>
      </c>
      <c r="K4" s="18" t="s">
        <v>7</v>
      </c>
      <c r="L4" s="19" t="s">
        <v>8</v>
      </c>
      <c r="M4" s="19"/>
      <c r="N4" s="19"/>
      <c r="O4" s="19"/>
      <c r="P4" s="17" t="s">
        <v>9</v>
      </c>
      <c r="Q4" s="19" t="s">
        <v>877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516</v>
      </c>
      <c r="D11" s="58"/>
      <c r="E11" s="58"/>
      <c r="F11" s="58"/>
      <c r="G11" s="58"/>
      <c r="H11" s="58"/>
      <c r="I11" s="58" t="s">
        <v>1395</v>
      </c>
      <c r="J11" s="58"/>
      <c r="K11" s="58"/>
      <c r="L11" s="58" t="s">
        <v>38</v>
      </c>
      <c r="M11" s="58"/>
      <c r="N11" s="58"/>
      <c r="O11" s="58"/>
      <c r="P11" s="59" t="s">
        <v>39</v>
      </c>
      <c r="Q11" s="59" t="s">
        <v>40</v>
      </c>
      <c r="R11" s="60">
        <v>62505</v>
      </c>
      <c r="S11" s="60">
        <v>62505</v>
      </c>
      <c r="T11" s="60">
        <v>85196</v>
      </c>
      <c r="U11" s="61">
        <f t="shared" ref="U11:U43" si="0">IF(ISERR(T11/S11*100),"N/A",T11/S11*100)</f>
        <v>136.30269578433726</v>
      </c>
    </row>
    <row r="12" spans="1:34" ht="75" customHeight="1" thickTop="1" thickBot="1">
      <c r="A12" s="56"/>
      <c r="B12" s="57" t="s">
        <v>45</v>
      </c>
      <c r="C12" s="58" t="s">
        <v>878</v>
      </c>
      <c r="D12" s="58"/>
      <c r="E12" s="58"/>
      <c r="F12" s="58"/>
      <c r="G12" s="58"/>
      <c r="H12" s="58"/>
      <c r="I12" s="58" t="s">
        <v>879</v>
      </c>
      <c r="J12" s="58"/>
      <c r="K12" s="58"/>
      <c r="L12" s="58" t="s">
        <v>880</v>
      </c>
      <c r="M12" s="58"/>
      <c r="N12" s="58"/>
      <c r="O12" s="58"/>
      <c r="P12" s="59" t="s">
        <v>44</v>
      </c>
      <c r="Q12" s="59" t="s">
        <v>40</v>
      </c>
      <c r="R12" s="59">
        <v>86.07</v>
      </c>
      <c r="S12" s="59">
        <v>86.07</v>
      </c>
      <c r="T12" s="59">
        <v>0</v>
      </c>
      <c r="U12" s="61">
        <f t="shared" si="0"/>
        <v>0</v>
      </c>
    </row>
    <row r="13" spans="1:34" ht="75" customHeight="1" thickTop="1">
      <c r="A13" s="56"/>
      <c r="B13" s="57" t="s">
        <v>50</v>
      </c>
      <c r="C13" s="58" t="s">
        <v>881</v>
      </c>
      <c r="D13" s="58"/>
      <c r="E13" s="58"/>
      <c r="F13" s="58"/>
      <c r="G13" s="58"/>
      <c r="H13" s="58"/>
      <c r="I13" s="58" t="s">
        <v>882</v>
      </c>
      <c r="J13" s="58"/>
      <c r="K13" s="58"/>
      <c r="L13" s="58" t="s">
        <v>883</v>
      </c>
      <c r="M13" s="58"/>
      <c r="N13" s="58"/>
      <c r="O13" s="58"/>
      <c r="P13" s="59" t="s">
        <v>44</v>
      </c>
      <c r="Q13" s="59" t="s">
        <v>96</v>
      </c>
      <c r="R13" s="59">
        <v>100</v>
      </c>
      <c r="S13" s="59">
        <v>100</v>
      </c>
      <c r="T13" s="59">
        <v>100</v>
      </c>
      <c r="U13" s="61">
        <f t="shared" si="0"/>
        <v>100</v>
      </c>
    </row>
    <row r="14" spans="1:34" ht="75" customHeight="1">
      <c r="A14" s="56"/>
      <c r="B14" s="62" t="s">
        <v>41</v>
      </c>
      <c r="C14" s="63" t="s">
        <v>884</v>
      </c>
      <c r="D14" s="63"/>
      <c r="E14" s="63"/>
      <c r="F14" s="63"/>
      <c r="G14" s="63"/>
      <c r="H14" s="63"/>
      <c r="I14" s="63" t="s">
        <v>885</v>
      </c>
      <c r="J14" s="63"/>
      <c r="K14" s="63"/>
      <c r="L14" s="63" t="s">
        <v>886</v>
      </c>
      <c r="M14" s="63"/>
      <c r="N14" s="63"/>
      <c r="O14" s="63"/>
      <c r="P14" s="64" t="s">
        <v>44</v>
      </c>
      <c r="Q14" s="64" t="s">
        <v>96</v>
      </c>
      <c r="R14" s="64">
        <v>48.53</v>
      </c>
      <c r="S14" s="64">
        <v>48.53</v>
      </c>
      <c r="T14" s="64">
        <v>52.29</v>
      </c>
      <c r="U14" s="65">
        <f t="shared" si="0"/>
        <v>107.74778487533484</v>
      </c>
    </row>
    <row r="15" spans="1:34" ht="75" customHeight="1">
      <c r="A15" s="56"/>
      <c r="B15" s="62" t="s">
        <v>41</v>
      </c>
      <c r="C15" s="63" t="s">
        <v>887</v>
      </c>
      <c r="D15" s="63"/>
      <c r="E15" s="63"/>
      <c r="F15" s="63"/>
      <c r="G15" s="63"/>
      <c r="H15" s="63"/>
      <c r="I15" s="63" t="s">
        <v>888</v>
      </c>
      <c r="J15" s="63"/>
      <c r="K15" s="63"/>
      <c r="L15" s="63" t="s">
        <v>889</v>
      </c>
      <c r="M15" s="63"/>
      <c r="N15" s="63"/>
      <c r="O15" s="63"/>
      <c r="P15" s="64" t="s">
        <v>44</v>
      </c>
      <c r="Q15" s="64" t="s">
        <v>155</v>
      </c>
      <c r="R15" s="64">
        <v>23.48</v>
      </c>
      <c r="S15" s="64">
        <v>23.48</v>
      </c>
      <c r="T15" s="64">
        <v>28.01</v>
      </c>
      <c r="U15" s="65">
        <f t="shared" si="0"/>
        <v>119.29301533219763</v>
      </c>
    </row>
    <row r="16" spans="1:34" ht="75" customHeight="1">
      <c r="A16" s="56"/>
      <c r="B16" s="62" t="s">
        <v>41</v>
      </c>
      <c r="C16" s="63" t="s">
        <v>890</v>
      </c>
      <c r="D16" s="63"/>
      <c r="E16" s="63"/>
      <c r="F16" s="63"/>
      <c r="G16" s="63"/>
      <c r="H16" s="63"/>
      <c r="I16" s="63" t="s">
        <v>891</v>
      </c>
      <c r="J16" s="63"/>
      <c r="K16" s="63"/>
      <c r="L16" s="63" t="s">
        <v>892</v>
      </c>
      <c r="M16" s="63"/>
      <c r="N16" s="63"/>
      <c r="O16" s="63"/>
      <c r="P16" s="64" t="s">
        <v>44</v>
      </c>
      <c r="Q16" s="64" t="s">
        <v>40</v>
      </c>
      <c r="R16" s="64">
        <v>0.46</v>
      </c>
      <c r="S16" s="64">
        <v>0.46</v>
      </c>
      <c r="T16" s="64">
        <v>0.48</v>
      </c>
      <c r="U16" s="65">
        <f t="shared" si="0"/>
        <v>104.34782608695652</v>
      </c>
    </row>
    <row r="17" spans="1:21" ht="75" customHeight="1">
      <c r="A17" s="56"/>
      <c r="B17" s="62" t="s">
        <v>41</v>
      </c>
      <c r="C17" s="63" t="s">
        <v>41</v>
      </c>
      <c r="D17" s="63"/>
      <c r="E17" s="63"/>
      <c r="F17" s="63"/>
      <c r="G17" s="63"/>
      <c r="H17" s="63"/>
      <c r="I17" s="63" t="s">
        <v>893</v>
      </c>
      <c r="J17" s="63"/>
      <c r="K17" s="63"/>
      <c r="L17" s="63" t="s">
        <v>894</v>
      </c>
      <c r="M17" s="63"/>
      <c r="N17" s="63"/>
      <c r="O17" s="63"/>
      <c r="P17" s="64" t="s">
        <v>44</v>
      </c>
      <c r="Q17" s="64" t="s">
        <v>40</v>
      </c>
      <c r="R17" s="64">
        <v>1.65</v>
      </c>
      <c r="S17" s="64">
        <v>1.65</v>
      </c>
      <c r="T17" s="64">
        <v>1.3</v>
      </c>
      <c r="U17" s="65">
        <f t="shared" si="0"/>
        <v>78.787878787878796</v>
      </c>
    </row>
    <row r="18" spans="1:21" ht="75" customHeight="1">
      <c r="A18" s="56"/>
      <c r="B18" s="62" t="s">
        <v>41</v>
      </c>
      <c r="C18" s="63" t="s">
        <v>895</v>
      </c>
      <c r="D18" s="63"/>
      <c r="E18" s="63"/>
      <c r="F18" s="63"/>
      <c r="G18" s="63"/>
      <c r="H18" s="63"/>
      <c r="I18" s="63" t="s">
        <v>896</v>
      </c>
      <c r="J18" s="63"/>
      <c r="K18" s="63"/>
      <c r="L18" s="63" t="s">
        <v>897</v>
      </c>
      <c r="M18" s="63"/>
      <c r="N18" s="63"/>
      <c r="O18" s="63"/>
      <c r="P18" s="64" t="s">
        <v>44</v>
      </c>
      <c r="Q18" s="64" t="s">
        <v>96</v>
      </c>
      <c r="R18" s="64">
        <v>100</v>
      </c>
      <c r="S18" s="64">
        <v>100</v>
      </c>
      <c r="T18" s="64">
        <v>118.66</v>
      </c>
      <c r="U18" s="65">
        <f t="shared" si="0"/>
        <v>118.65999999999998</v>
      </c>
    </row>
    <row r="19" spans="1:21" ht="75" customHeight="1">
      <c r="A19" s="56"/>
      <c r="B19" s="62" t="s">
        <v>41</v>
      </c>
      <c r="C19" s="63" t="s">
        <v>898</v>
      </c>
      <c r="D19" s="63"/>
      <c r="E19" s="63"/>
      <c r="F19" s="63"/>
      <c r="G19" s="63"/>
      <c r="H19" s="63"/>
      <c r="I19" s="63" t="s">
        <v>899</v>
      </c>
      <c r="J19" s="63"/>
      <c r="K19" s="63"/>
      <c r="L19" s="63" t="s">
        <v>900</v>
      </c>
      <c r="M19" s="63"/>
      <c r="N19" s="63"/>
      <c r="O19" s="63"/>
      <c r="P19" s="64" t="s">
        <v>44</v>
      </c>
      <c r="Q19" s="64" t="s">
        <v>155</v>
      </c>
      <c r="R19" s="64">
        <v>43.27</v>
      </c>
      <c r="S19" s="64">
        <v>43.27</v>
      </c>
      <c r="T19" s="64">
        <v>42.69</v>
      </c>
      <c r="U19" s="65">
        <f t="shared" si="0"/>
        <v>98.659579385255356</v>
      </c>
    </row>
    <row r="20" spans="1:21" ht="75" customHeight="1">
      <c r="A20" s="56"/>
      <c r="B20" s="62" t="s">
        <v>41</v>
      </c>
      <c r="C20" s="63" t="s">
        <v>901</v>
      </c>
      <c r="D20" s="63"/>
      <c r="E20" s="63"/>
      <c r="F20" s="63"/>
      <c r="G20" s="63"/>
      <c r="H20" s="63"/>
      <c r="I20" s="63" t="s">
        <v>902</v>
      </c>
      <c r="J20" s="63"/>
      <c r="K20" s="63"/>
      <c r="L20" s="63" t="s">
        <v>903</v>
      </c>
      <c r="M20" s="63"/>
      <c r="N20" s="63"/>
      <c r="O20" s="63"/>
      <c r="P20" s="64" t="s">
        <v>44</v>
      </c>
      <c r="Q20" s="64" t="s">
        <v>40</v>
      </c>
      <c r="R20" s="64">
        <v>5.07</v>
      </c>
      <c r="S20" s="64">
        <v>5.07</v>
      </c>
      <c r="T20" s="64">
        <v>4.46</v>
      </c>
      <c r="U20" s="65">
        <f t="shared" si="0"/>
        <v>87.96844181459565</v>
      </c>
    </row>
    <row r="21" spans="1:21" ht="75" customHeight="1">
      <c r="A21" s="56"/>
      <c r="B21" s="62" t="s">
        <v>41</v>
      </c>
      <c r="C21" s="63" t="s">
        <v>904</v>
      </c>
      <c r="D21" s="63"/>
      <c r="E21" s="63"/>
      <c r="F21" s="63"/>
      <c r="G21" s="63"/>
      <c r="H21" s="63"/>
      <c r="I21" s="63" t="s">
        <v>905</v>
      </c>
      <c r="J21" s="63"/>
      <c r="K21" s="63"/>
      <c r="L21" s="63" t="s">
        <v>906</v>
      </c>
      <c r="M21" s="63"/>
      <c r="N21" s="63"/>
      <c r="O21" s="63"/>
      <c r="P21" s="64" t="s">
        <v>360</v>
      </c>
      <c r="Q21" s="64" t="s">
        <v>40</v>
      </c>
      <c r="R21" s="64">
        <v>7.29</v>
      </c>
      <c r="S21" s="64">
        <v>7.29</v>
      </c>
      <c r="T21" s="64">
        <v>12</v>
      </c>
      <c r="U21" s="65">
        <f t="shared" si="0"/>
        <v>164.6090534979424</v>
      </c>
    </row>
    <row r="22" spans="1:21" ht="75" customHeight="1">
      <c r="A22" s="56"/>
      <c r="B22" s="62" t="s">
        <v>41</v>
      </c>
      <c r="C22" s="63" t="s">
        <v>41</v>
      </c>
      <c r="D22" s="63"/>
      <c r="E22" s="63"/>
      <c r="F22" s="63"/>
      <c r="G22" s="63"/>
      <c r="H22" s="63"/>
      <c r="I22" s="63" t="s">
        <v>907</v>
      </c>
      <c r="J22" s="63"/>
      <c r="K22" s="63"/>
      <c r="L22" s="63" t="s">
        <v>908</v>
      </c>
      <c r="M22" s="63"/>
      <c r="N22" s="63"/>
      <c r="O22" s="63"/>
      <c r="P22" s="64" t="s">
        <v>44</v>
      </c>
      <c r="Q22" s="64" t="s">
        <v>909</v>
      </c>
      <c r="R22" s="64">
        <v>30</v>
      </c>
      <c r="S22" s="64">
        <v>30</v>
      </c>
      <c r="T22" s="64">
        <v>8.82</v>
      </c>
      <c r="U22" s="65">
        <f t="shared" si="0"/>
        <v>29.4</v>
      </c>
    </row>
    <row r="23" spans="1:21" ht="75" customHeight="1">
      <c r="A23" s="56"/>
      <c r="B23" s="62" t="s">
        <v>41</v>
      </c>
      <c r="C23" s="63" t="s">
        <v>41</v>
      </c>
      <c r="D23" s="63"/>
      <c r="E23" s="63"/>
      <c r="F23" s="63"/>
      <c r="G23" s="63"/>
      <c r="H23" s="63"/>
      <c r="I23" s="63" t="s">
        <v>910</v>
      </c>
      <c r="J23" s="63"/>
      <c r="K23" s="63"/>
      <c r="L23" s="63" t="s">
        <v>911</v>
      </c>
      <c r="M23" s="63"/>
      <c r="N23" s="63"/>
      <c r="O23" s="63"/>
      <c r="P23" s="64" t="s">
        <v>44</v>
      </c>
      <c r="Q23" s="64" t="s">
        <v>40</v>
      </c>
      <c r="R23" s="64">
        <v>75.19</v>
      </c>
      <c r="S23" s="64">
        <v>75.19</v>
      </c>
      <c r="T23" s="64">
        <v>80.55</v>
      </c>
      <c r="U23" s="65">
        <f t="shared" si="0"/>
        <v>107.12860752759677</v>
      </c>
    </row>
    <row r="24" spans="1:21" ht="75" customHeight="1">
      <c r="A24" s="56"/>
      <c r="B24" s="62" t="s">
        <v>41</v>
      </c>
      <c r="C24" s="63" t="s">
        <v>912</v>
      </c>
      <c r="D24" s="63"/>
      <c r="E24" s="63"/>
      <c r="F24" s="63"/>
      <c r="G24" s="63"/>
      <c r="H24" s="63"/>
      <c r="I24" s="63" t="s">
        <v>913</v>
      </c>
      <c r="J24" s="63"/>
      <c r="K24" s="63"/>
      <c r="L24" s="63" t="s">
        <v>914</v>
      </c>
      <c r="M24" s="63"/>
      <c r="N24" s="63"/>
      <c r="O24" s="63"/>
      <c r="P24" s="64" t="s">
        <v>44</v>
      </c>
      <c r="Q24" s="64" t="s">
        <v>40</v>
      </c>
      <c r="R24" s="64">
        <v>20</v>
      </c>
      <c r="S24" s="64">
        <v>20</v>
      </c>
      <c r="T24" s="64">
        <v>34.33</v>
      </c>
      <c r="U24" s="65">
        <f t="shared" si="0"/>
        <v>171.64999999999998</v>
      </c>
    </row>
    <row r="25" spans="1:21" ht="75" customHeight="1">
      <c r="A25" s="56"/>
      <c r="B25" s="62" t="s">
        <v>41</v>
      </c>
      <c r="C25" s="63" t="s">
        <v>915</v>
      </c>
      <c r="D25" s="63"/>
      <c r="E25" s="63"/>
      <c r="F25" s="63"/>
      <c r="G25" s="63"/>
      <c r="H25" s="63"/>
      <c r="I25" s="63" t="s">
        <v>916</v>
      </c>
      <c r="J25" s="63"/>
      <c r="K25" s="63"/>
      <c r="L25" s="63" t="s">
        <v>917</v>
      </c>
      <c r="M25" s="63"/>
      <c r="N25" s="63"/>
      <c r="O25" s="63"/>
      <c r="P25" s="64" t="s">
        <v>44</v>
      </c>
      <c r="Q25" s="64" t="s">
        <v>40</v>
      </c>
      <c r="R25" s="64">
        <v>6.14</v>
      </c>
      <c r="S25" s="64">
        <v>6.14</v>
      </c>
      <c r="T25" s="64">
        <v>6.15</v>
      </c>
      <c r="U25" s="65">
        <f t="shared" si="0"/>
        <v>100.1628664495114</v>
      </c>
    </row>
    <row r="26" spans="1:21" ht="75" customHeight="1">
      <c r="A26" s="56"/>
      <c r="B26" s="62" t="s">
        <v>41</v>
      </c>
      <c r="C26" s="63" t="s">
        <v>918</v>
      </c>
      <c r="D26" s="63"/>
      <c r="E26" s="63"/>
      <c r="F26" s="63"/>
      <c r="G26" s="63"/>
      <c r="H26" s="63"/>
      <c r="I26" s="63" t="s">
        <v>919</v>
      </c>
      <c r="J26" s="63"/>
      <c r="K26" s="63"/>
      <c r="L26" s="63" t="s">
        <v>920</v>
      </c>
      <c r="M26" s="63"/>
      <c r="N26" s="63"/>
      <c r="O26" s="63"/>
      <c r="P26" s="64" t="s">
        <v>44</v>
      </c>
      <c r="Q26" s="64" t="s">
        <v>40</v>
      </c>
      <c r="R26" s="64">
        <v>50</v>
      </c>
      <c r="S26" s="64">
        <v>50</v>
      </c>
      <c r="T26" s="64">
        <v>47.5</v>
      </c>
      <c r="U26" s="65">
        <f t="shared" si="0"/>
        <v>95</v>
      </c>
    </row>
    <row r="27" spans="1:21" ht="75" customHeight="1" thickBot="1">
      <c r="A27" s="56"/>
      <c r="B27" s="62" t="s">
        <v>41</v>
      </c>
      <c r="C27" s="63" t="s">
        <v>41</v>
      </c>
      <c r="D27" s="63"/>
      <c r="E27" s="63"/>
      <c r="F27" s="63"/>
      <c r="G27" s="63"/>
      <c r="H27" s="63"/>
      <c r="I27" s="63" t="s">
        <v>921</v>
      </c>
      <c r="J27" s="63"/>
      <c r="K27" s="63"/>
      <c r="L27" s="63" t="s">
        <v>922</v>
      </c>
      <c r="M27" s="63"/>
      <c r="N27" s="63"/>
      <c r="O27" s="63"/>
      <c r="P27" s="64" t="s">
        <v>44</v>
      </c>
      <c r="Q27" s="64" t="s">
        <v>40</v>
      </c>
      <c r="R27" s="64">
        <v>2</v>
      </c>
      <c r="S27" s="64">
        <v>2</v>
      </c>
      <c r="T27" s="64">
        <v>1.91</v>
      </c>
      <c r="U27" s="65">
        <f t="shared" si="0"/>
        <v>95.5</v>
      </c>
    </row>
    <row r="28" spans="1:21" ht="75" customHeight="1" thickTop="1">
      <c r="A28" s="56"/>
      <c r="B28" s="57" t="s">
        <v>55</v>
      </c>
      <c r="C28" s="58" t="s">
        <v>923</v>
      </c>
      <c r="D28" s="58"/>
      <c r="E28" s="58"/>
      <c r="F28" s="58"/>
      <c r="G28" s="58"/>
      <c r="H28" s="58"/>
      <c r="I28" s="58" t="s">
        <v>924</v>
      </c>
      <c r="J28" s="58"/>
      <c r="K28" s="58"/>
      <c r="L28" s="58" t="s">
        <v>925</v>
      </c>
      <c r="M28" s="58"/>
      <c r="N28" s="58"/>
      <c r="O28" s="58"/>
      <c r="P28" s="59" t="s">
        <v>44</v>
      </c>
      <c r="Q28" s="59" t="s">
        <v>155</v>
      </c>
      <c r="R28" s="59">
        <v>50</v>
      </c>
      <c r="S28" s="59">
        <v>50</v>
      </c>
      <c r="T28" s="59">
        <v>18.579999999999998</v>
      </c>
      <c r="U28" s="61">
        <f t="shared" si="0"/>
        <v>37.159999999999997</v>
      </c>
    </row>
    <row r="29" spans="1:21" ht="75" customHeight="1">
      <c r="A29" s="56"/>
      <c r="B29" s="62" t="s">
        <v>41</v>
      </c>
      <c r="C29" s="63" t="s">
        <v>926</v>
      </c>
      <c r="D29" s="63"/>
      <c r="E29" s="63"/>
      <c r="F29" s="63"/>
      <c r="G29" s="63"/>
      <c r="H29" s="63"/>
      <c r="I29" s="63" t="s">
        <v>927</v>
      </c>
      <c r="J29" s="63"/>
      <c r="K29" s="63"/>
      <c r="L29" s="63" t="s">
        <v>928</v>
      </c>
      <c r="M29" s="63"/>
      <c r="N29" s="63"/>
      <c r="O29" s="63"/>
      <c r="P29" s="64" t="s">
        <v>44</v>
      </c>
      <c r="Q29" s="64" t="s">
        <v>59</v>
      </c>
      <c r="R29" s="64">
        <v>90</v>
      </c>
      <c r="S29" s="64">
        <v>90</v>
      </c>
      <c r="T29" s="64">
        <v>91.03</v>
      </c>
      <c r="U29" s="65">
        <f t="shared" si="0"/>
        <v>101.14444444444443</v>
      </c>
    </row>
    <row r="30" spans="1:21" ht="75" customHeight="1">
      <c r="A30" s="56"/>
      <c r="B30" s="62" t="s">
        <v>41</v>
      </c>
      <c r="C30" s="63" t="s">
        <v>929</v>
      </c>
      <c r="D30" s="63"/>
      <c r="E30" s="63"/>
      <c r="F30" s="63"/>
      <c r="G30" s="63"/>
      <c r="H30" s="63"/>
      <c r="I30" s="63" t="s">
        <v>930</v>
      </c>
      <c r="J30" s="63"/>
      <c r="K30" s="63"/>
      <c r="L30" s="63" t="s">
        <v>931</v>
      </c>
      <c r="M30" s="63"/>
      <c r="N30" s="63"/>
      <c r="O30" s="63"/>
      <c r="P30" s="64" t="s">
        <v>44</v>
      </c>
      <c r="Q30" s="64" t="s">
        <v>59</v>
      </c>
      <c r="R30" s="64">
        <v>100</v>
      </c>
      <c r="S30" s="64">
        <v>100</v>
      </c>
      <c r="T30" s="64">
        <v>100</v>
      </c>
      <c r="U30" s="65">
        <f t="shared" si="0"/>
        <v>100</v>
      </c>
    </row>
    <row r="31" spans="1:21" ht="75" customHeight="1">
      <c r="A31" s="56"/>
      <c r="B31" s="62" t="s">
        <v>41</v>
      </c>
      <c r="C31" s="63" t="s">
        <v>932</v>
      </c>
      <c r="D31" s="63"/>
      <c r="E31" s="63"/>
      <c r="F31" s="63"/>
      <c r="G31" s="63"/>
      <c r="H31" s="63"/>
      <c r="I31" s="63" t="s">
        <v>933</v>
      </c>
      <c r="J31" s="63"/>
      <c r="K31" s="63"/>
      <c r="L31" s="63" t="s">
        <v>934</v>
      </c>
      <c r="M31" s="63"/>
      <c r="N31" s="63"/>
      <c r="O31" s="63"/>
      <c r="P31" s="64" t="s">
        <v>44</v>
      </c>
      <c r="Q31" s="64" t="s">
        <v>155</v>
      </c>
      <c r="R31" s="64">
        <v>88.24</v>
      </c>
      <c r="S31" s="64">
        <v>88.24</v>
      </c>
      <c r="T31" s="64">
        <v>100</v>
      </c>
      <c r="U31" s="65">
        <f t="shared" si="0"/>
        <v>113.32728921124206</v>
      </c>
    </row>
    <row r="32" spans="1:21" ht="75" customHeight="1">
      <c r="A32" s="56"/>
      <c r="B32" s="62" t="s">
        <v>41</v>
      </c>
      <c r="C32" s="63" t="s">
        <v>935</v>
      </c>
      <c r="D32" s="63"/>
      <c r="E32" s="63"/>
      <c r="F32" s="63"/>
      <c r="G32" s="63"/>
      <c r="H32" s="63"/>
      <c r="I32" s="63" t="s">
        <v>936</v>
      </c>
      <c r="J32" s="63"/>
      <c r="K32" s="63"/>
      <c r="L32" s="63" t="s">
        <v>937</v>
      </c>
      <c r="M32" s="63"/>
      <c r="N32" s="63"/>
      <c r="O32" s="63"/>
      <c r="P32" s="64" t="s">
        <v>44</v>
      </c>
      <c r="Q32" s="64" t="s">
        <v>106</v>
      </c>
      <c r="R32" s="64">
        <v>100</v>
      </c>
      <c r="S32" s="64">
        <v>100</v>
      </c>
      <c r="T32" s="64">
        <v>100</v>
      </c>
      <c r="U32" s="65">
        <f t="shared" si="0"/>
        <v>100</v>
      </c>
    </row>
    <row r="33" spans="1:22" ht="75" customHeight="1">
      <c r="A33" s="56"/>
      <c r="B33" s="62" t="s">
        <v>41</v>
      </c>
      <c r="C33" s="63" t="s">
        <v>938</v>
      </c>
      <c r="D33" s="63"/>
      <c r="E33" s="63"/>
      <c r="F33" s="63"/>
      <c r="G33" s="63"/>
      <c r="H33" s="63"/>
      <c r="I33" s="63" t="s">
        <v>939</v>
      </c>
      <c r="J33" s="63"/>
      <c r="K33" s="63"/>
      <c r="L33" s="63" t="s">
        <v>940</v>
      </c>
      <c r="M33" s="63"/>
      <c r="N33" s="63"/>
      <c r="O33" s="63"/>
      <c r="P33" s="64" t="s">
        <v>44</v>
      </c>
      <c r="Q33" s="64" t="s">
        <v>106</v>
      </c>
      <c r="R33" s="64">
        <v>0</v>
      </c>
      <c r="S33" s="64">
        <v>0</v>
      </c>
      <c r="T33" s="64">
        <v>100</v>
      </c>
      <c r="U33" s="65" t="str">
        <f t="shared" si="0"/>
        <v>N/A</v>
      </c>
    </row>
    <row r="34" spans="1:22" ht="75" customHeight="1">
      <c r="A34" s="56"/>
      <c r="B34" s="62" t="s">
        <v>41</v>
      </c>
      <c r="C34" s="63" t="s">
        <v>941</v>
      </c>
      <c r="D34" s="63"/>
      <c r="E34" s="63"/>
      <c r="F34" s="63"/>
      <c r="G34" s="63"/>
      <c r="H34" s="63"/>
      <c r="I34" s="63" t="s">
        <v>942</v>
      </c>
      <c r="J34" s="63"/>
      <c r="K34" s="63"/>
      <c r="L34" s="63" t="s">
        <v>943</v>
      </c>
      <c r="M34" s="63"/>
      <c r="N34" s="63"/>
      <c r="O34" s="63"/>
      <c r="P34" s="64" t="s">
        <v>44</v>
      </c>
      <c r="Q34" s="64" t="s">
        <v>106</v>
      </c>
      <c r="R34" s="64">
        <v>12.06</v>
      </c>
      <c r="S34" s="64">
        <v>12.06</v>
      </c>
      <c r="T34" s="64">
        <v>18.71</v>
      </c>
      <c r="U34" s="65">
        <f t="shared" si="0"/>
        <v>155.14096185737978</v>
      </c>
    </row>
    <row r="35" spans="1:22" ht="75" customHeight="1">
      <c r="A35" s="56"/>
      <c r="B35" s="62" t="s">
        <v>41</v>
      </c>
      <c r="C35" s="63" t="s">
        <v>944</v>
      </c>
      <c r="D35" s="63"/>
      <c r="E35" s="63"/>
      <c r="F35" s="63"/>
      <c r="G35" s="63"/>
      <c r="H35" s="63"/>
      <c r="I35" s="63" t="s">
        <v>945</v>
      </c>
      <c r="J35" s="63"/>
      <c r="K35" s="63"/>
      <c r="L35" s="63" t="s">
        <v>946</v>
      </c>
      <c r="M35" s="63"/>
      <c r="N35" s="63"/>
      <c r="O35" s="63"/>
      <c r="P35" s="64" t="s">
        <v>44</v>
      </c>
      <c r="Q35" s="64" t="s">
        <v>155</v>
      </c>
      <c r="R35" s="64">
        <v>100</v>
      </c>
      <c r="S35" s="64">
        <v>100</v>
      </c>
      <c r="T35" s="64">
        <v>100</v>
      </c>
      <c r="U35" s="65">
        <f t="shared" si="0"/>
        <v>100</v>
      </c>
    </row>
    <row r="36" spans="1:22" ht="75" customHeight="1">
      <c r="A36" s="56"/>
      <c r="B36" s="62" t="s">
        <v>41</v>
      </c>
      <c r="C36" s="63" t="s">
        <v>947</v>
      </c>
      <c r="D36" s="63"/>
      <c r="E36" s="63"/>
      <c r="F36" s="63"/>
      <c r="G36" s="63"/>
      <c r="H36" s="63"/>
      <c r="I36" s="63" t="s">
        <v>948</v>
      </c>
      <c r="J36" s="63"/>
      <c r="K36" s="63"/>
      <c r="L36" s="63" t="s">
        <v>949</v>
      </c>
      <c r="M36" s="63"/>
      <c r="N36" s="63"/>
      <c r="O36" s="63"/>
      <c r="P36" s="64" t="s">
        <v>44</v>
      </c>
      <c r="Q36" s="64" t="s">
        <v>155</v>
      </c>
      <c r="R36" s="64">
        <v>100</v>
      </c>
      <c r="S36" s="64">
        <v>100</v>
      </c>
      <c r="T36" s="64">
        <v>100</v>
      </c>
      <c r="U36" s="65">
        <f t="shared" si="0"/>
        <v>100</v>
      </c>
    </row>
    <row r="37" spans="1:22" ht="75" customHeight="1">
      <c r="A37" s="56"/>
      <c r="B37" s="62" t="s">
        <v>41</v>
      </c>
      <c r="C37" s="63" t="s">
        <v>950</v>
      </c>
      <c r="D37" s="63"/>
      <c r="E37" s="63"/>
      <c r="F37" s="63"/>
      <c r="G37" s="63"/>
      <c r="H37" s="63"/>
      <c r="I37" s="63" t="s">
        <v>951</v>
      </c>
      <c r="J37" s="63"/>
      <c r="K37" s="63"/>
      <c r="L37" s="63" t="s">
        <v>952</v>
      </c>
      <c r="M37" s="63"/>
      <c r="N37" s="63"/>
      <c r="O37" s="63"/>
      <c r="P37" s="64" t="s">
        <v>44</v>
      </c>
      <c r="Q37" s="64" t="s">
        <v>106</v>
      </c>
      <c r="R37" s="64">
        <v>75.08</v>
      </c>
      <c r="S37" s="64">
        <v>75.08</v>
      </c>
      <c r="T37" s="64">
        <v>100</v>
      </c>
      <c r="U37" s="65">
        <f t="shared" si="0"/>
        <v>133.19126265316996</v>
      </c>
    </row>
    <row r="38" spans="1:22" ht="75" customHeight="1">
      <c r="A38" s="56"/>
      <c r="B38" s="62" t="s">
        <v>41</v>
      </c>
      <c r="C38" s="63" t="s">
        <v>953</v>
      </c>
      <c r="D38" s="63"/>
      <c r="E38" s="63"/>
      <c r="F38" s="63"/>
      <c r="G38" s="63"/>
      <c r="H38" s="63"/>
      <c r="I38" s="63" t="s">
        <v>954</v>
      </c>
      <c r="J38" s="63"/>
      <c r="K38" s="63"/>
      <c r="L38" s="63" t="s">
        <v>955</v>
      </c>
      <c r="M38" s="63"/>
      <c r="N38" s="63"/>
      <c r="O38" s="63"/>
      <c r="P38" s="64" t="s">
        <v>44</v>
      </c>
      <c r="Q38" s="64" t="s">
        <v>155</v>
      </c>
      <c r="R38" s="64">
        <v>74.599999999999994</v>
      </c>
      <c r="S38" s="64">
        <v>74.599999999999994</v>
      </c>
      <c r="T38" s="64">
        <v>65.319999999999993</v>
      </c>
      <c r="U38" s="65">
        <f t="shared" si="0"/>
        <v>87.560321715817693</v>
      </c>
    </row>
    <row r="39" spans="1:22" ht="75" customHeight="1">
      <c r="A39" s="56"/>
      <c r="B39" s="62" t="s">
        <v>41</v>
      </c>
      <c r="C39" s="63" t="s">
        <v>41</v>
      </c>
      <c r="D39" s="63"/>
      <c r="E39" s="63"/>
      <c r="F39" s="63"/>
      <c r="G39" s="63"/>
      <c r="H39" s="63"/>
      <c r="I39" s="63" t="s">
        <v>956</v>
      </c>
      <c r="J39" s="63"/>
      <c r="K39" s="63"/>
      <c r="L39" s="63" t="s">
        <v>957</v>
      </c>
      <c r="M39" s="63"/>
      <c r="N39" s="63"/>
      <c r="O39" s="63"/>
      <c r="P39" s="64" t="s">
        <v>44</v>
      </c>
      <c r="Q39" s="64" t="s">
        <v>155</v>
      </c>
      <c r="R39" s="64">
        <v>100</v>
      </c>
      <c r="S39" s="64">
        <v>100</v>
      </c>
      <c r="T39" s="64">
        <v>100</v>
      </c>
      <c r="U39" s="65">
        <f t="shared" si="0"/>
        <v>100</v>
      </c>
    </row>
    <row r="40" spans="1:22" ht="75" customHeight="1">
      <c r="A40" s="56"/>
      <c r="B40" s="62" t="s">
        <v>41</v>
      </c>
      <c r="C40" s="63" t="s">
        <v>958</v>
      </c>
      <c r="D40" s="63"/>
      <c r="E40" s="63"/>
      <c r="F40" s="63"/>
      <c r="G40" s="63"/>
      <c r="H40" s="63"/>
      <c r="I40" s="63" t="s">
        <v>959</v>
      </c>
      <c r="J40" s="63"/>
      <c r="K40" s="63"/>
      <c r="L40" s="63" t="s">
        <v>960</v>
      </c>
      <c r="M40" s="63"/>
      <c r="N40" s="63"/>
      <c r="O40" s="63"/>
      <c r="P40" s="64" t="s">
        <v>44</v>
      </c>
      <c r="Q40" s="64" t="s">
        <v>106</v>
      </c>
      <c r="R40" s="64">
        <v>20</v>
      </c>
      <c r="S40" s="64">
        <v>20</v>
      </c>
      <c r="T40" s="64">
        <v>20.29</v>
      </c>
      <c r="U40" s="65">
        <f t="shared" si="0"/>
        <v>101.44999999999999</v>
      </c>
    </row>
    <row r="41" spans="1:22" ht="75" customHeight="1">
      <c r="A41" s="56"/>
      <c r="B41" s="62" t="s">
        <v>41</v>
      </c>
      <c r="C41" s="63" t="s">
        <v>961</v>
      </c>
      <c r="D41" s="63"/>
      <c r="E41" s="63"/>
      <c r="F41" s="63"/>
      <c r="G41" s="63"/>
      <c r="H41" s="63"/>
      <c r="I41" s="63" t="s">
        <v>962</v>
      </c>
      <c r="J41" s="63"/>
      <c r="K41" s="63"/>
      <c r="L41" s="63" t="s">
        <v>963</v>
      </c>
      <c r="M41" s="63"/>
      <c r="N41" s="63"/>
      <c r="O41" s="63"/>
      <c r="P41" s="64" t="s">
        <v>44</v>
      </c>
      <c r="Q41" s="64" t="s">
        <v>106</v>
      </c>
      <c r="R41" s="64">
        <v>100</v>
      </c>
      <c r="S41" s="64">
        <v>100</v>
      </c>
      <c r="T41" s="64">
        <v>100</v>
      </c>
      <c r="U41" s="65">
        <f t="shared" si="0"/>
        <v>100</v>
      </c>
    </row>
    <row r="42" spans="1:22" ht="75" customHeight="1">
      <c r="A42" s="56"/>
      <c r="B42" s="62" t="s">
        <v>41</v>
      </c>
      <c r="C42" s="63" t="s">
        <v>964</v>
      </c>
      <c r="D42" s="63"/>
      <c r="E42" s="63"/>
      <c r="F42" s="63"/>
      <c r="G42" s="63"/>
      <c r="H42" s="63"/>
      <c r="I42" s="63" t="s">
        <v>965</v>
      </c>
      <c r="J42" s="63"/>
      <c r="K42" s="63"/>
      <c r="L42" s="63" t="s">
        <v>966</v>
      </c>
      <c r="M42" s="63"/>
      <c r="N42" s="63"/>
      <c r="O42" s="63"/>
      <c r="P42" s="64" t="s">
        <v>44</v>
      </c>
      <c r="Q42" s="64" t="s">
        <v>155</v>
      </c>
      <c r="R42" s="64">
        <v>93.8</v>
      </c>
      <c r="S42" s="64">
        <v>93.8</v>
      </c>
      <c r="T42" s="64">
        <v>98.02</v>
      </c>
      <c r="U42" s="65">
        <f t="shared" si="0"/>
        <v>104.49893390191897</v>
      </c>
    </row>
    <row r="43" spans="1:22" ht="75" customHeight="1" thickBot="1">
      <c r="A43" s="56"/>
      <c r="B43" s="62" t="s">
        <v>41</v>
      </c>
      <c r="C43" s="63" t="s">
        <v>967</v>
      </c>
      <c r="D43" s="63"/>
      <c r="E43" s="63"/>
      <c r="F43" s="63"/>
      <c r="G43" s="63"/>
      <c r="H43" s="63"/>
      <c r="I43" s="63" t="s">
        <v>968</v>
      </c>
      <c r="J43" s="63"/>
      <c r="K43" s="63"/>
      <c r="L43" s="63" t="s">
        <v>969</v>
      </c>
      <c r="M43" s="63"/>
      <c r="N43" s="63"/>
      <c r="O43" s="63"/>
      <c r="P43" s="64" t="s">
        <v>44</v>
      </c>
      <c r="Q43" s="64" t="s">
        <v>155</v>
      </c>
      <c r="R43" s="64">
        <v>93.75</v>
      </c>
      <c r="S43" s="64">
        <v>93.75</v>
      </c>
      <c r="T43" s="64">
        <v>100</v>
      </c>
      <c r="U43" s="65">
        <f t="shared" si="0"/>
        <v>106.66666666666667</v>
      </c>
    </row>
    <row r="44" spans="1:22" ht="22.5" customHeight="1" thickTop="1" thickBot="1">
      <c r="B44" s="9" t="s">
        <v>60</v>
      </c>
      <c r="C44" s="10"/>
      <c r="D44" s="10"/>
      <c r="E44" s="10"/>
      <c r="F44" s="10"/>
      <c r="G44" s="10"/>
      <c r="H44" s="11"/>
      <c r="I44" s="11"/>
      <c r="J44" s="11"/>
      <c r="K44" s="11"/>
      <c r="L44" s="11"/>
      <c r="M44" s="11"/>
      <c r="N44" s="11"/>
      <c r="O44" s="11"/>
      <c r="P44" s="11"/>
      <c r="Q44" s="11"/>
      <c r="R44" s="11"/>
      <c r="S44" s="11"/>
      <c r="T44" s="11"/>
      <c r="U44" s="12"/>
      <c r="V44" s="66"/>
    </row>
    <row r="45" spans="1:22" ht="26.25" customHeight="1" thickTop="1">
      <c r="B45" s="67"/>
      <c r="C45" s="68"/>
      <c r="D45" s="68"/>
      <c r="E45" s="68"/>
      <c r="F45" s="68"/>
      <c r="G45" s="68"/>
      <c r="H45" s="69"/>
      <c r="I45" s="69"/>
      <c r="J45" s="69"/>
      <c r="K45" s="69"/>
      <c r="L45" s="69"/>
      <c r="M45" s="69"/>
      <c r="N45" s="69"/>
      <c r="O45" s="69"/>
      <c r="P45" s="70"/>
      <c r="Q45" s="71"/>
      <c r="R45" s="72" t="s">
        <v>61</v>
      </c>
      <c r="S45" s="40" t="s">
        <v>62</v>
      </c>
      <c r="T45" s="72" t="s">
        <v>63</v>
      </c>
      <c r="U45" s="40" t="s">
        <v>64</v>
      </c>
    </row>
    <row r="46" spans="1:22" ht="26.25" customHeight="1" thickBot="1">
      <c r="B46" s="73"/>
      <c r="C46" s="74"/>
      <c r="D46" s="74"/>
      <c r="E46" s="74"/>
      <c r="F46" s="74"/>
      <c r="G46" s="74"/>
      <c r="H46" s="75"/>
      <c r="I46" s="75"/>
      <c r="J46" s="75"/>
      <c r="K46" s="75"/>
      <c r="L46" s="75"/>
      <c r="M46" s="75"/>
      <c r="N46" s="75"/>
      <c r="O46" s="75"/>
      <c r="P46" s="76"/>
      <c r="Q46" s="77"/>
      <c r="R46" s="78" t="s">
        <v>65</v>
      </c>
      <c r="S46" s="77" t="s">
        <v>65</v>
      </c>
      <c r="T46" s="77" t="s">
        <v>65</v>
      </c>
      <c r="U46" s="77" t="s">
        <v>66</v>
      </c>
    </row>
    <row r="47" spans="1:22" ht="13.5" customHeight="1" thickBot="1">
      <c r="B47" s="79" t="s">
        <v>67</v>
      </c>
      <c r="C47" s="80"/>
      <c r="D47" s="80"/>
      <c r="E47" s="81"/>
      <c r="F47" s="81"/>
      <c r="G47" s="81"/>
      <c r="H47" s="82"/>
      <c r="I47" s="82"/>
      <c r="J47" s="82"/>
      <c r="K47" s="82"/>
      <c r="L47" s="82"/>
      <c r="M47" s="82"/>
      <c r="N47" s="82"/>
      <c r="O47" s="82"/>
      <c r="P47" s="83"/>
      <c r="Q47" s="83"/>
      <c r="R47" s="84">
        <f>15063.168069</f>
        <v>15063.168068999999</v>
      </c>
      <c r="S47" s="84">
        <f>15063.168069</f>
        <v>15063.168068999999</v>
      </c>
      <c r="T47" s="84">
        <f>14418.1598076</f>
        <v>14418.159807599999</v>
      </c>
      <c r="U47" s="85">
        <f>+IF(ISERR(T47/S47*100),"N/A",T47/S47*100)</f>
        <v>95.717977397281871</v>
      </c>
    </row>
    <row r="48" spans="1:22" ht="13.5" customHeight="1" thickBot="1">
      <c r="B48" s="86" t="s">
        <v>68</v>
      </c>
      <c r="C48" s="87"/>
      <c r="D48" s="87"/>
      <c r="E48" s="88"/>
      <c r="F48" s="88"/>
      <c r="G48" s="88"/>
      <c r="H48" s="89"/>
      <c r="I48" s="89"/>
      <c r="J48" s="89"/>
      <c r="K48" s="89"/>
      <c r="L48" s="89"/>
      <c r="M48" s="89"/>
      <c r="N48" s="89"/>
      <c r="O48" s="89"/>
      <c r="P48" s="90"/>
      <c r="Q48" s="90"/>
      <c r="R48" s="84">
        <f>14963.2480037199</f>
        <v>14963.2480037199</v>
      </c>
      <c r="S48" s="84">
        <f>14963.2480037199</f>
        <v>14963.2480037199</v>
      </c>
      <c r="T48" s="84">
        <f>14418.1598076</f>
        <v>14418.159807599999</v>
      </c>
      <c r="U48" s="85">
        <f>+IF(ISERR(T48/S48*100),"N/A",T48/S48*100)</f>
        <v>96.357153233145695</v>
      </c>
    </row>
    <row r="49" spans="2:21" ht="14.85" customHeight="1" thickTop="1" thickBot="1">
      <c r="B49" s="9" t="s">
        <v>69</v>
      </c>
      <c r="C49" s="10"/>
      <c r="D49" s="10"/>
      <c r="E49" s="10"/>
      <c r="F49" s="10"/>
      <c r="G49" s="10"/>
      <c r="H49" s="11"/>
      <c r="I49" s="11"/>
      <c r="J49" s="11"/>
      <c r="K49" s="11"/>
      <c r="L49" s="11"/>
      <c r="M49" s="11"/>
      <c r="N49" s="11"/>
      <c r="O49" s="11"/>
      <c r="P49" s="11"/>
      <c r="Q49" s="11"/>
      <c r="R49" s="11"/>
      <c r="S49" s="11"/>
      <c r="T49" s="11"/>
      <c r="U49" s="12"/>
    </row>
    <row r="50" spans="2:21" ht="44.25" customHeight="1" thickTop="1">
      <c r="B50" s="91" t="s">
        <v>70</v>
      </c>
      <c r="C50" s="93"/>
      <c r="D50" s="93"/>
      <c r="E50" s="93"/>
      <c r="F50" s="93"/>
      <c r="G50" s="93"/>
      <c r="H50" s="93"/>
      <c r="I50" s="93"/>
      <c r="J50" s="93"/>
      <c r="K50" s="93"/>
      <c r="L50" s="93"/>
      <c r="M50" s="93"/>
      <c r="N50" s="93"/>
      <c r="O50" s="93"/>
      <c r="P50" s="93"/>
      <c r="Q50" s="93"/>
      <c r="R50" s="93"/>
      <c r="S50" s="93"/>
      <c r="T50" s="93"/>
      <c r="U50" s="92"/>
    </row>
    <row r="51" spans="2:21" ht="34.5" customHeight="1">
      <c r="B51" s="94" t="s">
        <v>71</v>
      </c>
      <c r="C51" s="96"/>
      <c r="D51" s="96"/>
      <c r="E51" s="96"/>
      <c r="F51" s="96"/>
      <c r="G51" s="96"/>
      <c r="H51" s="96"/>
      <c r="I51" s="96"/>
      <c r="J51" s="96"/>
      <c r="K51" s="96"/>
      <c r="L51" s="96"/>
      <c r="M51" s="96"/>
      <c r="N51" s="96"/>
      <c r="O51" s="96"/>
      <c r="P51" s="96"/>
      <c r="Q51" s="96"/>
      <c r="R51" s="96"/>
      <c r="S51" s="96"/>
      <c r="T51" s="96"/>
      <c r="U51" s="95"/>
    </row>
    <row r="52" spans="2:21" ht="86.85" customHeight="1">
      <c r="B52" s="94" t="s">
        <v>970</v>
      </c>
      <c r="C52" s="96"/>
      <c r="D52" s="96"/>
      <c r="E52" s="96"/>
      <c r="F52" s="96"/>
      <c r="G52" s="96"/>
      <c r="H52" s="96"/>
      <c r="I52" s="96"/>
      <c r="J52" s="96"/>
      <c r="K52" s="96"/>
      <c r="L52" s="96"/>
      <c r="M52" s="96"/>
      <c r="N52" s="96"/>
      <c r="O52" s="96"/>
      <c r="P52" s="96"/>
      <c r="Q52" s="96"/>
      <c r="R52" s="96"/>
      <c r="S52" s="96"/>
      <c r="T52" s="96"/>
      <c r="U52" s="95"/>
    </row>
    <row r="53" spans="2:21" ht="36" customHeight="1">
      <c r="B53" s="94" t="s">
        <v>971</v>
      </c>
      <c r="C53" s="96"/>
      <c r="D53" s="96"/>
      <c r="E53" s="96"/>
      <c r="F53" s="96"/>
      <c r="G53" s="96"/>
      <c r="H53" s="96"/>
      <c r="I53" s="96"/>
      <c r="J53" s="96"/>
      <c r="K53" s="96"/>
      <c r="L53" s="96"/>
      <c r="M53" s="96"/>
      <c r="N53" s="96"/>
      <c r="O53" s="96"/>
      <c r="P53" s="96"/>
      <c r="Q53" s="96"/>
      <c r="R53" s="96"/>
      <c r="S53" s="96"/>
      <c r="T53" s="96"/>
      <c r="U53" s="95"/>
    </row>
    <row r="54" spans="2:21" ht="62.1" customHeight="1">
      <c r="B54" s="94" t="s">
        <v>972</v>
      </c>
      <c r="C54" s="96"/>
      <c r="D54" s="96"/>
      <c r="E54" s="96"/>
      <c r="F54" s="96"/>
      <c r="G54" s="96"/>
      <c r="H54" s="96"/>
      <c r="I54" s="96"/>
      <c r="J54" s="96"/>
      <c r="K54" s="96"/>
      <c r="L54" s="96"/>
      <c r="M54" s="96"/>
      <c r="N54" s="96"/>
      <c r="O54" s="96"/>
      <c r="P54" s="96"/>
      <c r="Q54" s="96"/>
      <c r="R54" s="96"/>
      <c r="S54" s="96"/>
      <c r="T54" s="96"/>
      <c r="U54" s="95"/>
    </row>
    <row r="55" spans="2:21" ht="68.25" customHeight="1">
      <c r="B55" s="94" t="s">
        <v>973</v>
      </c>
      <c r="C55" s="96"/>
      <c r="D55" s="96"/>
      <c r="E55" s="96"/>
      <c r="F55" s="96"/>
      <c r="G55" s="96"/>
      <c r="H55" s="96"/>
      <c r="I55" s="96"/>
      <c r="J55" s="96"/>
      <c r="K55" s="96"/>
      <c r="L55" s="96"/>
      <c r="M55" s="96"/>
      <c r="N55" s="96"/>
      <c r="O55" s="96"/>
      <c r="P55" s="96"/>
      <c r="Q55" s="96"/>
      <c r="R55" s="96"/>
      <c r="S55" s="96"/>
      <c r="T55" s="96"/>
      <c r="U55" s="95"/>
    </row>
    <row r="56" spans="2:21" ht="52.35" customHeight="1">
      <c r="B56" s="94" t="s">
        <v>974</v>
      </c>
      <c r="C56" s="96"/>
      <c r="D56" s="96"/>
      <c r="E56" s="96"/>
      <c r="F56" s="96"/>
      <c r="G56" s="96"/>
      <c r="H56" s="96"/>
      <c r="I56" s="96"/>
      <c r="J56" s="96"/>
      <c r="K56" s="96"/>
      <c r="L56" s="96"/>
      <c r="M56" s="96"/>
      <c r="N56" s="96"/>
      <c r="O56" s="96"/>
      <c r="P56" s="96"/>
      <c r="Q56" s="96"/>
      <c r="R56" s="96"/>
      <c r="S56" s="96"/>
      <c r="T56" s="96"/>
      <c r="U56" s="95"/>
    </row>
    <row r="57" spans="2:21" ht="63.95" customHeight="1">
      <c r="B57" s="94" t="s">
        <v>975</v>
      </c>
      <c r="C57" s="96"/>
      <c r="D57" s="96"/>
      <c r="E57" s="96"/>
      <c r="F57" s="96"/>
      <c r="G57" s="96"/>
      <c r="H57" s="96"/>
      <c r="I57" s="96"/>
      <c r="J57" s="96"/>
      <c r="K57" s="96"/>
      <c r="L57" s="96"/>
      <c r="M57" s="96"/>
      <c r="N57" s="96"/>
      <c r="O57" s="96"/>
      <c r="P57" s="96"/>
      <c r="Q57" s="96"/>
      <c r="R57" s="96"/>
      <c r="S57" s="96"/>
      <c r="T57" s="96"/>
      <c r="U57" s="95"/>
    </row>
    <row r="58" spans="2:21" ht="24.95" customHeight="1">
      <c r="B58" s="94" t="s">
        <v>976</v>
      </c>
      <c r="C58" s="96"/>
      <c r="D58" s="96"/>
      <c r="E58" s="96"/>
      <c r="F58" s="96"/>
      <c r="G58" s="96"/>
      <c r="H58" s="96"/>
      <c r="I58" s="96"/>
      <c r="J58" s="96"/>
      <c r="K58" s="96"/>
      <c r="L58" s="96"/>
      <c r="M58" s="96"/>
      <c r="N58" s="96"/>
      <c r="O58" s="96"/>
      <c r="P58" s="96"/>
      <c r="Q58" s="96"/>
      <c r="R58" s="96"/>
      <c r="S58" s="96"/>
      <c r="T58" s="96"/>
      <c r="U58" s="95"/>
    </row>
    <row r="59" spans="2:21" ht="74.849999999999994" customHeight="1">
      <c r="B59" s="94" t="s">
        <v>977</v>
      </c>
      <c r="C59" s="96"/>
      <c r="D59" s="96"/>
      <c r="E59" s="96"/>
      <c r="F59" s="96"/>
      <c r="G59" s="96"/>
      <c r="H59" s="96"/>
      <c r="I59" s="96"/>
      <c r="J59" s="96"/>
      <c r="K59" s="96"/>
      <c r="L59" s="96"/>
      <c r="M59" s="96"/>
      <c r="N59" s="96"/>
      <c r="O59" s="96"/>
      <c r="P59" s="96"/>
      <c r="Q59" s="96"/>
      <c r="R59" s="96"/>
      <c r="S59" s="96"/>
      <c r="T59" s="96"/>
      <c r="U59" s="95"/>
    </row>
    <row r="60" spans="2:21" ht="54.6" customHeight="1">
      <c r="B60" s="94" t="s">
        <v>978</v>
      </c>
      <c r="C60" s="96"/>
      <c r="D60" s="96"/>
      <c r="E60" s="96"/>
      <c r="F60" s="96"/>
      <c r="G60" s="96"/>
      <c r="H60" s="96"/>
      <c r="I60" s="96"/>
      <c r="J60" s="96"/>
      <c r="K60" s="96"/>
      <c r="L60" s="96"/>
      <c r="M60" s="96"/>
      <c r="N60" s="96"/>
      <c r="O60" s="96"/>
      <c r="P60" s="96"/>
      <c r="Q60" s="96"/>
      <c r="R60" s="96"/>
      <c r="S60" s="96"/>
      <c r="T60" s="96"/>
      <c r="U60" s="95"/>
    </row>
    <row r="61" spans="2:21" ht="96.95" customHeight="1">
      <c r="B61" s="94" t="s">
        <v>979</v>
      </c>
      <c r="C61" s="96"/>
      <c r="D61" s="96"/>
      <c r="E61" s="96"/>
      <c r="F61" s="96"/>
      <c r="G61" s="96"/>
      <c r="H61" s="96"/>
      <c r="I61" s="96"/>
      <c r="J61" s="96"/>
      <c r="K61" s="96"/>
      <c r="L61" s="96"/>
      <c r="M61" s="96"/>
      <c r="N61" s="96"/>
      <c r="O61" s="96"/>
      <c r="P61" s="96"/>
      <c r="Q61" s="96"/>
      <c r="R61" s="96"/>
      <c r="S61" s="96"/>
      <c r="T61" s="96"/>
      <c r="U61" s="95"/>
    </row>
    <row r="62" spans="2:21" ht="60.2" customHeight="1">
      <c r="B62" s="94" t="s">
        <v>980</v>
      </c>
      <c r="C62" s="96"/>
      <c r="D62" s="96"/>
      <c r="E62" s="96"/>
      <c r="F62" s="96"/>
      <c r="G62" s="96"/>
      <c r="H62" s="96"/>
      <c r="I62" s="96"/>
      <c r="J62" s="96"/>
      <c r="K62" s="96"/>
      <c r="L62" s="96"/>
      <c r="M62" s="96"/>
      <c r="N62" s="96"/>
      <c r="O62" s="96"/>
      <c r="P62" s="96"/>
      <c r="Q62" s="96"/>
      <c r="R62" s="96"/>
      <c r="S62" s="96"/>
      <c r="T62" s="96"/>
      <c r="U62" s="95"/>
    </row>
    <row r="63" spans="2:21" ht="45.2" customHeight="1">
      <c r="B63" s="94" t="s">
        <v>981</v>
      </c>
      <c r="C63" s="96"/>
      <c r="D63" s="96"/>
      <c r="E63" s="96"/>
      <c r="F63" s="96"/>
      <c r="G63" s="96"/>
      <c r="H63" s="96"/>
      <c r="I63" s="96"/>
      <c r="J63" s="96"/>
      <c r="K63" s="96"/>
      <c r="L63" s="96"/>
      <c r="M63" s="96"/>
      <c r="N63" s="96"/>
      <c r="O63" s="96"/>
      <c r="P63" s="96"/>
      <c r="Q63" s="96"/>
      <c r="R63" s="96"/>
      <c r="S63" s="96"/>
      <c r="T63" s="96"/>
      <c r="U63" s="95"/>
    </row>
    <row r="64" spans="2:21" ht="39.950000000000003" customHeight="1">
      <c r="B64" s="94" t="s">
        <v>982</v>
      </c>
      <c r="C64" s="96"/>
      <c r="D64" s="96"/>
      <c r="E64" s="96"/>
      <c r="F64" s="96"/>
      <c r="G64" s="96"/>
      <c r="H64" s="96"/>
      <c r="I64" s="96"/>
      <c r="J64" s="96"/>
      <c r="K64" s="96"/>
      <c r="L64" s="96"/>
      <c r="M64" s="96"/>
      <c r="N64" s="96"/>
      <c r="O64" s="96"/>
      <c r="P64" s="96"/>
      <c r="Q64" s="96"/>
      <c r="R64" s="96"/>
      <c r="S64" s="96"/>
      <c r="T64" s="96"/>
      <c r="U64" s="95"/>
    </row>
    <row r="65" spans="2:21" ht="20.85" customHeight="1">
      <c r="B65" s="94" t="s">
        <v>983</v>
      </c>
      <c r="C65" s="96"/>
      <c r="D65" s="96"/>
      <c r="E65" s="96"/>
      <c r="F65" s="96"/>
      <c r="G65" s="96"/>
      <c r="H65" s="96"/>
      <c r="I65" s="96"/>
      <c r="J65" s="96"/>
      <c r="K65" s="96"/>
      <c r="L65" s="96"/>
      <c r="M65" s="96"/>
      <c r="N65" s="96"/>
      <c r="O65" s="96"/>
      <c r="P65" s="96"/>
      <c r="Q65" s="96"/>
      <c r="R65" s="96"/>
      <c r="S65" s="96"/>
      <c r="T65" s="96"/>
      <c r="U65" s="95"/>
    </row>
    <row r="66" spans="2:21" ht="45.6" customHeight="1">
      <c r="B66" s="94" t="s">
        <v>984</v>
      </c>
      <c r="C66" s="96"/>
      <c r="D66" s="96"/>
      <c r="E66" s="96"/>
      <c r="F66" s="96"/>
      <c r="G66" s="96"/>
      <c r="H66" s="96"/>
      <c r="I66" s="96"/>
      <c r="J66" s="96"/>
      <c r="K66" s="96"/>
      <c r="L66" s="96"/>
      <c r="M66" s="96"/>
      <c r="N66" s="96"/>
      <c r="O66" s="96"/>
      <c r="P66" s="96"/>
      <c r="Q66" s="96"/>
      <c r="R66" s="96"/>
      <c r="S66" s="96"/>
      <c r="T66" s="96"/>
      <c r="U66" s="95"/>
    </row>
    <row r="67" spans="2:21" ht="39.950000000000003" customHeight="1">
      <c r="B67" s="94" t="s">
        <v>985</v>
      </c>
      <c r="C67" s="96"/>
      <c r="D67" s="96"/>
      <c r="E67" s="96"/>
      <c r="F67" s="96"/>
      <c r="G67" s="96"/>
      <c r="H67" s="96"/>
      <c r="I67" s="96"/>
      <c r="J67" s="96"/>
      <c r="K67" s="96"/>
      <c r="L67" s="96"/>
      <c r="M67" s="96"/>
      <c r="N67" s="96"/>
      <c r="O67" s="96"/>
      <c r="P67" s="96"/>
      <c r="Q67" s="96"/>
      <c r="R67" s="96"/>
      <c r="S67" s="96"/>
      <c r="T67" s="96"/>
      <c r="U67" s="95"/>
    </row>
    <row r="68" spans="2:21" ht="86.45" customHeight="1">
      <c r="B68" s="94" t="s">
        <v>986</v>
      </c>
      <c r="C68" s="96"/>
      <c r="D68" s="96"/>
      <c r="E68" s="96"/>
      <c r="F68" s="96"/>
      <c r="G68" s="96"/>
      <c r="H68" s="96"/>
      <c r="I68" s="96"/>
      <c r="J68" s="96"/>
      <c r="K68" s="96"/>
      <c r="L68" s="96"/>
      <c r="M68" s="96"/>
      <c r="N68" s="96"/>
      <c r="O68" s="96"/>
      <c r="P68" s="96"/>
      <c r="Q68" s="96"/>
      <c r="R68" s="96"/>
      <c r="S68" s="96"/>
      <c r="T68" s="96"/>
      <c r="U68" s="95"/>
    </row>
    <row r="69" spans="2:21" ht="61.7" customHeight="1">
      <c r="B69" s="94" t="s">
        <v>987</v>
      </c>
      <c r="C69" s="96"/>
      <c r="D69" s="96"/>
      <c r="E69" s="96"/>
      <c r="F69" s="96"/>
      <c r="G69" s="96"/>
      <c r="H69" s="96"/>
      <c r="I69" s="96"/>
      <c r="J69" s="96"/>
      <c r="K69" s="96"/>
      <c r="L69" s="96"/>
      <c r="M69" s="96"/>
      <c r="N69" s="96"/>
      <c r="O69" s="96"/>
      <c r="P69" s="96"/>
      <c r="Q69" s="96"/>
      <c r="R69" s="96"/>
      <c r="S69" s="96"/>
      <c r="T69" s="96"/>
      <c r="U69" s="95"/>
    </row>
    <row r="70" spans="2:21" ht="34.700000000000003" customHeight="1">
      <c r="B70" s="94" t="s">
        <v>988</v>
      </c>
      <c r="C70" s="96"/>
      <c r="D70" s="96"/>
      <c r="E70" s="96"/>
      <c r="F70" s="96"/>
      <c r="G70" s="96"/>
      <c r="H70" s="96"/>
      <c r="I70" s="96"/>
      <c r="J70" s="96"/>
      <c r="K70" s="96"/>
      <c r="L70" s="96"/>
      <c r="M70" s="96"/>
      <c r="N70" s="96"/>
      <c r="O70" s="96"/>
      <c r="P70" s="96"/>
      <c r="Q70" s="96"/>
      <c r="R70" s="96"/>
      <c r="S70" s="96"/>
      <c r="T70" s="96"/>
      <c r="U70" s="95"/>
    </row>
    <row r="71" spans="2:21" ht="17.45" customHeight="1">
      <c r="B71" s="94" t="s">
        <v>989</v>
      </c>
      <c r="C71" s="96"/>
      <c r="D71" s="96"/>
      <c r="E71" s="96"/>
      <c r="F71" s="96"/>
      <c r="G71" s="96"/>
      <c r="H71" s="96"/>
      <c r="I71" s="96"/>
      <c r="J71" s="96"/>
      <c r="K71" s="96"/>
      <c r="L71" s="96"/>
      <c r="M71" s="96"/>
      <c r="N71" s="96"/>
      <c r="O71" s="96"/>
      <c r="P71" s="96"/>
      <c r="Q71" s="96"/>
      <c r="R71" s="96"/>
      <c r="S71" s="96"/>
      <c r="T71" s="96"/>
      <c r="U71" s="95"/>
    </row>
    <row r="72" spans="2:21" ht="53.85" customHeight="1">
      <c r="B72" s="94" t="s">
        <v>990</v>
      </c>
      <c r="C72" s="96"/>
      <c r="D72" s="96"/>
      <c r="E72" s="96"/>
      <c r="F72" s="96"/>
      <c r="G72" s="96"/>
      <c r="H72" s="96"/>
      <c r="I72" s="96"/>
      <c r="J72" s="96"/>
      <c r="K72" s="96"/>
      <c r="L72" s="96"/>
      <c r="M72" s="96"/>
      <c r="N72" s="96"/>
      <c r="O72" s="96"/>
      <c r="P72" s="96"/>
      <c r="Q72" s="96"/>
      <c r="R72" s="96"/>
      <c r="S72" s="96"/>
      <c r="T72" s="96"/>
      <c r="U72" s="95"/>
    </row>
    <row r="73" spans="2:21" ht="90.75" customHeight="1">
      <c r="B73" s="94" t="s">
        <v>991</v>
      </c>
      <c r="C73" s="96"/>
      <c r="D73" s="96"/>
      <c r="E73" s="96"/>
      <c r="F73" s="96"/>
      <c r="G73" s="96"/>
      <c r="H73" s="96"/>
      <c r="I73" s="96"/>
      <c r="J73" s="96"/>
      <c r="K73" s="96"/>
      <c r="L73" s="96"/>
      <c r="M73" s="96"/>
      <c r="N73" s="96"/>
      <c r="O73" s="96"/>
      <c r="P73" s="96"/>
      <c r="Q73" s="96"/>
      <c r="R73" s="96"/>
      <c r="S73" s="96"/>
      <c r="T73" s="96"/>
      <c r="U73" s="95"/>
    </row>
    <row r="74" spans="2:21" ht="44.25" customHeight="1">
      <c r="B74" s="94" t="s">
        <v>992</v>
      </c>
      <c r="C74" s="96"/>
      <c r="D74" s="96"/>
      <c r="E74" s="96"/>
      <c r="F74" s="96"/>
      <c r="G74" s="96"/>
      <c r="H74" s="96"/>
      <c r="I74" s="96"/>
      <c r="J74" s="96"/>
      <c r="K74" s="96"/>
      <c r="L74" s="96"/>
      <c r="M74" s="96"/>
      <c r="N74" s="96"/>
      <c r="O74" s="96"/>
      <c r="P74" s="96"/>
      <c r="Q74" s="96"/>
      <c r="R74" s="96"/>
      <c r="S74" s="96"/>
      <c r="T74" s="96"/>
      <c r="U74" s="95"/>
    </row>
    <row r="75" spans="2:21" ht="34.5" customHeight="1">
      <c r="B75" s="94" t="s">
        <v>993</v>
      </c>
      <c r="C75" s="96"/>
      <c r="D75" s="96"/>
      <c r="E75" s="96"/>
      <c r="F75" s="96"/>
      <c r="G75" s="96"/>
      <c r="H75" s="96"/>
      <c r="I75" s="96"/>
      <c r="J75" s="96"/>
      <c r="K75" s="96"/>
      <c r="L75" s="96"/>
      <c r="M75" s="96"/>
      <c r="N75" s="96"/>
      <c r="O75" s="96"/>
      <c r="P75" s="96"/>
      <c r="Q75" s="96"/>
      <c r="R75" s="96"/>
      <c r="S75" s="96"/>
      <c r="T75" s="96"/>
      <c r="U75" s="95"/>
    </row>
    <row r="76" spans="2:21" ht="74.849999999999994" customHeight="1">
      <c r="B76" s="94" t="s">
        <v>994</v>
      </c>
      <c r="C76" s="96"/>
      <c r="D76" s="96"/>
      <c r="E76" s="96"/>
      <c r="F76" s="96"/>
      <c r="G76" s="96"/>
      <c r="H76" s="96"/>
      <c r="I76" s="96"/>
      <c r="J76" s="96"/>
      <c r="K76" s="96"/>
      <c r="L76" s="96"/>
      <c r="M76" s="96"/>
      <c r="N76" s="96"/>
      <c r="O76" s="96"/>
      <c r="P76" s="96"/>
      <c r="Q76" s="96"/>
      <c r="R76" s="96"/>
      <c r="S76" s="96"/>
      <c r="T76" s="96"/>
      <c r="U76" s="95"/>
    </row>
    <row r="77" spans="2:21" ht="63.75" customHeight="1">
      <c r="B77" s="94" t="s">
        <v>995</v>
      </c>
      <c r="C77" s="96"/>
      <c r="D77" s="96"/>
      <c r="E77" s="96"/>
      <c r="F77" s="96"/>
      <c r="G77" s="96"/>
      <c r="H77" s="96"/>
      <c r="I77" s="96"/>
      <c r="J77" s="96"/>
      <c r="K77" s="96"/>
      <c r="L77" s="96"/>
      <c r="M77" s="96"/>
      <c r="N77" s="96"/>
      <c r="O77" s="96"/>
      <c r="P77" s="96"/>
      <c r="Q77" s="96"/>
      <c r="R77" s="96"/>
      <c r="S77" s="96"/>
      <c r="T77" s="96"/>
      <c r="U77" s="95"/>
    </row>
    <row r="78" spans="2:21" ht="68.25" customHeight="1">
      <c r="B78" s="94" t="s">
        <v>996</v>
      </c>
      <c r="C78" s="96"/>
      <c r="D78" s="96"/>
      <c r="E78" s="96"/>
      <c r="F78" s="96"/>
      <c r="G78" s="96"/>
      <c r="H78" s="96"/>
      <c r="I78" s="96"/>
      <c r="J78" s="96"/>
      <c r="K78" s="96"/>
      <c r="L78" s="96"/>
      <c r="M78" s="96"/>
      <c r="N78" s="96"/>
      <c r="O78" s="96"/>
      <c r="P78" s="96"/>
      <c r="Q78" s="96"/>
      <c r="R78" s="96"/>
      <c r="S78" s="96"/>
      <c r="T78" s="96"/>
      <c r="U78" s="95"/>
    </row>
    <row r="79" spans="2:21" ht="69.599999999999994" customHeight="1">
      <c r="B79" s="94" t="s">
        <v>997</v>
      </c>
      <c r="C79" s="96"/>
      <c r="D79" s="96"/>
      <c r="E79" s="96"/>
      <c r="F79" s="96"/>
      <c r="G79" s="96"/>
      <c r="H79" s="96"/>
      <c r="I79" s="96"/>
      <c r="J79" s="96"/>
      <c r="K79" s="96"/>
      <c r="L79" s="96"/>
      <c r="M79" s="96"/>
      <c r="N79" s="96"/>
      <c r="O79" s="96"/>
      <c r="P79" s="96"/>
      <c r="Q79" s="96"/>
      <c r="R79" s="96"/>
      <c r="S79" s="96"/>
      <c r="T79" s="96"/>
      <c r="U79" s="95"/>
    </row>
    <row r="80" spans="2:21" ht="66.75" customHeight="1">
      <c r="B80" s="94" t="s">
        <v>998</v>
      </c>
      <c r="C80" s="96"/>
      <c r="D80" s="96"/>
      <c r="E80" s="96"/>
      <c r="F80" s="96"/>
      <c r="G80" s="96"/>
      <c r="H80" s="96"/>
      <c r="I80" s="96"/>
      <c r="J80" s="96"/>
      <c r="K80" s="96"/>
      <c r="L80" s="96"/>
      <c r="M80" s="96"/>
      <c r="N80" s="96"/>
      <c r="O80" s="96"/>
      <c r="P80" s="96"/>
      <c r="Q80" s="96"/>
      <c r="R80" s="96"/>
      <c r="S80" s="96"/>
      <c r="T80" s="96"/>
      <c r="U80" s="95"/>
    </row>
    <row r="81" spans="2:21" ht="57.95" customHeight="1">
      <c r="B81" s="94" t="s">
        <v>999</v>
      </c>
      <c r="C81" s="96"/>
      <c r="D81" s="96"/>
      <c r="E81" s="96"/>
      <c r="F81" s="96"/>
      <c r="G81" s="96"/>
      <c r="H81" s="96"/>
      <c r="I81" s="96"/>
      <c r="J81" s="96"/>
      <c r="K81" s="96"/>
      <c r="L81" s="96"/>
      <c r="M81" s="96"/>
      <c r="N81" s="96"/>
      <c r="O81" s="96"/>
      <c r="P81" s="96"/>
      <c r="Q81" s="96"/>
      <c r="R81" s="96"/>
      <c r="S81" s="96"/>
      <c r="T81" s="96"/>
      <c r="U81" s="95"/>
    </row>
    <row r="82" spans="2:21" ht="30.95" customHeight="1">
      <c r="B82" s="94" t="s">
        <v>1000</v>
      </c>
      <c r="C82" s="96"/>
      <c r="D82" s="96"/>
      <c r="E82" s="96"/>
      <c r="F82" s="96"/>
      <c r="G82" s="96"/>
      <c r="H82" s="96"/>
      <c r="I82" s="96"/>
      <c r="J82" s="96"/>
      <c r="K82" s="96"/>
      <c r="L82" s="96"/>
      <c r="M82" s="96"/>
      <c r="N82" s="96"/>
      <c r="O82" s="96"/>
      <c r="P82" s="96"/>
      <c r="Q82" s="96"/>
      <c r="R82" s="96"/>
      <c r="S82" s="96"/>
      <c r="T82" s="96"/>
      <c r="U82" s="95"/>
    </row>
    <row r="83" spans="2:21" ht="24.95" customHeight="1" thickBot="1">
      <c r="B83" s="97" t="s">
        <v>1001</v>
      </c>
      <c r="C83" s="99"/>
      <c r="D83" s="99"/>
      <c r="E83" s="99"/>
      <c r="F83" s="99"/>
      <c r="G83" s="99"/>
      <c r="H83" s="99"/>
      <c r="I83" s="99"/>
      <c r="J83" s="99"/>
      <c r="K83" s="99"/>
      <c r="L83" s="99"/>
      <c r="M83" s="99"/>
      <c r="N83" s="99"/>
      <c r="O83" s="99"/>
      <c r="P83" s="99"/>
      <c r="Q83" s="99"/>
      <c r="R83" s="99"/>
      <c r="S83" s="99"/>
      <c r="T83" s="99"/>
      <c r="U83" s="98"/>
    </row>
  </sheetData>
  <mergeCells count="156">
    <mergeCell ref="B78:U78"/>
    <mergeCell ref="B79:U79"/>
    <mergeCell ref="B80:U80"/>
    <mergeCell ref="B81:U81"/>
    <mergeCell ref="B82:U82"/>
    <mergeCell ref="B83:U83"/>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47:D47"/>
    <mergeCell ref="B48:D48"/>
    <mergeCell ref="B50:U50"/>
    <mergeCell ref="B51:U51"/>
    <mergeCell ref="B52:U52"/>
    <mergeCell ref="B53:U53"/>
    <mergeCell ref="C42:H42"/>
    <mergeCell ref="I42:K42"/>
    <mergeCell ref="L42:O42"/>
    <mergeCell ref="C43:H43"/>
    <mergeCell ref="I43:K43"/>
    <mergeCell ref="L43:O43"/>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75"/>
  <sheetViews>
    <sheetView view="pageBreakPreview" zoomScale="80" zoomScaleNormal="80" zoomScaleSheetLayoutView="80" workbookViewId="0">
      <selection activeCell="L12" sqref="L12:O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1002</v>
      </c>
      <c r="D4" s="15" t="s">
        <v>1003</v>
      </c>
      <c r="E4" s="15"/>
      <c r="F4" s="15"/>
      <c r="G4" s="15"/>
      <c r="H4" s="15"/>
      <c r="I4" s="16"/>
      <c r="J4" s="17" t="s">
        <v>6</v>
      </c>
      <c r="K4" s="18" t="s">
        <v>7</v>
      </c>
      <c r="L4" s="19" t="s">
        <v>8</v>
      </c>
      <c r="M4" s="19"/>
      <c r="N4" s="19"/>
      <c r="O4" s="19"/>
      <c r="P4" s="17" t="s">
        <v>9</v>
      </c>
      <c r="Q4" s="19" t="s">
        <v>760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1004</v>
      </c>
      <c r="D11" s="58"/>
      <c r="E11" s="58"/>
      <c r="F11" s="58"/>
      <c r="G11" s="58"/>
      <c r="H11" s="58"/>
      <c r="I11" s="58" t="s">
        <v>1398</v>
      </c>
      <c r="J11" s="58"/>
      <c r="K11" s="58"/>
      <c r="L11" s="58" t="s">
        <v>762</v>
      </c>
      <c r="M11" s="58"/>
      <c r="N11" s="58"/>
      <c r="O11" s="58"/>
      <c r="P11" s="59" t="s">
        <v>44</v>
      </c>
      <c r="Q11" s="59" t="s">
        <v>40</v>
      </c>
      <c r="R11" s="60">
        <v>51.8</v>
      </c>
      <c r="S11" s="60">
        <v>51.8</v>
      </c>
      <c r="T11" s="60">
        <v>51.3</v>
      </c>
      <c r="U11" s="61">
        <f>IF(ISERR(T11/S11*100),"N/A",T11/S11*100)</f>
        <v>99.034749034749041</v>
      </c>
    </row>
    <row r="12" spans="1:34" ht="75" customHeight="1" thickBot="1">
      <c r="A12" s="56"/>
      <c r="B12" s="62" t="s">
        <v>41</v>
      </c>
      <c r="C12" s="63" t="s">
        <v>41</v>
      </c>
      <c r="D12" s="63"/>
      <c r="E12" s="63"/>
      <c r="F12" s="63"/>
      <c r="G12" s="63"/>
      <c r="H12" s="63"/>
      <c r="I12" s="63" t="s">
        <v>1005</v>
      </c>
      <c r="J12" s="63"/>
      <c r="K12" s="63"/>
      <c r="L12" s="63" t="s">
        <v>1006</v>
      </c>
      <c r="M12" s="63"/>
      <c r="N12" s="63"/>
      <c r="O12" s="63"/>
      <c r="P12" s="64" t="s">
        <v>767</v>
      </c>
      <c r="Q12" s="64" t="s">
        <v>40</v>
      </c>
      <c r="R12" s="100">
        <v>0.77</v>
      </c>
      <c r="S12" s="100">
        <v>0.77</v>
      </c>
      <c r="T12" s="100">
        <v>0.33</v>
      </c>
      <c r="U12" s="65">
        <f>IF(ISERR((S12-T12)*100/S12+100),"N/A",(S12-T12)*100/S12+100)</f>
        <v>157.14285714285714</v>
      </c>
    </row>
    <row r="13" spans="1:34" ht="75" customHeight="1" thickTop="1">
      <c r="A13" s="56"/>
      <c r="B13" s="57" t="s">
        <v>45</v>
      </c>
      <c r="C13" s="58" t="s">
        <v>1007</v>
      </c>
      <c r="D13" s="58"/>
      <c r="E13" s="58"/>
      <c r="F13" s="58"/>
      <c r="G13" s="58"/>
      <c r="H13" s="58"/>
      <c r="I13" s="58" t="s">
        <v>1008</v>
      </c>
      <c r="J13" s="58"/>
      <c r="K13" s="58"/>
      <c r="L13" s="58" t="s">
        <v>1009</v>
      </c>
      <c r="M13" s="58"/>
      <c r="N13" s="58"/>
      <c r="O13" s="58"/>
      <c r="P13" s="59" t="s">
        <v>44</v>
      </c>
      <c r="Q13" s="59" t="s">
        <v>40</v>
      </c>
      <c r="R13" s="59">
        <v>50</v>
      </c>
      <c r="S13" s="59">
        <v>50</v>
      </c>
      <c r="T13" s="59">
        <v>28.13</v>
      </c>
      <c r="U13" s="61">
        <f>IF(ISERR((S13-T13)*100/S13+100),"N/A",(S13-T13)*100/S13+100)</f>
        <v>143.74</v>
      </c>
    </row>
    <row r="14" spans="1:34" ht="75" customHeight="1">
      <c r="A14" s="56"/>
      <c r="B14" s="62" t="s">
        <v>41</v>
      </c>
      <c r="C14" s="63" t="s">
        <v>41</v>
      </c>
      <c r="D14" s="63"/>
      <c r="E14" s="63"/>
      <c r="F14" s="63"/>
      <c r="G14" s="63"/>
      <c r="H14" s="63"/>
      <c r="I14" s="63" t="s">
        <v>1010</v>
      </c>
      <c r="J14" s="63"/>
      <c r="K14" s="63"/>
      <c r="L14" s="63" t="s">
        <v>1011</v>
      </c>
      <c r="M14" s="63"/>
      <c r="N14" s="63"/>
      <c r="O14" s="63"/>
      <c r="P14" s="64" t="s">
        <v>44</v>
      </c>
      <c r="Q14" s="64" t="s">
        <v>40</v>
      </c>
      <c r="R14" s="64">
        <v>70</v>
      </c>
      <c r="S14" s="64">
        <v>70</v>
      </c>
      <c r="T14" s="64">
        <v>0</v>
      </c>
      <c r="U14" s="65">
        <f>IF(ISERR((S14-T14)*100/S14+100),"N/A",(S14-T14)*100/S14+100)</f>
        <v>200</v>
      </c>
    </row>
    <row r="15" spans="1:34" ht="75" customHeight="1" thickBot="1">
      <c r="A15" s="56"/>
      <c r="B15" s="62" t="s">
        <v>41</v>
      </c>
      <c r="C15" s="63" t="s">
        <v>41</v>
      </c>
      <c r="D15" s="63"/>
      <c r="E15" s="63"/>
      <c r="F15" s="63"/>
      <c r="G15" s="63"/>
      <c r="H15" s="63"/>
      <c r="I15" s="63" t="s">
        <v>1012</v>
      </c>
      <c r="J15" s="63"/>
      <c r="K15" s="63"/>
      <c r="L15" s="63" t="s">
        <v>1013</v>
      </c>
      <c r="M15" s="63"/>
      <c r="N15" s="63"/>
      <c r="O15" s="63"/>
      <c r="P15" s="64" t="s">
        <v>44</v>
      </c>
      <c r="Q15" s="64" t="s">
        <v>40</v>
      </c>
      <c r="R15" s="64">
        <v>100</v>
      </c>
      <c r="S15" s="64">
        <v>100</v>
      </c>
      <c r="T15" s="64">
        <v>100</v>
      </c>
      <c r="U15" s="65">
        <f>IF(ISERR(T15/S15*100),"N/A",T15/S15*100)</f>
        <v>100</v>
      </c>
    </row>
    <row r="16" spans="1:34" ht="75" customHeight="1" thickTop="1">
      <c r="A16" s="56"/>
      <c r="B16" s="57" t="s">
        <v>50</v>
      </c>
      <c r="C16" s="58" t="s">
        <v>1014</v>
      </c>
      <c r="D16" s="58"/>
      <c r="E16" s="58"/>
      <c r="F16" s="58"/>
      <c r="G16" s="58"/>
      <c r="H16" s="58"/>
      <c r="I16" s="58" t="s">
        <v>1015</v>
      </c>
      <c r="J16" s="58"/>
      <c r="K16" s="58"/>
      <c r="L16" s="58" t="s">
        <v>1016</v>
      </c>
      <c r="M16" s="58"/>
      <c r="N16" s="58"/>
      <c r="O16" s="58"/>
      <c r="P16" s="59" t="s">
        <v>767</v>
      </c>
      <c r="Q16" s="59" t="s">
        <v>96</v>
      </c>
      <c r="R16" s="60">
        <v>0.83</v>
      </c>
      <c r="S16" s="60">
        <v>0.83</v>
      </c>
      <c r="T16" s="60">
        <v>0.85</v>
      </c>
      <c r="U16" s="61">
        <f>IF(ISERR(T16/S16*100),"N/A",T16/S16*100)</f>
        <v>102.40963855421687</v>
      </c>
    </row>
    <row r="17" spans="1:21" ht="75" customHeight="1">
      <c r="A17" s="56"/>
      <c r="B17" s="62" t="s">
        <v>41</v>
      </c>
      <c r="C17" s="63" t="s">
        <v>1017</v>
      </c>
      <c r="D17" s="63"/>
      <c r="E17" s="63"/>
      <c r="F17" s="63"/>
      <c r="G17" s="63"/>
      <c r="H17" s="63"/>
      <c r="I17" s="63" t="s">
        <v>1018</v>
      </c>
      <c r="J17" s="63"/>
      <c r="K17" s="63"/>
      <c r="L17" s="63" t="s">
        <v>1019</v>
      </c>
      <c r="M17" s="63"/>
      <c r="N17" s="63"/>
      <c r="O17" s="63"/>
      <c r="P17" s="64" t="s">
        <v>44</v>
      </c>
      <c r="Q17" s="64" t="s">
        <v>96</v>
      </c>
      <c r="R17" s="64">
        <v>33.33</v>
      </c>
      <c r="S17" s="64">
        <v>33.33</v>
      </c>
      <c r="T17" s="64">
        <v>0</v>
      </c>
      <c r="U17" s="65">
        <f>IF(ISERR((S17-T17)*100/S17+100),"N/A",(S17-T17)*100/S17+100)</f>
        <v>200</v>
      </c>
    </row>
    <row r="18" spans="1:21" ht="75" customHeight="1">
      <c r="A18" s="56"/>
      <c r="B18" s="62" t="s">
        <v>41</v>
      </c>
      <c r="C18" s="63" t="s">
        <v>41</v>
      </c>
      <c r="D18" s="63"/>
      <c r="E18" s="63"/>
      <c r="F18" s="63"/>
      <c r="G18" s="63"/>
      <c r="H18" s="63"/>
      <c r="I18" s="63" t="s">
        <v>1020</v>
      </c>
      <c r="J18" s="63"/>
      <c r="K18" s="63"/>
      <c r="L18" s="63" t="s">
        <v>1021</v>
      </c>
      <c r="M18" s="63"/>
      <c r="N18" s="63"/>
      <c r="O18" s="63"/>
      <c r="P18" s="64" t="s">
        <v>767</v>
      </c>
      <c r="Q18" s="64" t="s">
        <v>40</v>
      </c>
      <c r="R18" s="100">
        <v>0.69</v>
      </c>
      <c r="S18" s="100">
        <v>0.69</v>
      </c>
      <c r="T18" s="100">
        <v>0.49</v>
      </c>
      <c r="U18" s="65">
        <f>IF(ISERR(T18/S18*100),"N/A",T18/S18*100)</f>
        <v>71.014492753623188</v>
      </c>
    </row>
    <row r="19" spans="1:21" ht="75" customHeight="1">
      <c r="A19" s="56"/>
      <c r="B19" s="62" t="s">
        <v>41</v>
      </c>
      <c r="C19" s="63" t="s">
        <v>1022</v>
      </c>
      <c r="D19" s="63"/>
      <c r="E19" s="63"/>
      <c r="F19" s="63"/>
      <c r="G19" s="63"/>
      <c r="H19" s="63"/>
      <c r="I19" s="63" t="s">
        <v>1023</v>
      </c>
      <c r="J19" s="63"/>
      <c r="K19" s="63"/>
      <c r="L19" s="63" t="s">
        <v>1024</v>
      </c>
      <c r="M19" s="63"/>
      <c r="N19" s="63"/>
      <c r="O19" s="63"/>
      <c r="P19" s="64" t="s">
        <v>767</v>
      </c>
      <c r="Q19" s="64" t="s">
        <v>96</v>
      </c>
      <c r="R19" s="100">
        <v>1</v>
      </c>
      <c r="S19" s="100">
        <v>1</v>
      </c>
      <c r="T19" s="100">
        <v>0.99</v>
      </c>
      <c r="U19" s="65">
        <f>IF(ISERR(T19/S19*100),"N/A",T19/S19*100)</f>
        <v>99</v>
      </c>
    </row>
    <row r="20" spans="1:21" ht="75" customHeight="1">
      <c r="A20" s="56"/>
      <c r="B20" s="62" t="s">
        <v>41</v>
      </c>
      <c r="C20" s="63" t="s">
        <v>41</v>
      </c>
      <c r="D20" s="63"/>
      <c r="E20" s="63"/>
      <c r="F20" s="63"/>
      <c r="G20" s="63"/>
      <c r="H20" s="63"/>
      <c r="I20" s="63" t="s">
        <v>1018</v>
      </c>
      <c r="J20" s="63"/>
      <c r="K20" s="63"/>
      <c r="L20" s="63" t="s">
        <v>1025</v>
      </c>
      <c r="M20" s="63"/>
      <c r="N20" s="63"/>
      <c r="O20" s="63"/>
      <c r="P20" s="64" t="s">
        <v>44</v>
      </c>
      <c r="Q20" s="64" t="s">
        <v>96</v>
      </c>
      <c r="R20" s="64">
        <v>9.09</v>
      </c>
      <c r="S20" s="64">
        <v>9.09</v>
      </c>
      <c r="T20" s="64">
        <v>0</v>
      </c>
      <c r="U20" s="65">
        <f>IF(ISERR((S20-T20)*100/S20+100),"N/A",(S20-T20)*100/S20+100)</f>
        <v>200</v>
      </c>
    </row>
    <row r="21" spans="1:21" ht="75" customHeight="1" thickBot="1">
      <c r="A21" s="56"/>
      <c r="B21" s="62" t="s">
        <v>41</v>
      </c>
      <c r="C21" s="63" t="s">
        <v>1026</v>
      </c>
      <c r="D21" s="63"/>
      <c r="E21" s="63"/>
      <c r="F21" s="63"/>
      <c r="G21" s="63"/>
      <c r="H21" s="63"/>
      <c r="I21" s="63" t="s">
        <v>1027</v>
      </c>
      <c r="J21" s="63"/>
      <c r="K21" s="63"/>
      <c r="L21" s="63" t="s">
        <v>1028</v>
      </c>
      <c r="M21" s="63"/>
      <c r="N21" s="63"/>
      <c r="O21" s="63"/>
      <c r="P21" s="64" t="s">
        <v>44</v>
      </c>
      <c r="Q21" s="64" t="s">
        <v>40</v>
      </c>
      <c r="R21" s="64">
        <v>9.5</v>
      </c>
      <c r="S21" s="64">
        <v>9.5</v>
      </c>
      <c r="T21" s="64">
        <v>2.85</v>
      </c>
      <c r="U21" s="65">
        <f>IF(ISERR(T21/S21*100),"N/A",T21/S21*100)</f>
        <v>30</v>
      </c>
    </row>
    <row r="22" spans="1:21" ht="75" customHeight="1" thickTop="1">
      <c r="A22" s="56"/>
      <c r="B22" s="57" t="s">
        <v>55</v>
      </c>
      <c r="C22" s="58" t="s">
        <v>1029</v>
      </c>
      <c r="D22" s="58"/>
      <c r="E22" s="58"/>
      <c r="F22" s="58"/>
      <c r="G22" s="58"/>
      <c r="H22" s="58"/>
      <c r="I22" s="58" t="s">
        <v>1030</v>
      </c>
      <c r="J22" s="58"/>
      <c r="K22" s="58"/>
      <c r="L22" s="58" t="s">
        <v>1031</v>
      </c>
      <c r="M22" s="58"/>
      <c r="N22" s="58"/>
      <c r="O22" s="58"/>
      <c r="P22" s="59" t="s">
        <v>44</v>
      </c>
      <c r="Q22" s="59" t="s">
        <v>59</v>
      </c>
      <c r="R22" s="59">
        <v>0</v>
      </c>
      <c r="S22" s="59">
        <v>0</v>
      </c>
      <c r="T22" s="59">
        <v>0</v>
      </c>
      <c r="U22" s="61" t="str">
        <f>IF(ISERR(T22/S22*100),"N/A",T22/S22*100)</f>
        <v>N/A</v>
      </c>
    </row>
    <row r="23" spans="1:21" ht="75" customHeight="1">
      <c r="A23" s="56"/>
      <c r="B23" s="62" t="s">
        <v>41</v>
      </c>
      <c r="C23" s="63" t="s">
        <v>41</v>
      </c>
      <c r="D23" s="63"/>
      <c r="E23" s="63"/>
      <c r="F23" s="63"/>
      <c r="G23" s="63"/>
      <c r="H23" s="63"/>
      <c r="I23" s="63" t="s">
        <v>1032</v>
      </c>
      <c r="J23" s="63"/>
      <c r="K23" s="63"/>
      <c r="L23" s="63" t="s">
        <v>1033</v>
      </c>
      <c r="M23" s="63"/>
      <c r="N23" s="63"/>
      <c r="O23" s="63"/>
      <c r="P23" s="64" t="s">
        <v>44</v>
      </c>
      <c r="Q23" s="64" t="s">
        <v>59</v>
      </c>
      <c r="R23" s="64">
        <v>100</v>
      </c>
      <c r="S23" s="64">
        <v>100</v>
      </c>
      <c r="T23" s="64">
        <v>100</v>
      </c>
      <c r="U23" s="65">
        <f>IF(ISERR(T23/S23*100),"N/A",T23/S23*100)</f>
        <v>100</v>
      </c>
    </row>
    <row r="24" spans="1:21" ht="75" customHeight="1">
      <c r="A24" s="56"/>
      <c r="B24" s="62" t="s">
        <v>41</v>
      </c>
      <c r="C24" s="63" t="s">
        <v>41</v>
      </c>
      <c r="D24" s="63"/>
      <c r="E24" s="63"/>
      <c r="F24" s="63"/>
      <c r="G24" s="63"/>
      <c r="H24" s="63"/>
      <c r="I24" s="63" t="s">
        <v>1034</v>
      </c>
      <c r="J24" s="63"/>
      <c r="K24" s="63"/>
      <c r="L24" s="63" t="s">
        <v>1035</v>
      </c>
      <c r="M24" s="63"/>
      <c r="N24" s="63"/>
      <c r="O24" s="63"/>
      <c r="P24" s="64" t="s">
        <v>44</v>
      </c>
      <c r="Q24" s="64" t="s">
        <v>59</v>
      </c>
      <c r="R24" s="64">
        <v>100</v>
      </c>
      <c r="S24" s="64">
        <v>100</v>
      </c>
      <c r="T24" s="64">
        <v>134.07</v>
      </c>
      <c r="U24" s="65">
        <f>IF(ISERR(T24/S24*100),"N/A",T24/S24*100)</f>
        <v>134.07</v>
      </c>
    </row>
    <row r="25" spans="1:21" ht="75" customHeight="1">
      <c r="A25" s="56"/>
      <c r="B25" s="62" t="s">
        <v>41</v>
      </c>
      <c r="C25" s="63" t="s">
        <v>41</v>
      </c>
      <c r="D25" s="63"/>
      <c r="E25" s="63"/>
      <c r="F25" s="63"/>
      <c r="G25" s="63"/>
      <c r="H25" s="63"/>
      <c r="I25" s="63" t="s">
        <v>1036</v>
      </c>
      <c r="J25" s="63"/>
      <c r="K25" s="63"/>
      <c r="L25" s="63" t="s">
        <v>1037</v>
      </c>
      <c r="M25" s="63"/>
      <c r="N25" s="63"/>
      <c r="O25" s="63"/>
      <c r="P25" s="64" t="s">
        <v>44</v>
      </c>
      <c r="Q25" s="64" t="s">
        <v>59</v>
      </c>
      <c r="R25" s="64">
        <v>1.84</v>
      </c>
      <c r="S25" s="64">
        <v>1.84</v>
      </c>
      <c r="T25" s="64">
        <v>0.78</v>
      </c>
      <c r="U25" s="65">
        <f>IF(ISERR((S25-T25)*100/S25+100),"N/A",(S25-T25)*100/S25+100)</f>
        <v>157.60869565217391</v>
      </c>
    </row>
    <row r="26" spans="1:21" ht="75" customHeight="1">
      <c r="A26" s="56"/>
      <c r="B26" s="62" t="s">
        <v>41</v>
      </c>
      <c r="C26" s="63" t="s">
        <v>1038</v>
      </c>
      <c r="D26" s="63"/>
      <c r="E26" s="63"/>
      <c r="F26" s="63"/>
      <c r="G26" s="63"/>
      <c r="H26" s="63"/>
      <c r="I26" s="63" t="s">
        <v>1039</v>
      </c>
      <c r="J26" s="63"/>
      <c r="K26" s="63"/>
      <c r="L26" s="63" t="s">
        <v>1040</v>
      </c>
      <c r="M26" s="63"/>
      <c r="N26" s="63"/>
      <c r="O26" s="63"/>
      <c r="P26" s="64" t="s">
        <v>44</v>
      </c>
      <c r="Q26" s="64" t="s">
        <v>59</v>
      </c>
      <c r="R26" s="64">
        <v>100</v>
      </c>
      <c r="S26" s="64">
        <v>100</v>
      </c>
      <c r="T26" s="64">
        <v>97.88</v>
      </c>
      <c r="U26" s="65">
        <f t="shared" ref="U26:U39" si="0">IF(ISERR(T26/S26*100),"N/A",T26/S26*100)</f>
        <v>97.88</v>
      </c>
    </row>
    <row r="27" spans="1:21" ht="75" customHeight="1">
      <c r="A27" s="56"/>
      <c r="B27" s="62" t="s">
        <v>41</v>
      </c>
      <c r="C27" s="63" t="s">
        <v>1041</v>
      </c>
      <c r="D27" s="63"/>
      <c r="E27" s="63"/>
      <c r="F27" s="63"/>
      <c r="G27" s="63"/>
      <c r="H27" s="63"/>
      <c r="I27" s="63" t="s">
        <v>1042</v>
      </c>
      <c r="J27" s="63"/>
      <c r="K27" s="63"/>
      <c r="L27" s="63" t="s">
        <v>1043</v>
      </c>
      <c r="M27" s="63"/>
      <c r="N27" s="63"/>
      <c r="O27" s="63"/>
      <c r="P27" s="64" t="s">
        <v>44</v>
      </c>
      <c r="Q27" s="64" t="s">
        <v>59</v>
      </c>
      <c r="R27" s="64">
        <v>100</v>
      </c>
      <c r="S27" s="64">
        <v>100</v>
      </c>
      <c r="T27" s="64">
        <v>100</v>
      </c>
      <c r="U27" s="65">
        <f t="shared" si="0"/>
        <v>100</v>
      </c>
    </row>
    <row r="28" spans="1:21" ht="75" customHeight="1">
      <c r="A28" s="56"/>
      <c r="B28" s="62" t="s">
        <v>41</v>
      </c>
      <c r="C28" s="63" t="s">
        <v>1044</v>
      </c>
      <c r="D28" s="63"/>
      <c r="E28" s="63"/>
      <c r="F28" s="63"/>
      <c r="G28" s="63"/>
      <c r="H28" s="63"/>
      <c r="I28" s="63" t="s">
        <v>1045</v>
      </c>
      <c r="J28" s="63"/>
      <c r="K28" s="63"/>
      <c r="L28" s="63" t="s">
        <v>1046</v>
      </c>
      <c r="M28" s="63"/>
      <c r="N28" s="63"/>
      <c r="O28" s="63"/>
      <c r="P28" s="64" t="s">
        <v>44</v>
      </c>
      <c r="Q28" s="64" t="s">
        <v>59</v>
      </c>
      <c r="R28" s="64">
        <v>100</v>
      </c>
      <c r="S28" s="64">
        <v>100</v>
      </c>
      <c r="T28" s="64">
        <v>65.91</v>
      </c>
      <c r="U28" s="65">
        <f t="shared" si="0"/>
        <v>65.91</v>
      </c>
    </row>
    <row r="29" spans="1:21" ht="75" customHeight="1">
      <c r="A29" s="56"/>
      <c r="B29" s="62" t="s">
        <v>41</v>
      </c>
      <c r="C29" s="63" t="s">
        <v>1047</v>
      </c>
      <c r="D29" s="63"/>
      <c r="E29" s="63"/>
      <c r="F29" s="63"/>
      <c r="G29" s="63"/>
      <c r="H29" s="63"/>
      <c r="I29" s="63" t="s">
        <v>1048</v>
      </c>
      <c r="J29" s="63"/>
      <c r="K29" s="63"/>
      <c r="L29" s="63" t="s">
        <v>1049</v>
      </c>
      <c r="M29" s="63"/>
      <c r="N29" s="63"/>
      <c r="O29" s="63"/>
      <c r="P29" s="64" t="s">
        <v>44</v>
      </c>
      <c r="Q29" s="64" t="s">
        <v>59</v>
      </c>
      <c r="R29" s="64">
        <v>57.95</v>
      </c>
      <c r="S29" s="64">
        <v>57.95</v>
      </c>
      <c r="T29" s="64">
        <v>46.72</v>
      </c>
      <c r="U29" s="65">
        <f t="shared" si="0"/>
        <v>80.621225194132862</v>
      </c>
    </row>
    <row r="30" spans="1:21" ht="75" customHeight="1">
      <c r="A30" s="56"/>
      <c r="B30" s="62" t="s">
        <v>41</v>
      </c>
      <c r="C30" s="63" t="s">
        <v>1050</v>
      </c>
      <c r="D30" s="63"/>
      <c r="E30" s="63"/>
      <c r="F30" s="63"/>
      <c r="G30" s="63"/>
      <c r="H30" s="63"/>
      <c r="I30" s="63" t="s">
        <v>1051</v>
      </c>
      <c r="J30" s="63"/>
      <c r="K30" s="63"/>
      <c r="L30" s="63" t="s">
        <v>1052</v>
      </c>
      <c r="M30" s="63"/>
      <c r="N30" s="63"/>
      <c r="O30" s="63"/>
      <c r="P30" s="64" t="s">
        <v>44</v>
      </c>
      <c r="Q30" s="64" t="s">
        <v>59</v>
      </c>
      <c r="R30" s="64">
        <v>81.819999999999993</v>
      </c>
      <c r="S30" s="64">
        <v>81.819999999999993</v>
      </c>
      <c r="T30" s="64">
        <v>81.819999999999993</v>
      </c>
      <c r="U30" s="65">
        <f t="shared" si="0"/>
        <v>100</v>
      </c>
    </row>
    <row r="31" spans="1:21" ht="75" customHeight="1">
      <c r="A31" s="56"/>
      <c r="B31" s="62" t="s">
        <v>41</v>
      </c>
      <c r="C31" s="63" t="s">
        <v>1053</v>
      </c>
      <c r="D31" s="63"/>
      <c r="E31" s="63"/>
      <c r="F31" s="63"/>
      <c r="G31" s="63"/>
      <c r="H31" s="63"/>
      <c r="I31" s="63" t="s">
        <v>1054</v>
      </c>
      <c r="J31" s="63"/>
      <c r="K31" s="63"/>
      <c r="L31" s="63" t="s">
        <v>1055</v>
      </c>
      <c r="M31" s="63"/>
      <c r="N31" s="63"/>
      <c r="O31" s="63"/>
      <c r="P31" s="64" t="s">
        <v>44</v>
      </c>
      <c r="Q31" s="64" t="s">
        <v>59</v>
      </c>
      <c r="R31" s="64">
        <v>0</v>
      </c>
      <c r="S31" s="64">
        <v>0</v>
      </c>
      <c r="T31" s="64">
        <v>0</v>
      </c>
      <c r="U31" s="65" t="str">
        <f t="shared" si="0"/>
        <v>N/A</v>
      </c>
    </row>
    <row r="32" spans="1:21" ht="75" customHeight="1">
      <c r="A32" s="56"/>
      <c r="B32" s="62" t="s">
        <v>41</v>
      </c>
      <c r="C32" s="63" t="s">
        <v>1056</v>
      </c>
      <c r="D32" s="63"/>
      <c r="E32" s="63"/>
      <c r="F32" s="63"/>
      <c r="G32" s="63"/>
      <c r="H32" s="63"/>
      <c r="I32" s="63" t="s">
        <v>1057</v>
      </c>
      <c r="J32" s="63"/>
      <c r="K32" s="63"/>
      <c r="L32" s="63" t="s">
        <v>1058</v>
      </c>
      <c r="M32" s="63"/>
      <c r="N32" s="63"/>
      <c r="O32" s="63"/>
      <c r="P32" s="64" t="s">
        <v>44</v>
      </c>
      <c r="Q32" s="64" t="s">
        <v>59</v>
      </c>
      <c r="R32" s="64">
        <v>0</v>
      </c>
      <c r="S32" s="64">
        <v>0</v>
      </c>
      <c r="T32" s="64">
        <v>0</v>
      </c>
      <c r="U32" s="65" t="str">
        <f t="shared" si="0"/>
        <v>N/A</v>
      </c>
    </row>
    <row r="33" spans="1:22" ht="75" customHeight="1">
      <c r="A33" s="56"/>
      <c r="B33" s="62" t="s">
        <v>41</v>
      </c>
      <c r="C33" s="63" t="s">
        <v>1059</v>
      </c>
      <c r="D33" s="63"/>
      <c r="E33" s="63"/>
      <c r="F33" s="63"/>
      <c r="G33" s="63"/>
      <c r="H33" s="63"/>
      <c r="I33" s="63" t="s">
        <v>1060</v>
      </c>
      <c r="J33" s="63"/>
      <c r="K33" s="63"/>
      <c r="L33" s="63" t="s">
        <v>1061</v>
      </c>
      <c r="M33" s="63"/>
      <c r="N33" s="63"/>
      <c r="O33" s="63"/>
      <c r="P33" s="64" t="s">
        <v>44</v>
      </c>
      <c r="Q33" s="64" t="s">
        <v>59</v>
      </c>
      <c r="R33" s="64">
        <v>100</v>
      </c>
      <c r="S33" s="64">
        <v>100</v>
      </c>
      <c r="T33" s="64">
        <v>100</v>
      </c>
      <c r="U33" s="65">
        <f t="shared" si="0"/>
        <v>100</v>
      </c>
    </row>
    <row r="34" spans="1:22" ht="75" customHeight="1">
      <c r="A34" s="56"/>
      <c r="B34" s="62" t="s">
        <v>41</v>
      </c>
      <c r="C34" s="63" t="s">
        <v>1062</v>
      </c>
      <c r="D34" s="63"/>
      <c r="E34" s="63"/>
      <c r="F34" s="63"/>
      <c r="G34" s="63"/>
      <c r="H34" s="63"/>
      <c r="I34" s="63" t="s">
        <v>1063</v>
      </c>
      <c r="J34" s="63"/>
      <c r="K34" s="63"/>
      <c r="L34" s="63" t="s">
        <v>1064</v>
      </c>
      <c r="M34" s="63"/>
      <c r="N34" s="63"/>
      <c r="O34" s="63"/>
      <c r="P34" s="64" t="s">
        <v>44</v>
      </c>
      <c r="Q34" s="64" t="s">
        <v>59</v>
      </c>
      <c r="R34" s="64">
        <v>100</v>
      </c>
      <c r="S34" s="64">
        <v>100</v>
      </c>
      <c r="T34" s="64">
        <v>100</v>
      </c>
      <c r="U34" s="65">
        <f t="shared" si="0"/>
        <v>100</v>
      </c>
    </row>
    <row r="35" spans="1:22" ht="75" customHeight="1">
      <c r="A35" s="56"/>
      <c r="B35" s="62" t="s">
        <v>41</v>
      </c>
      <c r="C35" s="63" t="s">
        <v>1065</v>
      </c>
      <c r="D35" s="63"/>
      <c r="E35" s="63"/>
      <c r="F35" s="63"/>
      <c r="G35" s="63"/>
      <c r="H35" s="63"/>
      <c r="I35" s="63" t="s">
        <v>1066</v>
      </c>
      <c r="J35" s="63"/>
      <c r="K35" s="63"/>
      <c r="L35" s="63" t="s">
        <v>1067</v>
      </c>
      <c r="M35" s="63"/>
      <c r="N35" s="63"/>
      <c r="O35" s="63"/>
      <c r="P35" s="64" t="s">
        <v>44</v>
      </c>
      <c r="Q35" s="64" t="s">
        <v>59</v>
      </c>
      <c r="R35" s="64">
        <v>100</v>
      </c>
      <c r="S35" s="64">
        <v>100</v>
      </c>
      <c r="T35" s="64">
        <v>94.85</v>
      </c>
      <c r="U35" s="65">
        <f t="shared" si="0"/>
        <v>94.85</v>
      </c>
    </row>
    <row r="36" spans="1:22" ht="75" customHeight="1">
      <c r="A36" s="56"/>
      <c r="B36" s="62" t="s">
        <v>41</v>
      </c>
      <c r="C36" s="63" t="s">
        <v>1068</v>
      </c>
      <c r="D36" s="63"/>
      <c r="E36" s="63"/>
      <c r="F36" s="63"/>
      <c r="G36" s="63"/>
      <c r="H36" s="63"/>
      <c r="I36" s="63" t="s">
        <v>1069</v>
      </c>
      <c r="J36" s="63"/>
      <c r="K36" s="63"/>
      <c r="L36" s="63" t="s">
        <v>1070</v>
      </c>
      <c r="M36" s="63"/>
      <c r="N36" s="63"/>
      <c r="O36" s="63"/>
      <c r="P36" s="64" t="s">
        <v>44</v>
      </c>
      <c r="Q36" s="64" t="s">
        <v>59</v>
      </c>
      <c r="R36" s="64">
        <v>100</v>
      </c>
      <c r="S36" s="64">
        <v>100</v>
      </c>
      <c r="T36" s="64">
        <v>100</v>
      </c>
      <c r="U36" s="65">
        <f t="shared" si="0"/>
        <v>100</v>
      </c>
    </row>
    <row r="37" spans="1:22" ht="75" customHeight="1">
      <c r="A37" s="56"/>
      <c r="B37" s="62" t="s">
        <v>41</v>
      </c>
      <c r="C37" s="63" t="s">
        <v>1071</v>
      </c>
      <c r="D37" s="63"/>
      <c r="E37" s="63"/>
      <c r="F37" s="63"/>
      <c r="G37" s="63"/>
      <c r="H37" s="63"/>
      <c r="I37" s="63" t="s">
        <v>1072</v>
      </c>
      <c r="J37" s="63"/>
      <c r="K37" s="63"/>
      <c r="L37" s="63" t="s">
        <v>1073</v>
      </c>
      <c r="M37" s="63"/>
      <c r="N37" s="63"/>
      <c r="O37" s="63"/>
      <c r="P37" s="64" t="s">
        <v>44</v>
      </c>
      <c r="Q37" s="64" t="s">
        <v>59</v>
      </c>
      <c r="R37" s="64">
        <v>100</v>
      </c>
      <c r="S37" s="64">
        <v>100</v>
      </c>
      <c r="T37" s="64">
        <v>100</v>
      </c>
      <c r="U37" s="65">
        <f t="shared" si="0"/>
        <v>100</v>
      </c>
    </row>
    <row r="38" spans="1:22" ht="75" customHeight="1">
      <c r="A38" s="56"/>
      <c r="B38" s="62" t="s">
        <v>41</v>
      </c>
      <c r="C38" s="63" t="s">
        <v>1074</v>
      </c>
      <c r="D38" s="63"/>
      <c r="E38" s="63"/>
      <c r="F38" s="63"/>
      <c r="G38" s="63"/>
      <c r="H38" s="63"/>
      <c r="I38" s="63" t="s">
        <v>1075</v>
      </c>
      <c r="J38" s="63"/>
      <c r="K38" s="63"/>
      <c r="L38" s="63" t="s">
        <v>1076</v>
      </c>
      <c r="M38" s="63"/>
      <c r="N38" s="63"/>
      <c r="O38" s="63"/>
      <c r="P38" s="64" t="s">
        <v>44</v>
      </c>
      <c r="Q38" s="64" t="s">
        <v>155</v>
      </c>
      <c r="R38" s="64">
        <v>90</v>
      </c>
      <c r="S38" s="64">
        <v>90</v>
      </c>
      <c r="T38" s="64">
        <v>88.55</v>
      </c>
      <c r="U38" s="65">
        <f t="shared" si="0"/>
        <v>98.388888888888886</v>
      </c>
    </row>
    <row r="39" spans="1:22" ht="75" customHeight="1" thickBot="1">
      <c r="A39" s="56"/>
      <c r="B39" s="62" t="s">
        <v>41</v>
      </c>
      <c r="C39" s="63" t="s">
        <v>1077</v>
      </c>
      <c r="D39" s="63"/>
      <c r="E39" s="63"/>
      <c r="F39" s="63"/>
      <c r="G39" s="63"/>
      <c r="H39" s="63"/>
      <c r="I39" s="63" t="s">
        <v>1078</v>
      </c>
      <c r="J39" s="63"/>
      <c r="K39" s="63"/>
      <c r="L39" s="63" t="s">
        <v>1079</v>
      </c>
      <c r="M39" s="63"/>
      <c r="N39" s="63"/>
      <c r="O39" s="63"/>
      <c r="P39" s="64" t="s">
        <v>44</v>
      </c>
      <c r="Q39" s="64" t="s">
        <v>155</v>
      </c>
      <c r="R39" s="64">
        <v>100</v>
      </c>
      <c r="S39" s="64">
        <v>100</v>
      </c>
      <c r="T39" s="64">
        <v>62.2</v>
      </c>
      <c r="U39" s="65">
        <f t="shared" si="0"/>
        <v>62.2</v>
      </c>
    </row>
    <row r="40" spans="1:22" ht="22.5" customHeight="1" thickTop="1" thickBot="1">
      <c r="B40" s="9" t="s">
        <v>60</v>
      </c>
      <c r="C40" s="10"/>
      <c r="D40" s="10"/>
      <c r="E40" s="10"/>
      <c r="F40" s="10"/>
      <c r="G40" s="10"/>
      <c r="H40" s="11"/>
      <c r="I40" s="11"/>
      <c r="J40" s="11"/>
      <c r="K40" s="11"/>
      <c r="L40" s="11"/>
      <c r="M40" s="11"/>
      <c r="N40" s="11"/>
      <c r="O40" s="11"/>
      <c r="P40" s="11"/>
      <c r="Q40" s="11"/>
      <c r="R40" s="11"/>
      <c r="S40" s="11"/>
      <c r="T40" s="11"/>
      <c r="U40" s="12"/>
      <c r="V40" s="66"/>
    </row>
    <row r="41" spans="1:22" ht="26.25" customHeight="1" thickTop="1">
      <c r="B41" s="67"/>
      <c r="C41" s="68"/>
      <c r="D41" s="68"/>
      <c r="E41" s="68"/>
      <c r="F41" s="68"/>
      <c r="G41" s="68"/>
      <c r="H41" s="69"/>
      <c r="I41" s="69"/>
      <c r="J41" s="69"/>
      <c r="K41" s="69"/>
      <c r="L41" s="69"/>
      <c r="M41" s="69"/>
      <c r="N41" s="69"/>
      <c r="O41" s="69"/>
      <c r="P41" s="70"/>
      <c r="Q41" s="71"/>
      <c r="R41" s="72" t="s">
        <v>61</v>
      </c>
      <c r="S41" s="40" t="s">
        <v>62</v>
      </c>
      <c r="T41" s="72" t="s">
        <v>63</v>
      </c>
      <c r="U41" s="40" t="s">
        <v>64</v>
      </c>
    </row>
    <row r="42" spans="1:22" ht="26.25" customHeight="1" thickBot="1">
      <c r="B42" s="73"/>
      <c r="C42" s="74"/>
      <c r="D42" s="74"/>
      <c r="E42" s="74"/>
      <c r="F42" s="74"/>
      <c r="G42" s="74"/>
      <c r="H42" s="75"/>
      <c r="I42" s="75"/>
      <c r="J42" s="75"/>
      <c r="K42" s="75"/>
      <c r="L42" s="75"/>
      <c r="M42" s="75"/>
      <c r="N42" s="75"/>
      <c r="O42" s="75"/>
      <c r="P42" s="76"/>
      <c r="Q42" s="77"/>
      <c r="R42" s="78" t="s">
        <v>65</v>
      </c>
      <c r="S42" s="77" t="s">
        <v>65</v>
      </c>
      <c r="T42" s="77" t="s">
        <v>65</v>
      </c>
      <c r="U42" s="77" t="s">
        <v>66</v>
      </c>
    </row>
    <row r="43" spans="1:22" ht="13.5" customHeight="1" thickBot="1">
      <c r="B43" s="79" t="s">
        <v>67</v>
      </c>
      <c r="C43" s="80"/>
      <c r="D43" s="80"/>
      <c r="E43" s="81"/>
      <c r="F43" s="81"/>
      <c r="G43" s="81"/>
      <c r="H43" s="82"/>
      <c r="I43" s="82"/>
      <c r="J43" s="82"/>
      <c r="K43" s="82"/>
      <c r="L43" s="82"/>
      <c r="M43" s="82"/>
      <c r="N43" s="82"/>
      <c r="O43" s="82"/>
      <c r="P43" s="83"/>
      <c r="Q43" s="83"/>
      <c r="R43" s="84">
        <f>1989.397243</f>
        <v>1989.3972429999999</v>
      </c>
      <c r="S43" s="84">
        <f>1989.397243</f>
        <v>1989.3972429999999</v>
      </c>
      <c r="T43" s="84">
        <f>1691.08080616</f>
        <v>1691.0808061600001</v>
      </c>
      <c r="U43" s="85">
        <f>+IF(ISERR(T43/S43*100),"N/A",T43/S43*100)</f>
        <v>85.004682303161317</v>
      </c>
    </row>
    <row r="44" spans="1:22" ht="13.5" customHeight="1" thickBot="1">
      <c r="B44" s="86" t="s">
        <v>68</v>
      </c>
      <c r="C44" s="87"/>
      <c r="D44" s="87"/>
      <c r="E44" s="88"/>
      <c r="F44" s="88"/>
      <c r="G44" s="88"/>
      <c r="H44" s="89"/>
      <c r="I44" s="89"/>
      <c r="J44" s="89"/>
      <c r="K44" s="89"/>
      <c r="L44" s="89"/>
      <c r="M44" s="89"/>
      <c r="N44" s="89"/>
      <c r="O44" s="89"/>
      <c r="P44" s="90"/>
      <c r="Q44" s="90"/>
      <c r="R44" s="84">
        <f>1696.01532551</f>
        <v>1696.0153255099999</v>
      </c>
      <c r="S44" s="84">
        <f>1696.01532551</f>
        <v>1696.0153255099999</v>
      </c>
      <c r="T44" s="84">
        <f>1691.08080616</f>
        <v>1691.0808061600001</v>
      </c>
      <c r="U44" s="85">
        <f>+IF(ISERR(T44/S44*100),"N/A",T44/S44*100)</f>
        <v>99.709052195709617</v>
      </c>
    </row>
    <row r="45" spans="1:22" ht="14.85" customHeight="1" thickTop="1" thickBot="1">
      <c r="B45" s="9" t="s">
        <v>69</v>
      </c>
      <c r="C45" s="10"/>
      <c r="D45" s="10"/>
      <c r="E45" s="10"/>
      <c r="F45" s="10"/>
      <c r="G45" s="10"/>
      <c r="H45" s="11"/>
      <c r="I45" s="11"/>
      <c r="J45" s="11"/>
      <c r="K45" s="11"/>
      <c r="L45" s="11"/>
      <c r="M45" s="11"/>
      <c r="N45" s="11"/>
      <c r="O45" s="11"/>
      <c r="P45" s="11"/>
      <c r="Q45" s="11"/>
      <c r="R45" s="11"/>
      <c r="S45" s="11"/>
      <c r="T45" s="11"/>
      <c r="U45" s="12"/>
    </row>
    <row r="46" spans="1:22" ht="44.25" customHeight="1" thickTop="1">
      <c r="B46" s="91" t="s">
        <v>70</v>
      </c>
      <c r="C46" s="93"/>
      <c r="D46" s="93"/>
      <c r="E46" s="93"/>
      <c r="F46" s="93"/>
      <c r="G46" s="93"/>
      <c r="H46" s="93"/>
      <c r="I46" s="93"/>
      <c r="J46" s="93"/>
      <c r="K46" s="93"/>
      <c r="L46" s="93"/>
      <c r="M46" s="93"/>
      <c r="N46" s="93"/>
      <c r="O46" s="93"/>
      <c r="P46" s="93"/>
      <c r="Q46" s="93"/>
      <c r="R46" s="93"/>
      <c r="S46" s="93"/>
      <c r="T46" s="93"/>
      <c r="U46" s="92"/>
    </row>
    <row r="47" spans="1:22" ht="34.5" customHeight="1">
      <c r="B47" s="94" t="s">
        <v>843</v>
      </c>
      <c r="C47" s="96"/>
      <c r="D47" s="96"/>
      <c r="E47" s="96"/>
      <c r="F47" s="96"/>
      <c r="G47" s="96"/>
      <c r="H47" s="96"/>
      <c r="I47" s="96"/>
      <c r="J47" s="96"/>
      <c r="K47" s="96"/>
      <c r="L47" s="96"/>
      <c r="M47" s="96"/>
      <c r="N47" s="96"/>
      <c r="O47" s="96"/>
      <c r="P47" s="96"/>
      <c r="Q47" s="96"/>
      <c r="R47" s="96"/>
      <c r="S47" s="96"/>
      <c r="T47" s="96"/>
      <c r="U47" s="95"/>
    </row>
    <row r="48" spans="1:22" ht="45.2" customHeight="1">
      <c r="B48" s="94" t="s">
        <v>1080</v>
      </c>
      <c r="C48" s="96"/>
      <c r="D48" s="96"/>
      <c r="E48" s="96"/>
      <c r="F48" s="96"/>
      <c r="G48" s="96"/>
      <c r="H48" s="96"/>
      <c r="I48" s="96"/>
      <c r="J48" s="96"/>
      <c r="K48" s="96"/>
      <c r="L48" s="96"/>
      <c r="M48" s="96"/>
      <c r="N48" s="96"/>
      <c r="O48" s="96"/>
      <c r="P48" s="96"/>
      <c r="Q48" s="96"/>
      <c r="R48" s="96"/>
      <c r="S48" s="96"/>
      <c r="T48" s="96"/>
      <c r="U48" s="95"/>
    </row>
    <row r="49" spans="2:21" ht="59.85" customHeight="1">
      <c r="B49" s="94" t="s">
        <v>1081</v>
      </c>
      <c r="C49" s="96"/>
      <c r="D49" s="96"/>
      <c r="E49" s="96"/>
      <c r="F49" s="96"/>
      <c r="G49" s="96"/>
      <c r="H49" s="96"/>
      <c r="I49" s="96"/>
      <c r="J49" s="96"/>
      <c r="K49" s="96"/>
      <c r="L49" s="96"/>
      <c r="M49" s="96"/>
      <c r="N49" s="96"/>
      <c r="O49" s="96"/>
      <c r="P49" s="96"/>
      <c r="Q49" s="96"/>
      <c r="R49" s="96"/>
      <c r="S49" s="96"/>
      <c r="T49" s="96"/>
      <c r="U49" s="95"/>
    </row>
    <row r="50" spans="2:21" ht="50.45" customHeight="1">
      <c r="B50" s="94" t="s">
        <v>1082</v>
      </c>
      <c r="C50" s="96"/>
      <c r="D50" s="96"/>
      <c r="E50" s="96"/>
      <c r="F50" s="96"/>
      <c r="G50" s="96"/>
      <c r="H50" s="96"/>
      <c r="I50" s="96"/>
      <c r="J50" s="96"/>
      <c r="K50" s="96"/>
      <c r="L50" s="96"/>
      <c r="M50" s="96"/>
      <c r="N50" s="96"/>
      <c r="O50" s="96"/>
      <c r="P50" s="96"/>
      <c r="Q50" s="96"/>
      <c r="R50" s="96"/>
      <c r="S50" s="96"/>
      <c r="T50" s="96"/>
      <c r="U50" s="95"/>
    </row>
    <row r="51" spans="2:21" ht="47.25" customHeight="1">
      <c r="B51" s="94" t="s">
        <v>1083</v>
      </c>
      <c r="C51" s="96"/>
      <c r="D51" s="96"/>
      <c r="E51" s="96"/>
      <c r="F51" s="96"/>
      <c r="G51" s="96"/>
      <c r="H51" s="96"/>
      <c r="I51" s="96"/>
      <c r="J51" s="96"/>
      <c r="K51" s="96"/>
      <c r="L51" s="96"/>
      <c r="M51" s="96"/>
      <c r="N51" s="96"/>
      <c r="O51" s="96"/>
      <c r="P51" s="96"/>
      <c r="Q51" s="96"/>
      <c r="R51" s="96"/>
      <c r="S51" s="96"/>
      <c r="T51" s="96"/>
      <c r="U51" s="95"/>
    </row>
    <row r="52" spans="2:21" ht="24" customHeight="1">
      <c r="B52" s="94" t="s">
        <v>1084</v>
      </c>
      <c r="C52" s="96"/>
      <c r="D52" s="96"/>
      <c r="E52" s="96"/>
      <c r="F52" s="96"/>
      <c r="G52" s="96"/>
      <c r="H52" s="96"/>
      <c r="I52" s="96"/>
      <c r="J52" s="96"/>
      <c r="K52" s="96"/>
      <c r="L52" s="96"/>
      <c r="M52" s="96"/>
      <c r="N52" s="96"/>
      <c r="O52" s="96"/>
      <c r="P52" s="96"/>
      <c r="Q52" s="96"/>
      <c r="R52" s="96"/>
      <c r="S52" s="96"/>
      <c r="T52" s="96"/>
      <c r="U52" s="95"/>
    </row>
    <row r="53" spans="2:21" ht="47.1" customHeight="1">
      <c r="B53" s="94" t="s">
        <v>1085</v>
      </c>
      <c r="C53" s="96"/>
      <c r="D53" s="96"/>
      <c r="E53" s="96"/>
      <c r="F53" s="96"/>
      <c r="G53" s="96"/>
      <c r="H53" s="96"/>
      <c r="I53" s="96"/>
      <c r="J53" s="96"/>
      <c r="K53" s="96"/>
      <c r="L53" s="96"/>
      <c r="M53" s="96"/>
      <c r="N53" s="96"/>
      <c r="O53" s="96"/>
      <c r="P53" s="96"/>
      <c r="Q53" s="96"/>
      <c r="R53" s="96"/>
      <c r="S53" s="96"/>
      <c r="T53" s="96"/>
      <c r="U53" s="95"/>
    </row>
    <row r="54" spans="2:21" ht="49.35" customHeight="1">
      <c r="B54" s="94" t="s">
        <v>1086</v>
      </c>
      <c r="C54" s="96"/>
      <c r="D54" s="96"/>
      <c r="E54" s="96"/>
      <c r="F54" s="96"/>
      <c r="G54" s="96"/>
      <c r="H54" s="96"/>
      <c r="I54" s="96"/>
      <c r="J54" s="96"/>
      <c r="K54" s="96"/>
      <c r="L54" s="96"/>
      <c r="M54" s="96"/>
      <c r="N54" s="96"/>
      <c r="O54" s="96"/>
      <c r="P54" s="96"/>
      <c r="Q54" s="96"/>
      <c r="R54" s="96"/>
      <c r="S54" s="96"/>
      <c r="T54" s="96"/>
      <c r="U54" s="95"/>
    </row>
    <row r="55" spans="2:21" ht="21" customHeight="1">
      <c r="B55" s="94" t="s">
        <v>1087</v>
      </c>
      <c r="C55" s="96"/>
      <c r="D55" s="96"/>
      <c r="E55" s="96"/>
      <c r="F55" s="96"/>
      <c r="G55" s="96"/>
      <c r="H55" s="96"/>
      <c r="I55" s="96"/>
      <c r="J55" s="96"/>
      <c r="K55" s="96"/>
      <c r="L55" s="96"/>
      <c r="M55" s="96"/>
      <c r="N55" s="96"/>
      <c r="O55" s="96"/>
      <c r="P55" s="96"/>
      <c r="Q55" s="96"/>
      <c r="R55" s="96"/>
      <c r="S55" s="96"/>
      <c r="T55" s="96"/>
      <c r="U55" s="95"/>
    </row>
    <row r="56" spans="2:21" ht="50.45" customHeight="1">
      <c r="B56" s="94" t="s">
        <v>1088</v>
      </c>
      <c r="C56" s="96"/>
      <c r="D56" s="96"/>
      <c r="E56" s="96"/>
      <c r="F56" s="96"/>
      <c r="G56" s="96"/>
      <c r="H56" s="96"/>
      <c r="I56" s="96"/>
      <c r="J56" s="96"/>
      <c r="K56" s="96"/>
      <c r="L56" s="96"/>
      <c r="M56" s="96"/>
      <c r="N56" s="96"/>
      <c r="O56" s="96"/>
      <c r="P56" s="96"/>
      <c r="Q56" s="96"/>
      <c r="R56" s="96"/>
      <c r="S56" s="96"/>
      <c r="T56" s="96"/>
      <c r="U56" s="95"/>
    </row>
    <row r="57" spans="2:21" ht="89.45" customHeight="1">
      <c r="B57" s="94" t="s">
        <v>1089</v>
      </c>
      <c r="C57" s="96"/>
      <c r="D57" s="96"/>
      <c r="E57" s="96"/>
      <c r="F57" s="96"/>
      <c r="G57" s="96"/>
      <c r="H57" s="96"/>
      <c r="I57" s="96"/>
      <c r="J57" s="96"/>
      <c r="K57" s="96"/>
      <c r="L57" s="96"/>
      <c r="M57" s="96"/>
      <c r="N57" s="96"/>
      <c r="O57" s="96"/>
      <c r="P57" s="96"/>
      <c r="Q57" s="96"/>
      <c r="R57" s="96"/>
      <c r="S57" s="96"/>
      <c r="T57" s="96"/>
      <c r="U57" s="95"/>
    </row>
    <row r="58" spans="2:21" ht="16.5" customHeight="1">
      <c r="B58" s="94" t="s">
        <v>1090</v>
      </c>
      <c r="C58" s="96"/>
      <c r="D58" s="96"/>
      <c r="E58" s="96"/>
      <c r="F58" s="96"/>
      <c r="G58" s="96"/>
      <c r="H58" s="96"/>
      <c r="I58" s="96"/>
      <c r="J58" s="96"/>
      <c r="K58" s="96"/>
      <c r="L58" s="96"/>
      <c r="M58" s="96"/>
      <c r="N58" s="96"/>
      <c r="O58" s="96"/>
      <c r="P58" s="96"/>
      <c r="Q58" s="96"/>
      <c r="R58" s="96"/>
      <c r="S58" s="96"/>
      <c r="T58" s="96"/>
      <c r="U58" s="95"/>
    </row>
    <row r="59" spans="2:21" ht="32.25" customHeight="1">
      <c r="B59" s="94" t="s">
        <v>1091</v>
      </c>
      <c r="C59" s="96"/>
      <c r="D59" s="96"/>
      <c r="E59" s="96"/>
      <c r="F59" s="96"/>
      <c r="G59" s="96"/>
      <c r="H59" s="96"/>
      <c r="I59" s="96"/>
      <c r="J59" s="96"/>
      <c r="K59" s="96"/>
      <c r="L59" s="96"/>
      <c r="M59" s="96"/>
      <c r="N59" s="96"/>
      <c r="O59" s="96"/>
      <c r="P59" s="96"/>
      <c r="Q59" s="96"/>
      <c r="R59" s="96"/>
      <c r="S59" s="96"/>
      <c r="T59" s="96"/>
      <c r="U59" s="95"/>
    </row>
    <row r="60" spans="2:21" ht="29.25" customHeight="1">
      <c r="B60" s="94" t="s">
        <v>1092</v>
      </c>
      <c r="C60" s="96"/>
      <c r="D60" s="96"/>
      <c r="E60" s="96"/>
      <c r="F60" s="96"/>
      <c r="G60" s="96"/>
      <c r="H60" s="96"/>
      <c r="I60" s="96"/>
      <c r="J60" s="96"/>
      <c r="K60" s="96"/>
      <c r="L60" s="96"/>
      <c r="M60" s="96"/>
      <c r="N60" s="96"/>
      <c r="O60" s="96"/>
      <c r="P60" s="96"/>
      <c r="Q60" s="96"/>
      <c r="R60" s="96"/>
      <c r="S60" s="96"/>
      <c r="T60" s="96"/>
      <c r="U60" s="95"/>
    </row>
    <row r="61" spans="2:21" ht="40.700000000000003" customHeight="1">
      <c r="B61" s="94" t="s">
        <v>1093</v>
      </c>
      <c r="C61" s="96"/>
      <c r="D61" s="96"/>
      <c r="E61" s="96"/>
      <c r="F61" s="96"/>
      <c r="G61" s="96"/>
      <c r="H61" s="96"/>
      <c r="I61" s="96"/>
      <c r="J61" s="96"/>
      <c r="K61" s="96"/>
      <c r="L61" s="96"/>
      <c r="M61" s="96"/>
      <c r="N61" s="96"/>
      <c r="O61" s="96"/>
      <c r="P61" s="96"/>
      <c r="Q61" s="96"/>
      <c r="R61" s="96"/>
      <c r="S61" s="96"/>
      <c r="T61" s="96"/>
      <c r="U61" s="95"/>
    </row>
    <row r="62" spans="2:21" ht="96.6" customHeight="1">
      <c r="B62" s="94" t="s">
        <v>1094</v>
      </c>
      <c r="C62" s="96"/>
      <c r="D62" s="96"/>
      <c r="E62" s="96"/>
      <c r="F62" s="96"/>
      <c r="G62" s="96"/>
      <c r="H62" s="96"/>
      <c r="I62" s="96"/>
      <c r="J62" s="96"/>
      <c r="K62" s="96"/>
      <c r="L62" s="96"/>
      <c r="M62" s="96"/>
      <c r="N62" s="96"/>
      <c r="O62" s="96"/>
      <c r="P62" s="96"/>
      <c r="Q62" s="96"/>
      <c r="R62" s="96"/>
      <c r="S62" s="96"/>
      <c r="T62" s="96"/>
      <c r="U62" s="95"/>
    </row>
    <row r="63" spans="2:21" ht="90.2" customHeight="1">
      <c r="B63" s="94" t="s">
        <v>1095</v>
      </c>
      <c r="C63" s="96"/>
      <c r="D63" s="96"/>
      <c r="E63" s="96"/>
      <c r="F63" s="96"/>
      <c r="G63" s="96"/>
      <c r="H63" s="96"/>
      <c r="I63" s="96"/>
      <c r="J63" s="96"/>
      <c r="K63" s="96"/>
      <c r="L63" s="96"/>
      <c r="M63" s="96"/>
      <c r="N63" s="96"/>
      <c r="O63" s="96"/>
      <c r="P63" s="96"/>
      <c r="Q63" s="96"/>
      <c r="R63" s="96"/>
      <c r="S63" s="96"/>
      <c r="T63" s="96"/>
      <c r="U63" s="95"/>
    </row>
    <row r="64" spans="2:21" ht="51.75" customHeight="1">
      <c r="B64" s="94" t="s">
        <v>1096</v>
      </c>
      <c r="C64" s="96"/>
      <c r="D64" s="96"/>
      <c r="E64" s="96"/>
      <c r="F64" s="96"/>
      <c r="G64" s="96"/>
      <c r="H64" s="96"/>
      <c r="I64" s="96"/>
      <c r="J64" s="96"/>
      <c r="K64" s="96"/>
      <c r="L64" s="96"/>
      <c r="M64" s="96"/>
      <c r="N64" s="96"/>
      <c r="O64" s="96"/>
      <c r="P64" s="96"/>
      <c r="Q64" s="96"/>
      <c r="R64" s="96"/>
      <c r="S64" s="96"/>
      <c r="T64" s="96"/>
      <c r="U64" s="95"/>
    </row>
    <row r="65" spans="2:21" ht="50.45" customHeight="1">
      <c r="B65" s="94" t="s">
        <v>1097</v>
      </c>
      <c r="C65" s="96"/>
      <c r="D65" s="96"/>
      <c r="E65" s="96"/>
      <c r="F65" s="96"/>
      <c r="G65" s="96"/>
      <c r="H65" s="96"/>
      <c r="I65" s="96"/>
      <c r="J65" s="96"/>
      <c r="K65" s="96"/>
      <c r="L65" s="96"/>
      <c r="M65" s="96"/>
      <c r="N65" s="96"/>
      <c r="O65" s="96"/>
      <c r="P65" s="96"/>
      <c r="Q65" s="96"/>
      <c r="R65" s="96"/>
      <c r="S65" s="96"/>
      <c r="T65" s="96"/>
      <c r="U65" s="95"/>
    </row>
    <row r="66" spans="2:21" ht="28.5" customHeight="1">
      <c r="B66" s="94" t="s">
        <v>1098</v>
      </c>
      <c r="C66" s="96"/>
      <c r="D66" s="96"/>
      <c r="E66" s="96"/>
      <c r="F66" s="96"/>
      <c r="G66" s="96"/>
      <c r="H66" s="96"/>
      <c r="I66" s="96"/>
      <c r="J66" s="96"/>
      <c r="K66" s="96"/>
      <c r="L66" s="96"/>
      <c r="M66" s="96"/>
      <c r="N66" s="96"/>
      <c r="O66" s="96"/>
      <c r="P66" s="96"/>
      <c r="Q66" s="96"/>
      <c r="R66" s="96"/>
      <c r="S66" s="96"/>
      <c r="T66" s="96"/>
      <c r="U66" s="95"/>
    </row>
    <row r="67" spans="2:21" ht="23.45" customHeight="1">
      <c r="B67" s="94" t="s">
        <v>1099</v>
      </c>
      <c r="C67" s="96"/>
      <c r="D67" s="96"/>
      <c r="E67" s="96"/>
      <c r="F67" s="96"/>
      <c r="G67" s="96"/>
      <c r="H67" s="96"/>
      <c r="I67" s="96"/>
      <c r="J67" s="96"/>
      <c r="K67" s="96"/>
      <c r="L67" s="96"/>
      <c r="M67" s="96"/>
      <c r="N67" s="96"/>
      <c r="O67" s="96"/>
      <c r="P67" s="96"/>
      <c r="Q67" s="96"/>
      <c r="R67" s="96"/>
      <c r="S67" s="96"/>
      <c r="T67" s="96"/>
      <c r="U67" s="95"/>
    </row>
    <row r="68" spans="2:21" ht="25.7" customHeight="1">
      <c r="B68" s="94" t="s">
        <v>1100</v>
      </c>
      <c r="C68" s="96"/>
      <c r="D68" s="96"/>
      <c r="E68" s="96"/>
      <c r="F68" s="96"/>
      <c r="G68" s="96"/>
      <c r="H68" s="96"/>
      <c r="I68" s="96"/>
      <c r="J68" s="96"/>
      <c r="K68" s="96"/>
      <c r="L68" s="96"/>
      <c r="M68" s="96"/>
      <c r="N68" s="96"/>
      <c r="O68" s="96"/>
      <c r="P68" s="96"/>
      <c r="Q68" s="96"/>
      <c r="R68" s="96"/>
      <c r="S68" s="96"/>
      <c r="T68" s="96"/>
      <c r="U68" s="95"/>
    </row>
    <row r="69" spans="2:21" ht="45.2" customHeight="1">
      <c r="B69" s="94" t="s">
        <v>1101</v>
      </c>
      <c r="C69" s="96"/>
      <c r="D69" s="96"/>
      <c r="E69" s="96"/>
      <c r="F69" s="96"/>
      <c r="G69" s="96"/>
      <c r="H69" s="96"/>
      <c r="I69" s="96"/>
      <c r="J69" s="96"/>
      <c r="K69" s="96"/>
      <c r="L69" s="96"/>
      <c r="M69" s="96"/>
      <c r="N69" s="96"/>
      <c r="O69" s="96"/>
      <c r="P69" s="96"/>
      <c r="Q69" s="96"/>
      <c r="R69" s="96"/>
      <c r="S69" s="96"/>
      <c r="T69" s="96"/>
      <c r="U69" s="95"/>
    </row>
    <row r="70" spans="2:21" ht="75.95" customHeight="1">
      <c r="B70" s="94" t="s">
        <v>1102</v>
      </c>
      <c r="C70" s="96"/>
      <c r="D70" s="96"/>
      <c r="E70" s="96"/>
      <c r="F70" s="96"/>
      <c r="G70" s="96"/>
      <c r="H70" s="96"/>
      <c r="I70" s="96"/>
      <c r="J70" s="96"/>
      <c r="K70" s="96"/>
      <c r="L70" s="96"/>
      <c r="M70" s="96"/>
      <c r="N70" s="96"/>
      <c r="O70" s="96"/>
      <c r="P70" s="96"/>
      <c r="Q70" s="96"/>
      <c r="R70" s="96"/>
      <c r="S70" s="96"/>
      <c r="T70" s="96"/>
      <c r="U70" s="95"/>
    </row>
    <row r="71" spans="2:21" ht="95.1" customHeight="1">
      <c r="B71" s="94" t="s">
        <v>1103</v>
      </c>
      <c r="C71" s="96"/>
      <c r="D71" s="96"/>
      <c r="E71" s="96"/>
      <c r="F71" s="96"/>
      <c r="G71" s="96"/>
      <c r="H71" s="96"/>
      <c r="I71" s="96"/>
      <c r="J71" s="96"/>
      <c r="K71" s="96"/>
      <c r="L71" s="96"/>
      <c r="M71" s="96"/>
      <c r="N71" s="96"/>
      <c r="O71" s="96"/>
      <c r="P71" s="96"/>
      <c r="Q71" s="96"/>
      <c r="R71" s="96"/>
      <c r="S71" s="96"/>
      <c r="T71" s="96"/>
      <c r="U71" s="95"/>
    </row>
    <row r="72" spans="2:21" ht="21.2" customHeight="1">
      <c r="B72" s="94" t="s">
        <v>1104</v>
      </c>
      <c r="C72" s="96"/>
      <c r="D72" s="96"/>
      <c r="E72" s="96"/>
      <c r="F72" s="96"/>
      <c r="G72" s="96"/>
      <c r="H72" s="96"/>
      <c r="I72" s="96"/>
      <c r="J72" s="96"/>
      <c r="K72" s="96"/>
      <c r="L72" s="96"/>
      <c r="M72" s="96"/>
      <c r="N72" s="96"/>
      <c r="O72" s="96"/>
      <c r="P72" s="96"/>
      <c r="Q72" s="96"/>
      <c r="R72" s="96"/>
      <c r="S72" s="96"/>
      <c r="T72" s="96"/>
      <c r="U72" s="95"/>
    </row>
    <row r="73" spans="2:21" ht="20.100000000000001" customHeight="1">
      <c r="B73" s="94" t="s">
        <v>1105</v>
      </c>
      <c r="C73" s="96"/>
      <c r="D73" s="96"/>
      <c r="E73" s="96"/>
      <c r="F73" s="96"/>
      <c r="G73" s="96"/>
      <c r="H73" s="96"/>
      <c r="I73" s="96"/>
      <c r="J73" s="96"/>
      <c r="K73" s="96"/>
      <c r="L73" s="96"/>
      <c r="M73" s="96"/>
      <c r="N73" s="96"/>
      <c r="O73" s="96"/>
      <c r="P73" s="96"/>
      <c r="Q73" s="96"/>
      <c r="R73" s="96"/>
      <c r="S73" s="96"/>
      <c r="T73" s="96"/>
      <c r="U73" s="95"/>
    </row>
    <row r="74" spans="2:21" ht="68.45" customHeight="1">
      <c r="B74" s="94" t="s">
        <v>1106</v>
      </c>
      <c r="C74" s="96"/>
      <c r="D74" s="96"/>
      <c r="E74" s="96"/>
      <c r="F74" s="96"/>
      <c r="G74" s="96"/>
      <c r="H74" s="96"/>
      <c r="I74" s="96"/>
      <c r="J74" s="96"/>
      <c r="K74" s="96"/>
      <c r="L74" s="96"/>
      <c r="M74" s="96"/>
      <c r="N74" s="96"/>
      <c r="O74" s="96"/>
      <c r="P74" s="96"/>
      <c r="Q74" s="96"/>
      <c r="R74" s="96"/>
      <c r="S74" s="96"/>
      <c r="T74" s="96"/>
      <c r="U74" s="95"/>
    </row>
    <row r="75" spans="2:21" ht="51.75" customHeight="1" thickBot="1">
      <c r="B75" s="97" t="s">
        <v>1107</v>
      </c>
      <c r="C75" s="99"/>
      <c r="D75" s="99"/>
      <c r="E75" s="99"/>
      <c r="F75" s="99"/>
      <c r="G75" s="99"/>
      <c r="H75" s="99"/>
      <c r="I75" s="99"/>
      <c r="J75" s="99"/>
      <c r="K75" s="99"/>
      <c r="L75" s="99"/>
      <c r="M75" s="99"/>
      <c r="N75" s="99"/>
      <c r="O75" s="99"/>
      <c r="P75" s="99"/>
      <c r="Q75" s="99"/>
      <c r="R75" s="99"/>
      <c r="S75" s="99"/>
      <c r="T75" s="99"/>
      <c r="U75" s="98"/>
    </row>
  </sheetData>
  <mergeCells count="140">
    <mergeCell ref="B74:U74"/>
    <mergeCell ref="B75:U75"/>
    <mergeCell ref="B68:U68"/>
    <mergeCell ref="B69:U69"/>
    <mergeCell ref="B70:U70"/>
    <mergeCell ref="B71:U71"/>
    <mergeCell ref="B72:U72"/>
    <mergeCell ref="B73:U73"/>
    <mergeCell ref="B62:U62"/>
    <mergeCell ref="B63:U63"/>
    <mergeCell ref="B64:U64"/>
    <mergeCell ref="B65:U65"/>
    <mergeCell ref="B66:U66"/>
    <mergeCell ref="B67:U67"/>
    <mergeCell ref="B56:U56"/>
    <mergeCell ref="B57:U57"/>
    <mergeCell ref="B58:U58"/>
    <mergeCell ref="B59:U59"/>
    <mergeCell ref="B60:U60"/>
    <mergeCell ref="B61:U61"/>
    <mergeCell ref="B50:U50"/>
    <mergeCell ref="B51:U51"/>
    <mergeCell ref="B52:U52"/>
    <mergeCell ref="B53:U53"/>
    <mergeCell ref="B54:U54"/>
    <mergeCell ref="B55:U55"/>
    <mergeCell ref="B43:D43"/>
    <mergeCell ref="B44:D44"/>
    <mergeCell ref="B46:U46"/>
    <mergeCell ref="B47:U47"/>
    <mergeCell ref="B48:U48"/>
    <mergeCell ref="B49:U49"/>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1108</v>
      </c>
      <c r="D4" s="15" t="s">
        <v>1109</v>
      </c>
      <c r="E4" s="15"/>
      <c r="F4" s="15"/>
      <c r="G4" s="15"/>
      <c r="H4" s="15"/>
      <c r="I4" s="16"/>
      <c r="J4" s="17" t="s">
        <v>6</v>
      </c>
      <c r="K4" s="18" t="s">
        <v>7</v>
      </c>
      <c r="L4" s="19" t="s">
        <v>8</v>
      </c>
      <c r="M4" s="19"/>
      <c r="N4" s="19"/>
      <c r="O4" s="19"/>
      <c r="P4" s="17" t="s">
        <v>9</v>
      </c>
      <c r="Q4" s="19" t="s">
        <v>1110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1111</v>
      </c>
      <c r="D11" s="58"/>
      <c r="E11" s="58"/>
      <c r="F11" s="58"/>
      <c r="G11" s="58"/>
      <c r="H11" s="58"/>
      <c r="I11" s="58" t="s">
        <v>1112</v>
      </c>
      <c r="J11" s="58"/>
      <c r="K11" s="58"/>
      <c r="L11" s="58" t="s">
        <v>1113</v>
      </c>
      <c r="M11" s="58"/>
      <c r="N11" s="58"/>
      <c r="O11" s="58"/>
      <c r="P11" s="59" t="s">
        <v>44</v>
      </c>
      <c r="Q11" s="59" t="s">
        <v>40</v>
      </c>
      <c r="R11" s="59">
        <v>100</v>
      </c>
      <c r="S11" s="59">
        <v>100</v>
      </c>
      <c r="T11" s="59">
        <v>100</v>
      </c>
      <c r="U11" s="61">
        <f t="shared" ref="U11:U18" si="0">IF(ISERR(T11/S11*100),"N/A",T11/S11*100)</f>
        <v>100</v>
      </c>
    </row>
    <row r="12" spans="1:34" ht="75" customHeight="1" thickBot="1">
      <c r="A12" s="56"/>
      <c r="B12" s="62" t="s">
        <v>41</v>
      </c>
      <c r="C12" s="63" t="s">
        <v>41</v>
      </c>
      <c r="D12" s="63"/>
      <c r="E12" s="63"/>
      <c r="F12" s="63"/>
      <c r="G12" s="63"/>
      <c r="H12" s="63"/>
      <c r="I12" s="63" t="s">
        <v>1395</v>
      </c>
      <c r="J12" s="63"/>
      <c r="K12" s="63"/>
      <c r="L12" s="63" t="s">
        <v>38</v>
      </c>
      <c r="M12" s="63"/>
      <c r="N12" s="63"/>
      <c r="O12" s="63"/>
      <c r="P12" s="64" t="s">
        <v>39</v>
      </c>
      <c r="Q12" s="64" t="s">
        <v>40</v>
      </c>
      <c r="R12" s="100">
        <v>62505</v>
      </c>
      <c r="S12" s="100">
        <v>62505</v>
      </c>
      <c r="T12" s="100">
        <v>85196</v>
      </c>
      <c r="U12" s="65">
        <f t="shared" si="0"/>
        <v>136.30269578433726</v>
      </c>
    </row>
    <row r="13" spans="1:34" ht="75" customHeight="1" thickTop="1" thickBot="1">
      <c r="A13" s="56"/>
      <c r="B13" s="57" t="s">
        <v>45</v>
      </c>
      <c r="C13" s="58" t="s">
        <v>1114</v>
      </c>
      <c r="D13" s="58"/>
      <c r="E13" s="58"/>
      <c r="F13" s="58"/>
      <c r="G13" s="58"/>
      <c r="H13" s="58"/>
      <c r="I13" s="58" t="s">
        <v>1115</v>
      </c>
      <c r="J13" s="58"/>
      <c r="K13" s="58"/>
      <c r="L13" s="58" t="s">
        <v>1116</v>
      </c>
      <c r="M13" s="58"/>
      <c r="N13" s="58"/>
      <c r="O13" s="58"/>
      <c r="P13" s="59" t="s">
        <v>44</v>
      </c>
      <c r="Q13" s="59" t="s">
        <v>40</v>
      </c>
      <c r="R13" s="59">
        <v>100</v>
      </c>
      <c r="S13" s="59">
        <v>100</v>
      </c>
      <c r="T13" s="59">
        <v>70.37</v>
      </c>
      <c r="U13" s="61">
        <f t="shared" si="0"/>
        <v>70.37</v>
      </c>
    </row>
    <row r="14" spans="1:34" ht="75" customHeight="1" thickTop="1">
      <c r="A14" s="56"/>
      <c r="B14" s="57" t="s">
        <v>50</v>
      </c>
      <c r="C14" s="58" t="s">
        <v>1117</v>
      </c>
      <c r="D14" s="58"/>
      <c r="E14" s="58"/>
      <c r="F14" s="58"/>
      <c r="G14" s="58"/>
      <c r="H14" s="58"/>
      <c r="I14" s="58" t="s">
        <v>1118</v>
      </c>
      <c r="J14" s="58"/>
      <c r="K14" s="58"/>
      <c r="L14" s="58" t="s">
        <v>1119</v>
      </c>
      <c r="M14" s="58"/>
      <c r="N14" s="58"/>
      <c r="O14" s="58"/>
      <c r="P14" s="59" t="s">
        <v>44</v>
      </c>
      <c r="Q14" s="59" t="s">
        <v>40</v>
      </c>
      <c r="R14" s="59">
        <v>75</v>
      </c>
      <c r="S14" s="59">
        <v>75</v>
      </c>
      <c r="T14" s="59">
        <v>100</v>
      </c>
      <c r="U14" s="61">
        <f t="shared" si="0"/>
        <v>133.33333333333331</v>
      </c>
    </row>
    <row r="15" spans="1:34" ht="75" customHeight="1" thickBot="1">
      <c r="A15" s="56"/>
      <c r="B15" s="62" t="s">
        <v>41</v>
      </c>
      <c r="C15" s="63" t="s">
        <v>1120</v>
      </c>
      <c r="D15" s="63"/>
      <c r="E15" s="63"/>
      <c r="F15" s="63"/>
      <c r="G15" s="63"/>
      <c r="H15" s="63"/>
      <c r="I15" s="63" t="s">
        <v>1121</v>
      </c>
      <c r="J15" s="63"/>
      <c r="K15" s="63"/>
      <c r="L15" s="63" t="s">
        <v>1122</v>
      </c>
      <c r="M15" s="63"/>
      <c r="N15" s="63"/>
      <c r="O15" s="63"/>
      <c r="P15" s="64" t="s">
        <v>44</v>
      </c>
      <c r="Q15" s="64" t="s">
        <v>40</v>
      </c>
      <c r="R15" s="64">
        <v>100</v>
      </c>
      <c r="S15" s="64">
        <v>100</v>
      </c>
      <c r="T15" s="64">
        <v>100</v>
      </c>
      <c r="U15" s="65">
        <f t="shared" si="0"/>
        <v>100</v>
      </c>
    </row>
    <row r="16" spans="1:34" ht="75" customHeight="1" thickTop="1">
      <c r="A16" s="56"/>
      <c r="B16" s="57" t="s">
        <v>55</v>
      </c>
      <c r="C16" s="58" t="s">
        <v>1123</v>
      </c>
      <c r="D16" s="58"/>
      <c r="E16" s="58"/>
      <c r="F16" s="58"/>
      <c r="G16" s="58"/>
      <c r="H16" s="58"/>
      <c r="I16" s="58" t="s">
        <v>1124</v>
      </c>
      <c r="J16" s="58"/>
      <c r="K16" s="58"/>
      <c r="L16" s="58" t="s">
        <v>1125</v>
      </c>
      <c r="M16" s="58"/>
      <c r="N16" s="58"/>
      <c r="O16" s="58"/>
      <c r="P16" s="59" t="s">
        <v>44</v>
      </c>
      <c r="Q16" s="59" t="s">
        <v>59</v>
      </c>
      <c r="R16" s="59">
        <v>100</v>
      </c>
      <c r="S16" s="59">
        <v>100</v>
      </c>
      <c r="T16" s="59">
        <v>100</v>
      </c>
      <c r="U16" s="61">
        <f t="shared" si="0"/>
        <v>100</v>
      </c>
    </row>
    <row r="17" spans="1:22" ht="75" customHeight="1">
      <c r="A17" s="56"/>
      <c r="B17" s="62" t="s">
        <v>41</v>
      </c>
      <c r="C17" s="63" t="s">
        <v>1126</v>
      </c>
      <c r="D17" s="63"/>
      <c r="E17" s="63"/>
      <c r="F17" s="63"/>
      <c r="G17" s="63"/>
      <c r="H17" s="63"/>
      <c r="I17" s="63" t="s">
        <v>1127</v>
      </c>
      <c r="J17" s="63"/>
      <c r="K17" s="63"/>
      <c r="L17" s="63" t="s">
        <v>1128</v>
      </c>
      <c r="M17" s="63"/>
      <c r="N17" s="63"/>
      <c r="O17" s="63"/>
      <c r="P17" s="64" t="s">
        <v>44</v>
      </c>
      <c r="Q17" s="64" t="s">
        <v>155</v>
      </c>
      <c r="R17" s="64">
        <v>100</v>
      </c>
      <c r="S17" s="64">
        <v>100</v>
      </c>
      <c r="T17" s="64">
        <v>100</v>
      </c>
      <c r="U17" s="65">
        <f t="shared" si="0"/>
        <v>100</v>
      </c>
    </row>
    <row r="18" spans="1:22" ht="75" customHeight="1" thickBot="1">
      <c r="A18" s="56"/>
      <c r="B18" s="62" t="s">
        <v>41</v>
      </c>
      <c r="C18" s="63" t="s">
        <v>1129</v>
      </c>
      <c r="D18" s="63"/>
      <c r="E18" s="63"/>
      <c r="F18" s="63"/>
      <c r="G18" s="63"/>
      <c r="H18" s="63"/>
      <c r="I18" s="63" t="s">
        <v>1130</v>
      </c>
      <c r="J18" s="63"/>
      <c r="K18" s="63"/>
      <c r="L18" s="63" t="s">
        <v>1131</v>
      </c>
      <c r="M18" s="63"/>
      <c r="N18" s="63"/>
      <c r="O18" s="63"/>
      <c r="P18" s="64" t="s">
        <v>44</v>
      </c>
      <c r="Q18" s="64" t="s">
        <v>155</v>
      </c>
      <c r="R18" s="64">
        <v>30.77</v>
      </c>
      <c r="S18" s="64">
        <v>30.77</v>
      </c>
      <c r="T18" s="64">
        <v>100</v>
      </c>
      <c r="U18" s="65">
        <f t="shared" si="0"/>
        <v>324.99187520311989</v>
      </c>
    </row>
    <row r="19" spans="1:22" ht="22.5" customHeight="1" thickTop="1" thickBot="1">
      <c r="B19" s="9" t="s">
        <v>60</v>
      </c>
      <c r="C19" s="10"/>
      <c r="D19" s="10"/>
      <c r="E19" s="10"/>
      <c r="F19" s="10"/>
      <c r="G19" s="10"/>
      <c r="H19" s="11"/>
      <c r="I19" s="11"/>
      <c r="J19" s="11"/>
      <c r="K19" s="11"/>
      <c r="L19" s="11"/>
      <c r="M19" s="11"/>
      <c r="N19" s="11"/>
      <c r="O19" s="11"/>
      <c r="P19" s="11"/>
      <c r="Q19" s="11"/>
      <c r="R19" s="11"/>
      <c r="S19" s="11"/>
      <c r="T19" s="11"/>
      <c r="U19" s="12"/>
      <c r="V19" s="66"/>
    </row>
    <row r="20" spans="1:22" ht="26.25" customHeight="1" thickTop="1">
      <c r="B20" s="67"/>
      <c r="C20" s="68"/>
      <c r="D20" s="68"/>
      <c r="E20" s="68"/>
      <c r="F20" s="68"/>
      <c r="G20" s="68"/>
      <c r="H20" s="69"/>
      <c r="I20" s="69"/>
      <c r="J20" s="69"/>
      <c r="K20" s="69"/>
      <c r="L20" s="69"/>
      <c r="M20" s="69"/>
      <c r="N20" s="69"/>
      <c r="O20" s="69"/>
      <c r="P20" s="70"/>
      <c r="Q20" s="71"/>
      <c r="R20" s="72" t="s">
        <v>61</v>
      </c>
      <c r="S20" s="40" t="s">
        <v>62</v>
      </c>
      <c r="T20" s="72" t="s">
        <v>63</v>
      </c>
      <c r="U20" s="40" t="s">
        <v>64</v>
      </c>
    </row>
    <row r="21" spans="1:22" ht="26.25" customHeight="1" thickBot="1">
      <c r="B21" s="73"/>
      <c r="C21" s="74"/>
      <c r="D21" s="74"/>
      <c r="E21" s="74"/>
      <c r="F21" s="74"/>
      <c r="G21" s="74"/>
      <c r="H21" s="75"/>
      <c r="I21" s="75"/>
      <c r="J21" s="75"/>
      <c r="K21" s="75"/>
      <c r="L21" s="75"/>
      <c r="M21" s="75"/>
      <c r="N21" s="75"/>
      <c r="O21" s="75"/>
      <c r="P21" s="76"/>
      <c r="Q21" s="77"/>
      <c r="R21" s="78" t="s">
        <v>65</v>
      </c>
      <c r="S21" s="77" t="s">
        <v>65</v>
      </c>
      <c r="T21" s="77" t="s">
        <v>65</v>
      </c>
      <c r="U21" s="77" t="s">
        <v>66</v>
      </c>
    </row>
    <row r="22" spans="1:22" ht="13.5" customHeight="1" thickBot="1">
      <c r="B22" s="79" t="s">
        <v>67</v>
      </c>
      <c r="C22" s="80"/>
      <c r="D22" s="80"/>
      <c r="E22" s="81"/>
      <c r="F22" s="81"/>
      <c r="G22" s="81"/>
      <c r="H22" s="82"/>
      <c r="I22" s="82"/>
      <c r="J22" s="82"/>
      <c r="K22" s="82"/>
      <c r="L22" s="82"/>
      <c r="M22" s="82"/>
      <c r="N22" s="82"/>
      <c r="O22" s="82"/>
      <c r="P22" s="83"/>
      <c r="Q22" s="83"/>
      <c r="R22" s="84">
        <f>48.47364</f>
        <v>48.473640000000003</v>
      </c>
      <c r="S22" s="84">
        <f>48.47364</f>
        <v>48.473640000000003</v>
      </c>
      <c r="T22" s="84">
        <f>357.98538699</f>
        <v>357.98538698999999</v>
      </c>
      <c r="U22" s="85">
        <f>+IF(ISERR(T22/S22*100),"N/A",T22/S22*100)</f>
        <v>738.51558700770147</v>
      </c>
    </row>
    <row r="23" spans="1:22" ht="13.5" customHeight="1" thickBot="1">
      <c r="B23" s="86" t="s">
        <v>68</v>
      </c>
      <c r="C23" s="87"/>
      <c r="D23" s="87"/>
      <c r="E23" s="88"/>
      <c r="F23" s="88"/>
      <c r="G23" s="88"/>
      <c r="H23" s="89"/>
      <c r="I23" s="89"/>
      <c r="J23" s="89"/>
      <c r="K23" s="89"/>
      <c r="L23" s="89"/>
      <c r="M23" s="89"/>
      <c r="N23" s="89"/>
      <c r="O23" s="89"/>
      <c r="P23" s="90"/>
      <c r="Q23" s="90"/>
      <c r="R23" s="84">
        <f>363.26038699</f>
        <v>363.26038698999997</v>
      </c>
      <c r="S23" s="84">
        <f>363.26038699</f>
        <v>363.26038698999997</v>
      </c>
      <c r="T23" s="84">
        <f>357.98538699</f>
        <v>357.98538698999999</v>
      </c>
      <c r="U23" s="85">
        <f>+IF(ISERR(T23/S23*100),"N/A",T23/S23*100)</f>
        <v>98.547873594555966</v>
      </c>
    </row>
    <row r="24" spans="1:22" ht="14.85" customHeight="1" thickTop="1" thickBot="1">
      <c r="B24" s="9" t="s">
        <v>69</v>
      </c>
      <c r="C24" s="10"/>
      <c r="D24" s="10"/>
      <c r="E24" s="10"/>
      <c r="F24" s="10"/>
      <c r="G24" s="10"/>
      <c r="H24" s="11"/>
      <c r="I24" s="11"/>
      <c r="J24" s="11"/>
      <c r="K24" s="11"/>
      <c r="L24" s="11"/>
      <c r="M24" s="11"/>
      <c r="N24" s="11"/>
      <c r="O24" s="11"/>
      <c r="P24" s="11"/>
      <c r="Q24" s="11"/>
      <c r="R24" s="11"/>
      <c r="S24" s="11"/>
      <c r="T24" s="11"/>
      <c r="U24" s="12"/>
    </row>
    <row r="25" spans="1:22" ht="44.25" customHeight="1" thickTop="1">
      <c r="B25" s="91" t="s">
        <v>70</v>
      </c>
      <c r="C25" s="93"/>
      <c r="D25" s="93"/>
      <c r="E25" s="93"/>
      <c r="F25" s="93"/>
      <c r="G25" s="93"/>
      <c r="H25" s="93"/>
      <c r="I25" s="93"/>
      <c r="J25" s="93"/>
      <c r="K25" s="93"/>
      <c r="L25" s="93"/>
      <c r="M25" s="93"/>
      <c r="N25" s="93"/>
      <c r="O25" s="93"/>
      <c r="P25" s="93"/>
      <c r="Q25" s="93"/>
      <c r="R25" s="93"/>
      <c r="S25" s="93"/>
      <c r="T25" s="93"/>
      <c r="U25" s="92"/>
    </row>
    <row r="26" spans="1:22" ht="24.6" customHeight="1">
      <c r="B26" s="94" t="s">
        <v>1132</v>
      </c>
      <c r="C26" s="96"/>
      <c r="D26" s="96"/>
      <c r="E26" s="96"/>
      <c r="F26" s="96"/>
      <c r="G26" s="96"/>
      <c r="H26" s="96"/>
      <c r="I26" s="96"/>
      <c r="J26" s="96"/>
      <c r="K26" s="96"/>
      <c r="L26" s="96"/>
      <c r="M26" s="96"/>
      <c r="N26" s="96"/>
      <c r="O26" s="96"/>
      <c r="P26" s="96"/>
      <c r="Q26" s="96"/>
      <c r="R26" s="96"/>
      <c r="S26" s="96"/>
      <c r="T26" s="96"/>
      <c r="U26" s="95"/>
    </row>
    <row r="27" spans="1:22" ht="34.5" customHeight="1">
      <c r="B27" s="94" t="s">
        <v>71</v>
      </c>
      <c r="C27" s="96"/>
      <c r="D27" s="96"/>
      <c r="E27" s="96"/>
      <c r="F27" s="96"/>
      <c r="G27" s="96"/>
      <c r="H27" s="96"/>
      <c r="I27" s="96"/>
      <c r="J27" s="96"/>
      <c r="K27" s="96"/>
      <c r="L27" s="96"/>
      <c r="M27" s="96"/>
      <c r="N27" s="96"/>
      <c r="O27" s="96"/>
      <c r="P27" s="96"/>
      <c r="Q27" s="96"/>
      <c r="R27" s="96"/>
      <c r="S27" s="96"/>
      <c r="T27" s="96"/>
      <c r="U27" s="95"/>
    </row>
    <row r="28" spans="1:22" ht="36.200000000000003" customHeight="1">
      <c r="B28" s="94" t="s">
        <v>1133</v>
      </c>
      <c r="C28" s="96"/>
      <c r="D28" s="96"/>
      <c r="E28" s="96"/>
      <c r="F28" s="96"/>
      <c r="G28" s="96"/>
      <c r="H28" s="96"/>
      <c r="I28" s="96"/>
      <c r="J28" s="96"/>
      <c r="K28" s="96"/>
      <c r="L28" s="96"/>
      <c r="M28" s="96"/>
      <c r="N28" s="96"/>
      <c r="O28" s="96"/>
      <c r="P28" s="96"/>
      <c r="Q28" s="96"/>
      <c r="R28" s="96"/>
      <c r="S28" s="96"/>
      <c r="T28" s="96"/>
      <c r="U28" s="95"/>
    </row>
    <row r="29" spans="1:22" ht="48.75" customHeight="1">
      <c r="B29" s="94" t="s">
        <v>1134</v>
      </c>
      <c r="C29" s="96"/>
      <c r="D29" s="96"/>
      <c r="E29" s="96"/>
      <c r="F29" s="96"/>
      <c r="G29" s="96"/>
      <c r="H29" s="96"/>
      <c r="I29" s="96"/>
      <c r="J29" s="96"/>
      <c r="K29" s="96"/>
      <c r="L29" s="96"/>
      <c r="M29" s="96"/>
      <c r="N29" s="96"/>
      <c r="O29" s="96"/>
      <c r="P29" s="96"/>
      <c r="Q29" s="96"/>
      <c r="R29" s="96"/>
      <c r="S29" s="96"/>
      <c r="T29" s="96"/>
      <c r="U29" s="95"/>
    </row>
    <row r="30" spans="1:22" ht="34.5" customHeight="1">
      <c r="B30" s="94" t="s">
        <v>1135</v>
      </c>
      <c r="C30" s="96"/>
      <c r="D30" s="96"/>
      <c r="E30" s="96"/>
      <c r="F30" s="96"/>
      <c r="G30" s="96"/>
      <c r="H30" s="96"/>
      <c r="I30" s="96"/>
      <c r="J30" s="96"/>
      <c r="K30" s="96"/>
      <c r="L30" s="96"/>
      <c r="M30" s="96"/>
      <c r="N30" s="96"/>
      <c r="O30" s="96"/>
      <c r="P30" s="96"/>
      <c r="Q30" s="96"/>
      <c r="R30" s="96"/>
      <c r="S30" s="96"/>
      <c r="T30" s="96"/>
      <c r="U30" s="95"/>
    </row>
    <row r="31" spans="1:22" ht="17.45" customHeight="1">
      <c r="B31" s="94" t="s">
        <v>1136</v>
      </c>
      <c r="C31" s="96"/>
      <c r="D31" s="96"/>
      <c r="E31" s="96"/>
      <c r="F31" s="96"/>
      <c r="G31" s="96"/>
      <c r="H31" s="96"/>
      <c r="I31" s="96"/>
      <c r="J31" s="96"/>
      <c r="K31" s="96"/>
      <c r="L31" s="96"/>
      <c r="M31" s="96"/>
      <c r="N31" s="96"/>
      <c r="O31" s="96"/>
      <c r="P31" s="96"/>
      <c r="Q31" s="96"/>
      <c r="R31" s="96"/>
      <c r="S31" s="96"/>
      <c r="T31" s="96"/>
      <c r="U31" s="95"/>
    </row>
    <row r="32" spans="1:22" ht="42.75" customHeight="1">
      <c r="B32" s="94" t="s">
        <v>1137</v>
      </c>
      <c r="C32" s="96"/>
      <c r="D32" s="96"/>
      <c r="E32" s="96"/>
      <c r="F32" s="96"/>
      <c r="G32" s="96"/>
      <c r="H32" s="96"/>
      <c r="I32" s="96"/>
      <c r="J32" s="96"/>
      <c r="K32" s="96"/>
      <c r="L32" s="96"/>
      <c r="M32" s="96"/>
      <c r="N32" s="96"/>
      <c r="O32" s="96"/>
      <c r="P32" s="96"/>
      <c r="Q32" s="96"/>
      <c r="R32" s="96"/>
      <c r="S32" s="96"/>
      <c r="T32" s="96"/>
      <c r="U32" s="95"/>
    </row>
    <row r="33" spans="2:21" ht="41.1" customHeight="1" thickBot="1">
      <c r="B33" s="97" t="s">
        <v>1138</v>
      </c>
      <c r="C33" s="99"/>
      <c r="D33" s="99"/>
      <c r="E33" s="99"/>
      <c r="F33" s="99"/>
      <c r="G33" s="99"/>
      <c r="H33" s="99"/>
      <c r="I33" s="99"/>
      <c r="J33" s="99"/>
      <c r="K33" s="99"/>
      <c r="L33" s="99"/>
      <c r="M33" s="99"/>
      <c r="N33" s="99"/>
      <c r="O33" s="99"/>
      <c r="P33" s="99"/>
      <c r="Q33" s="99"/>
      <c r="R33" s="99"/>
      <c r="S33" s="99"/>
      <c r="T33" s="99"/>
      <c r="U33" s="98"/>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1139</v>
      </c>
      <c r="D4" s="15" t="s">
        <v>1140</v>
      </c>
      <c r="E4" s="15"/>
      <c r="F4" s="15"/>
      <c r="G4" s="15"/>
      <c r="H4" s="15"/>
      <c r="I4" s="16"/>
      <c r="J4" s="17" t="s">
        <v>6</v>
      </c>
      <c r="K4" s="18" t="s">
        <v>7</v>
      </c>
      <c r="L4" s="19" t="s">
        <v>8</v>
      </c>
      <c r="M4" s="19"/>
      <c r="N4" s="19"/>
      <c r="O4" s="19"/>
      <c r="P4" s="17" t="s">
        <v>9</v>
      </c>
      <c r="Q4" s="19" t="s">
        <v>515</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1141</v>
      </c>
      <c r="D11" s="58"/>
      <c r="E11" s="58"/>
      <c r="F11" s="58"/>
      <c r="G11" s="58"/>
      <c r="H11" s="58"/>
      <c r="I11" s="58" t="s">
        <v>1142</v>
      </c>
      <c r="J11" s="58"/>
      <c r="K11" s="58"/>
      <c r="L11" s="58" t="s">
        <v>1143</v>
      </c>
      <c r="M11" s="58"/>
      <c r="N11" s="58"/>
      <c r="O11" s="58"/>
      <c r="P11" s="59" t="s">
        <v>44</v>
      </c>
      <c r="Q11" s="59" t="s">
        <v>40</v>
      </c>
      <c r="R11" s="59">
        <v>90.45</v>
      </c>
      <c r="S11" s="59">
        <v>90.45</v>
      </c>
      <c r="T11" s="59">
        <v>94.51</v>
      </c>
      <c r="U11" s="61">
        <f>IF(ISERR(T11/S11*100),"N/A",T11/S11*100)</f>
        <v>104.48866777224985</v>
      </c>
    </row>
    <row r="12" spans="1:34" ht="75" customHeight="1" thickBot="1">
      <c r="A12" s="56"/>
      <c r="B12" s="62" t="s">
        <v>41</v>
      </c>
      <c r="C12" s="63" t="s">
        <v>41</v>
      </c>
      <c r="D12" s="63"/>
      <c r="E12" s="63"/>
      <c r="F12" s="63"/>
      <c r="G12" s="63"/>
      <c r="H12" s="63"/>
      <c r="I12" s="63" t="s">
        <v>1395</v>
      </c>
      <c r="J12" s="63"/>
      <c r="K12" s="63"/>
      <c r="L12" s="63" t="s">
        <v>38</v>
      </c>
      <c r="M12" s="63"/>
      <c r="N12" s="63"/>
      <c r="O12" s="63"/>
      <c r="P12" s="64" t="s">
        <v>39</v>
      </c>
      <c r="Q12" s="64" t="s">
        <v>40</v>
      </c>
      <c r="R12" s="100">
        <v>62505</v>
      </c>
      <c r="S12" s="100">
        <v>62505</v>
      </c>
      <c r="T12" s="100">
        <v>85196</v>
      </c>
      <c r="U12" s="65">
        <f>IF(ISERR(T12/S12*100),"N/A",T12/S12*100)</f>
        <v>136.30269578433726</v>
      </c>
    </row>
    <row r="13" spans="1:34" ht="75" customHeight="1" thickTop="1" thickBot="1">
      <c r="A13" s="56"/>
      <c r="B13" s="57" t="s">
        <v>45</v>
      </c>
      <c r="C13" s="58" t="s">
        <v>1144</v>
      </c>
      <c r="D13" s="58"/>
      <c r="E13" s="58"/>
      <c r="F13" s="58"/>
      <c r="G13" s="58"/>
      <c r="H13" s="58"/>
      <c r="I13" s="58" t="s">
        <v>1145</v>
      </c>
      <c r="J13" s="58"/>
      <c r="K13" s="58"/>
      <c r="L13" s="58" t="s">
        <v>1146</v>
      </c>
      <c r="M13" s="58"/>
      <c r="N13" s="58"/>
      <c r="O13" s="58"/>
      <c r="P13" s="59" t="s">
        <v>44</v>
      </c>
      <c r="Q13" s="59" t="s">
        <v>40</v>
      </c>
      <c r="R13" s="59">
        <v>2.38</v>
      </c>
      <c r="S13" s="59">
        <v>2.38</v>
      </c>
      <c r="T13" s="59">
        <v>2.62</v>
      </c>
      <c r="U13" s="61">
        <f>IF(ISERR(T13/S13*100),"N/A",T13/S13*100)</f>
        <v>110.08403361344538</v>
      </c>
    </row>
    <row r="14" spans="1:34" ht="75" customHeight="1" thickTop="1" thickBot="1">
      <c r="A14" s="56"/>
      <c r="B14" s="57" t="s">
        <v>50</v>
      </c>
      <c r="C14" s="58" t="s">
        <v>1147</v>
      </c>
      <c r="D14" s="58"/>
      <c r="E14" s="58"/>
      <c r="F14" s="58"/>
      <c r="G14" s="58"/>
      <c r="H14" s="58"/>
      <c r="I14" s="58" t="s">
        <v>1148</v>
      </c>
      <c r="J14" s="58"/>
      <c r="K14" s="58"/>
      <c r="L14" s="58" t="s">
        <v>1149</v>
      </c>
      <c r="M14" s="58"/>
      <c r="N14" s="58"/>
      <c r="O14" s="58"/>
      <c r="P14" s="59" t="s">
        <v>44</v>
      </c>
      <c r="Q14" s="59" t="s">
        <v>49</v>
      </c>
      <c r="R14" s="59">
        <v>62.5</v>
      </c>
      <c r="S14" s="59">
        <v>62.5</v>
      </c>
      <c r="T14" s="59">
        <v>62.16</v>
      </c>
      <c r="U14" s="61">
        <f>IF(ISERR(T14/S14*100),"N/A",T14/S14*100)</f>
        <v>99.456000000000003</v>
      </c>
    </row>
    <row r="15" spans="1:34" ht="75" customHeight="1" thickTop="1" thickBot="1">
      <c r="A15" s="56"/>
      <c r="B15" s="57" t="s">
        <v>55</v>
      </c>
      <c r="C15" s="58" t="s">
        <v>1150</v>
      </c>
      <c r="D15" s="58"/>
      <c r="E15" s="58"/>
      <c r="F15" s="58"/>
      <c r="G15" s="58"/>
      <c r="H15" s="58"/>
      <c r="I15" s="58" t="s">
        <v>1151</v>
      </c>
      <c r="J15" s="58"/>
      <c r="K15" s="58"/>
      <c r="L15" s="58" t="s">
        <v>1152</v>
      </c>
      <c r="M15" s="58"/>
      <c r="N15" s="58"/>
      <c r="O15" s="58"/>
      <c r="P15" s="59" t="s">
        <v>44</v>
      </c>
      <c r="Q15" s="59" t="s">
        <v>106</v>
      </c>
      <c r="R15" s="59">
        <v>91.91</v>
      </c>
      <c r="S15" s="59">
        <v>91.91</v>
      </c>
      <c r="T15" s="59">
        <v>91.99</v>
      </c>
      <c r="U15" s="61">
        <f>IF(ISERR(T15/S15*100),"N/A",T15/S15*100)</f>
        <v>100.08704167120008</v>
      </c>
    </row>
    <row r="16" spans="1:34" ht="22.5" customHeight="1" thickTop="1" thickBot="1">
      <c r="B16" s="9" t="s">
        <v>60</v>
      </c>
      <c r="C16" s="10"/>
      <c r="D16" s="10"/>
      <c r="E16" s="10"/>
      <c r="F16" s="10"/>
      <c r="G16" s="10"/>
      <c r="H16" s="11"/>
      <c r="I16" s="11"/>
      <c r="J16" s="11"/>
      <c r="K16" s="11"/>
      <c r="L16" s="11"/>
      <c r="M16" s="11"/>
      <c r="N16" s="11"/>
      <c r="O16" s="11"/>
      <c r="P16" s="11"/>
      <c r="Q16" s="11"/>
      <c r="R16" s="11"/>
      <c r="S16" s="11"/>
      <c r="T16" s="11"/>
      <c r="U16" s="12"/>
      <c r="V16" s="66"/>
    </row>
    <row r="17" spans="2:21" ht="26.25" customHeight="1" thickTop="1">
      <c r="B17" s="67"/>
      <c r="C17" s="68"/>
      <c r="D17" s="68"/>
      <c r="E17" s="68"/>
      <c r="F17" s="68"/>
      <c r="G17" s="68"/>
      <c r="H17" s="69"/>
      <c r="I17" s="69"/>
      <c r="J17" s="69"/>
      <c r="K17" s="69"/>
      <c r="L17" s="69"/>
      <c r="M17" s="69"/>
      <c r="N17" s="69"/>
      <c r="O17" s="69"/>
      <c r="P17" s="70"/>
      <c r="Q17" s="71"/>
      <c r="R17" s="72" t="s">
        <v>61</v>
      </c>
      <c r="S17" s="40" t="s">
        <v>62</v>
      </c>
      <c r="T17" s="72" t="s">
        <v>63</v>
      </c>
      <c r="U17" s="40" t="s">
        <v>64</v>
      </c>
    </row>
    <row r="18" spans="2:21" ht="26.25" customHeight="1" thickBot="1">
      <c r="B18" s="73"/>
      <c r="C18" s="74"/>
      <c r="D18" s="74"/>
      <c r="E18" s="74"/>
      <c r="F18" s="74"/>
      <c r="G18" s="74"/>
      <c r="H18" s="75"/>
      <c r="I18" s="75"/>
      <c r="J18" s="75"/>
      <c r="K18" s="75"/>
      <c r="L18" s="75"/>
      <c r="M18" s="75"/>
      <c r="N18" s="75"/>
      <c r="O18" s="75"/>
      <c r="P18" s="76"/>
      <c r="Q18" s="77"/>
      <c r="R18" s="78" t="s">
        <v>65</v>
      </c>
      <c r="S18" s="77" t="s">
        <v>65</v>
      </c>
      <c r="T18" s="77" t="s">
        <v>65</v>
      </c>
      <c r="U18" s="77" t="s">
        <v>66</v>
      </c>
    </row>
    <row r="19" spans="2:21" ht="13.5" customHeight="1" thickBot="1">
      <c r="B19" s="79" t="s">
        <v>67</v>
      </c>
      <c r="C19" s="80"/>
      <c r="D19" s="80"/>
      <c r="E19" s="81"/>
      <c r="F19" s="81"/>
      <c r="G19" s="81"/>
      <c r="H19" s="82"/>
      <c r="I19" s="82"/>
      <c r="J19" s="82"/>
      <c r="K19" s="82"/>
      <c r="L19" s="82"/>
      <c r="M19" s="82"/>
      <c r="N19" s="82"/>
      <c r="O19" s="82"/>
      <c r="P19" s="83"/>
      <c r="Q19" s="83"/>
      <c r="R19" s="84">
        <f>6.9608</f>
        <v>6.9607999999999999</v>
      </c>
      <c r="S19" s="84">
        <f>6.9608</f>
        <v>6.9607999999999999</v>
      </c>
      <c r="T19" s="84">
        <f>25.0108</f>
        <v>25.0108</v>
      </c>
      <c r="U19" s="85">
        <f>+IF(ISERR(T19/S19*100),"N/A",T19/S19*100)</f>
        <v>359.30927479600047</v>
      </c>
    </row>
    <row r="20" spans="2:21" ht="13.5" customHeight="1" thickBot="1">
      <c r="B20" s="86" t="s">
        <v>68</v>
      </c>
      <c r="C20" s="87"/>
      <c r="D20" s="87"/>
      <c r="E20" s="88"/>
      <c r="F20" s="88"/>
      <c r="G20" s="88"/>
      <c r="H20" s="89"/>
      <c r="I20" s="89"/>
      <c r="J20" s="89"/>
      <c r="K20" s="89"/>
      <c r="L20" s="89"/>
      <c r="M20" s="89"/>
      <c r="N20" s="89"/>
      <c r="O20" s="89"/>
      <c r="P20" s="90"/>
      <c r="Q20" s="90"/>
      <c r="R20" s="84">
        <f>31.24669955</f>
        <v>31.246699549999999</v>
      </c>
      <c r="S20" s="84">
        <f>31.24669955</f>
        <v>31.246699549999999</v>
      </c>
      <c r="T20" s="84">
        <f>25.0108</f>
        <v>25.0108</v>
      </c>
      <c r="U20" s="85">
        <f>+IF(ISERR(T20/S20*100),"N/A",T20/S20*100)</f>
        <v>80.043013694865579</v>
      </c>
    </row>
    <row r="21" spans="2:21" ht="14.85" customHeight="1" thickTop="1" thickBot="1">
      <c r="B21" s="9" t="s">
        <v>69</v>
      </c>
      <c r="C21" s="10"/>
      <c r="D21" s="10"/>
      <c r="E21" s="10"/>
      <c r="F21" s="10"/>
      <c r="G21" s="10"/>
      <c r="H21" s="11"/>
      <c r="I21" s="11"/>
      <c r="J21" s="11"/>
      <c r="K21" s="11"/>
      <c r="L21" s="11"/>
      <c r="M21" s="11"/>
      <c r="N21" s="11"/>
      <c r="O21" s="11"/>
      <c r="P21" s="11"/>
      <c r="Q21" s="11"/>
      <c r="R21" s="11"/>
      <c r="S21" s="11"/>
      <c r="T21" s="11"/>
      <c r="U21" s="12"/>
    </row>
    <row r="22" spans="2:21" ht="44.25" customHeight="1" thickTop="1">
      <c r="B22" s="91" t="s">
        <v>70</v>
      </c>
      <c r="C22" s="93"/>
      <c r="D22" s="93"/>
      <c r="E22" s="93"/>
      <c r="F22" s="93"/>
      <c r="G22" s="93"/>
      <c r="H22" s="93"/>
      <c r="I22" s="93"/>
      <c r="J22" s="93"/>
      <c r="K22" s="93"/>
      <c r="L22" s="93"/>
      <c r="M22" s="93"/>
      <c r="N22" s="93"/>
      <c r="O22" s="93"/>
      <c r="P22" s="93"/>
      <c r="Q22" s="93"/>
      <c r="R22" s="93"/>
      <c r="S22" s="93"/>
      <c r="T22" s="93"/>
      <c r="U22" s="92"/>
    </row>
    <row r="23" spans="2:21" ht="69.75" customHeight="1">
      <c r="B23" s="94" t="s">
        <v>1153</v>
      </c>
      <c r="C23" s="96"/>
      <c r="D23" s="96"/>
      <c r="E23" s="96"/>
      <c r="F23" s="96"/>
      <c r="G23" s="96"/>
      <c r="H23" s="96"/>
      <c r="I23" s="96"/>
      <c r="J23" s="96"/>
      <c r="K23" s="96"/>
      <c r="L23" s="96"/>
      <c r="M23" s="96"/>
      <c r="N23" s="96"/>
      <c r="O23" s="96"/>
      <c r="P23" s="96"/>
      <c r="Q23" s="96"/>
      <c r="R23" s="96"/>
      <c r="S23" s="96"/>
      <c r="T23" s="96"/>
      <c r="U23" s="95"/>
    </row>
    <row r="24" spans="2:21" ht="34.5" customHeight="1">
      <c r="B24" s="94" t="s">
        <v>71</v>
      </c>
      <c r="C24" s="96"/>
      <c r="D24" s="96"/>
      <c r="E24" s="96"/>
      <c r="F24" s="96"/>
      <c r="G24" s="96"/>
      <c r="H24" s="96"/>
      <c r="I24" s="96"/>
      <c r="J24" s="96"/>
      <c r="K24" s="96"/>
      <c r="L24" s="96"/>
      <c r="M24" s="96"/>
      <c r="N24" s="96"/>
      <c r="O24" s="96"/>
      <c r="P24" s="96"/>
      <c r="Q24" s="96"/>
      <c r="R24" s="96"/>
      <c r="S24" s="96"/>
      <c r="T24" s="96"/>
      <c r="U24" s="95"/>
    </row>
    <row r="25" spans="2:21" ht="48.2" customHeight="1">
      <c r="B25" s="94" t="s">
        <v>1154</v>
      </c>
      <c r="C25" s="96"/>
      <c r="D25" s="96"/>
      <c r="E25" s="96"/>
      <c r="F25" s="96"/>
      <c r="G25" s="96"/>
      <c r="H25" s="96"/>
      <c r="I25" s="96"/>
      <c r="J25" s="96"/>
      <c r="K25" s="96"/>
      <c r="L25" s="96"/>
      <c r="M25" s="96"/>
      <c r="N25" s="96"/>
      <c r="O25" s="96"/>
      <c r="P25" s="96"/>
      <c r="Q25" s="96"/>
      <c r="R25" s="96"/>
      <c r="S25" s="96"/>
      <c r="T25" s="96"/>
      <c r="U25" s="95"/>
    </row>
    <row r="26" spans="2:21" ht="45.6" customHeight="1">
      <c r="B26" s="94" t="s">
        <v>1155</v>
      </c>
      <c r="C26" s="96"/>
      <c r="D26" s="96"/>
      <c r="E26" s="96"/>
      <c r="F26" s="96"/>
      <c r="G26" s="96"/>
      <c r="H26" s="96"/>
      <c r="I26" s="96"/>
      <c r="J26" s="96"/>
      <c r="K26" s="96"/>
      <c r="L26" s="96"/>
      <c r="M26" s="96"/>
      <c r="N26" s="96"/>
      <c r="O26" s="96"/>
      <c r="P26" s="96"/>
      <c r="Q26" s="96"/>
      <c r="R26" s="96"/>
      <c r="S26" s="96"/>
      <c r="T26" s="96"/>
      <c r="U26" s="95"/>
    </row>
    <row r="27" spans="2:21" ht="49.7" customHeight="1" thickBot="1">
      <c r="B27" s="97" t="s">
        <v>1156</v>
      </c>
      <c r="C27" s="99"/>
      <c r="D27" s="99"/>
      <c r="E27" s="99"/>
      <c r="F27" s="99"/>
      <c r="G27" s="99"/>
      <c r="H27" s="99"/>
      <c r="I27" s="99"/>
      <c r="J27" s="99"/>
      <c r="K27" s="99"/>
      <c r="L27" s="99"/>
      <c r="M27" s="99"/>
      <c r="N27" s="99"/>
      <c r="O27" s="99"/>
      <c r="P27" s="99"/>
      <c r="Q27" s="99"/>
      <c r="R27" s="99"/>
      <c r="S27" s="99"/>
      <c r="T27" s="99"/>
      <c r="U27" s="98"/>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1157</v>
      </c>
      <c r="D4" s="15" t="s">
        <v>1158</v>
      </c>
      <c r="E4" s="15"/>
      <c r="F4" s="15"/>
      <c r="G4" s="15"/>
      <c r="H4" s="15"/>
      <c r="I4" s="16"/>
      <c r="J4" s="17" t="s">
        <v>6</v>
      </c>
      <c r="K4" s="18" t="s">
        <v>7</v>
      </c>
      <c r="L4" s="19" t="s">
        <v>8</v>
      </c>
      <c r="M4" s="19"/>
      <c r="N4" s="19"/>
      <c r="O4" s="19"/>
      <c r="P4" s="17" t="s">
        <v>9</v>
      </c>
      <c r="Q4" s="19" t="s">
        <v>567</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568</v>
      </c>
      <c r="Q6" s="25"/>
      <c r="R6" s="29"/>
      <c r="S6" s="28" t="s">
        <v>20</v>
      </c>
      <c r="T6" s="25" t="s">
        <v>569</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1159</v>
      </c>
      <c r="D11" s="58"/>
      <c r="E11" s="58"/>
      <c r="F11" s="58"/>
      <c r="G11" s="58"/>
      <c r="H11" s="58"/>
      <c r="I11" s="58" t="s">
        <v>1160</v>
      </c>
      <c r="J11" s="58"/>
      <c r="K11" s="58"/>
      <c r="L11" s="58" t="s">
        <v>1161</v>
      </c>
      <c r="M11" s="58"/>
      <c r="N11" s="58"/>
      <c r="O11" s="58"/>
      <c r="P11" s="59" t="s">
        <v>183</v>
      </c>
      <c r="Q11" s="59" t="s">
        <v>286</v>
      </c>
      <c r="R11" s="59">
        <v>1.72</v>
      </c>
      <c r="S11" s="59">
        <v>1.72</v>
      </c>
      <c r="T11" s="59">
        <v>1.72</v>
      </c>
      <c r="U11" s="61">
        <f t="shared" ref="U11:U21" si="0">IF(ISERR(T11/S11*100),"N/A",T11/S11*100)</f>
        <v>100</v>
      </c>
    </row>
    <row r="12" spans="1:34" ht="75" customHeight="1" thickBot="1">
      <c r="A12" s="56"/>
      <c r="B12" s="62" t="s">
        <v>41</v>
      </c>
      <c r="C12" s="63" t="s">
        <v>41</v>
      </c>
      <c r="D12" s="63"/>
      <c r="E12" s="63"/>
      <c r="F12" s="63"/>
      <c r="G12" s="63"/>
      <c r="H12" s="63"/>
      <c r="I12" s="63" t="s">
        <v>1395</v>
      </c>
      <c r="J12" s="63"/>
      <c r="K12" s="63"/>
      <c r="L12" s="63" t="s">
        <v>38</v>
      </c>
      <c r="M12" s="63"/>
      <c r="N12" s="63"/>
      <c r="O12" s="63"/>
      <c r="P12" s="64" t="s">
        <v>39</v>
      </c>
      <c r="Q12" s="64" t="s">
        <v>40</v>
      </c>
      <c r="R12" s="100">
        <v>62505</v>
      </c>
      <c r="S12" s="100">
        <v>62505</v>
      </c>
      <c r="T12" s="100">
        <v>85196</v>
      </c>
      <c r="U12" s="65">
        <f t="shared" si="0"/>
        <v>136.30269578433726</v>
      </c>
    </row>
    <row r="13" spans="1:34" ht="75" customHeight="1" thickTop="1">
      <c r="A13" s="56"/>
      <c r="B13" s="57" t="s">
        <v>45</v>
      </c>
      <c r="C13" s="58" t="s">
        <v>1162</v>
      </c>
      <c r="D13" s="58"/>
      <c r="E13" s="58"/>
      <c r="F13" s="58"/>
      <c r="G13" s="58"/>
      <c r="H13" s="58"/>
      <c r="I13" s="58" t="s">
        <v>1163</v>
      </c>
      <c r="J13" s="58"/>
      <c r="K13" s="58"/>
      <c r="L13" s="58" t="s">
        <v>1164</v>
      </c>
      <c r="M13" s="58"/>
      <c r="N13" s="58"/>
      <c r="O13" s="58"/>
      <c r="P13" s="59" t="s">
        <v>44</v>
      </c>
      <c r="Q13" s="59" t="s">
        <v>40</v>
      </c>
      <c r="R13" s="59">
        <v>25</v>
      </c>
      <c r="S13" s="59">
        <v>25</v>
      </c>
      <c r="T13" s="59">
        <v>12.5</v>
      </c>
      <c r="U13" s="61">
        <f t="shared" si="0"/>
        <v>50</v>
      </c>
    </row>
    <row r="14" spans="1:34" ht="75" customHeight="1" thickBot="1">
      <c r="A14" s="56"/>
      <c r="B14" s="62" t="s">
        <v>41</v>
      </c>
      <c r="C14" s="63" t="s">
        <v>41</v>
      </c>
      <c r="D14" s="63"/>
      <c r="E14" s="63"/>
      <c r="F14" s="63"/>
      <c r="G14" s="63"/>
      <c r="H14" s="63"/>
      <c r="I14" s="63" t="s">
        <v>1165</v>
      </c>
      <c r="J14" s="63"/>
      <c r="K14" s="63"/>
      <c r="L14" s="63" t="s">
        <v>1166</v>
      </c>
      <c r="M14" s="63"/>
      <c r="N14" s="63"/>
      <c r="O14" s="63"/>
      <c r="P14" s="64" t="s">
        <v>44</v>
      </c>
      <c r="Q14" s="64" t="s">
        <v>40</v>
      </c>
      <c r="R14" s="64">
        <v>81.25</v>
      </c>
      <c r="S14" s="64">
        <v>81.25</v>
      </c>
      <c r="T14" s="64">
        <v>81.25</v>
      </c>
      <c r="U14" s="65">
        <f t="shared" si="0"/>
        <v>100</v>
      </c>
    </row>
    <row r="15" spans="1:34" ht="75" customHeight="1" thickTop="1">
      <c r="A15" s="56"/>
      <c r="B15" s="57" t="s">
        <v>50</v>
      </c>
      <c r="C15" s="58" t="s">
        <v>1167</v>
      </c>
      <c r="D15" s="58"/>
      <c r="E15" s="58"/>
      <c r="F15" s="58"/>
      <c r="G15" s="58"/>
      <c r="H15" s="58"/>
      <c r="I15" s="58" t="s">
        <v>1168</v>
      </c>
      <c r="J15" s="58"/>
      <c r="K15" s="58"/>
      <c r="L15" s="58" t="s">
        <v>1169</v>
      </c>
      <c r="M15" s="58"/>
      <c r="N15" s="58"/>
      <c r="O15" s="58"/>
      <c r="P15" s="59" t="s">
        <v>44</v>
      </c>
      <c r="Q15" s="59" t="s">
        <v>40</v>
      </c>
      <c r="R15" s="59">
        <v>100</v>
      </c>
      <c r="S15" s="59">
        <v>100</v>
      </c>
      <c r="T15" s="59">
        <v>37.5</v>
      </c>
      <c r="U15" s="61">
        <f t="shared" si="0"/>
        <v>37.5</v>
      </c>
    </row>
    <row r="16" spans="1:34" ht="75" customHeight="1" thickBot="1">
      <c r="A16" s="56"/>
      <c r="B16" s="62" t="s">
        <v>41</v>
      </c>
      <c r="C16" s="63" t="s">
        <v>1170</v>
      </c>
      <c r="D16" s="63"/>
      <c r="E16" s="63"/>
      <c r="F16" s="63"/>
      <c r="G16" s="63"/>
      <c r="H16" s="63"/>
      <c r="I16" s="63" t="s">
        <v>1171</v>
      </c>
      <c r="J16" s="63"/>
      <c r="K16" s="63"/>
      <c r="L16" s="63" t="s">
        <v>1172</v>
      </c>
      <c r="M16" s="63"/>
      <c r="N16" s="63"/>
      <c r="O16" s="63"/>
      <c r="P16" s="64" t="s">
        <v>44</v>
      </c>
      <c r="Q16" s="64" t="s">
        <v>96</v>
      </c>
      <c r="R16" s="64">
        <v>60</v>
      </c>
      <c r="S16" s="64">
        <v>60</v>
      </c>
      <c r="T16" s="64">
        <v>60.05</v>
      </c>
      <c r="U16" s="65">
        <f t="shared" si="0"/>
        <v>100.08333333333333</v>
      </c>
    </row>
    <row r="17" spans="1:22" ht="75" customHeight="1" thickTop="1">
      <c r="A17" s="56"/>
      <c r="B17" s="57" t="s">
        <v>55</v>
      </c>
      <c r="C17" s="58" t="s">
        <v>1173</v>
      </c>
      <c r="D17" s="58"/>
      <c r="E17" s="58"/>
      <c r="F17" s="58"/>
      <c r="G17" s="58"/>
      <c r="H17" s="58"/>
      <c r="I17" s="58" t="s">
        <v>1174</v>
      </c>
      <c r="J17" s="58"/>
      <c r="K17" s="58"/>
      <c r="L17" s="58" t="s">
        <v>1175</v>
      </c>
      <c r="M17" s="58"/>
      <c r="N17" s="58"/>
      <c r="O17" s="58"/>
      <c r="P17" s="59" t="s">
        <v>44</v>
      </c>
      <c r="Q17" s="59" t="s">
        <v>59</v>
      </c>
      <c r="R17" s="59">
        <v>100</v>
      </c>
      <c r="S17" s="59">
        <v>100</v>
      </c>
      <c r="T17" s="59">
        <v>100</v>
      </c>
      <c r="U17" s="61">
        <f t="shared" si="0"/>
        <v>100</v>
      </c>
    </row>
    <row r="18" spans="1:22" ht="75" customHeight="1">
      <c r="A18" s="56"/>
      <c r="B18" s="62" t="s">
        <v>41</v>
      </c>
      <c r="C18" s="63" t="s">
        <v>1176</v>
      </c>
      <c r="D18" s="63"/>
      <c r="E18" s="63"/>
      <c r="F18" s="63"/>
      <c r="G18" s="63"/>
      <c r="H18" s="63"/>
      <c r="I18" s="63" t="s">
        <v>1177</v>
      </c>
      <c r="J18" s="63"/>
      <c r="K18" s="63"/>
      <c r="L18" s="63" t="s">
        <v>1178</v>
      </c>
      <c r="M18" s="63"/>
      <c r="N18" s="63"/>
      <c r="O18" s="63"/>
      <c r="P18" s="64" t="s">
        <v>44</v>
      </c>
      <c r="Q18" s="64" t="s">
        <v>59</v>
      </c>
      <c r="R18" s="64">
        <v>88.89</v>
      </c>
      <c r="S18" s="64">
        <v>88.89</v>
      </c>
      <c r="T18" s="64">
        <v>100</v>
      </c>
      <c r="U18" s="65">
        <f t="shared" si="0"/>
        <v>112.49859376757792</v>
      </c>
    </row>
    <row r="19" spans="1:22" ht="75" customHeight="1">
      <c r="A19" s="56"/>
      <c r="B19" s="62" t="s">
        <v>41</v>
      </c>
      <c r="C19" s="63" t="s">
        <v>1179</v>
      </c>
      <c r="D19" s="63"/>
      <c r="E19" s="63"/>
      <c r="F19" s="63"/>
      <c r="G19" s="63"/>
      <c r="H19" s="63"/>
      <c r="I19" s="63" t="s">
        <v>1180</v>
      </c>
      <c r="J19" s="63"/>
      <c r="K19" s="63"/>
      <c r="L19" s="63" t="s">
        <v>1181</v>
      </c>
      <c r="M19" s="63"/>
      <c r="N19" s="63"/>
      <c r="O19" s="63"/>
      <c r="P19" s="64" t="s">
        <v>44</v>
      </c>
      <c r="Q19" s="64" t="s">
        <v>155</v>
      </c>
      <c r="R19" s="64">
        <v>75.36</v>
      </c>
      <c r="S19" s="64">
        <v>75.36</v>
      </c>
      <c r="T19" s="64">
        <v>95.65</v>
      </c>
      <c r="U19" s="65">
        <f t="shared" si="0"/>
        <v>126.92409766454354</v>
      </c>
    </row>
    <row r="20" spans="1:22" ht="75" customHeight="1">
      <c r="A20" s="56"/>
      <c r="B20" s="62" t="s">
        <v>41</v>
      </c>
      <c r="C20" s="63" t="s">
        <v>1182</v>
      </c>
      <c r="D20" s="63"/>
      <c r="E20" s="63"/>
      <c r="F20" s="63"/>
      <c r="G20" s="63"/>
      <c r="H20" s="63"/>
      <c r="I20" s="63" t="s">
        <v>1183</v>
      </c>
      <c r="J20" s="63"/>
      <c r="K20" s="63"/>
      <c r="L20" s="63" t="s">
        <v>1184</v>
      </c>
      <c r="M20" s="63"/>
      <c r="N20" s="63"/>
      <c r="O20" s="63"/>
      <c r="P20" s="64" t="s">
        <v>44</v>
      </c>
      <c r="Q20" s="64" t="s">
        <v>155</v>
      </c>
      <c r="R20" s="64">
        <v>100</v>
      </c>
      <c r="S20" s="64">
        <v>100</v>
      </c>
      <c r="T20" s="64">
        <v>139.58000000000001</v>
      </c>
      <c r="U20" s="65">
        <f t="shared" si="0"/>
        <v>139.58000000000001</v>
      </c>
    </row>
    <row r="21" spans="1:22" ht="75" customHeight="1" thickBot="1">
      <c r="A21" s="56"/>
      <c r="B21" s="62" t="s">
        <v>41</v>
      </c>
      <c r="C21" s="63" t="s">
        <v>1185</v>
      </c>
      <c r="D21" s="63"/>
      <c r="E21" s="63"/>
      <c r="F21" s="63"/>
      <c r="G21" s="63"/>
      <c r="H21" s="63"/>
      <c r="I21" s="63" t="s">
        <v>1186</v>
      </c>
      <c r="J21" s="63"/>
      <c r="K21" s="63"/>
      <c r="L21" s="63" t="s">
        <v>1187</v>
      </c>
      <c r="M21" s="63"/>
      <c r="N21" s="63"/>
      <c r="O21" s="63"/>
      <c r="P21" s="64" t="s">
        <v>183</v>
      </c>
      <c r="Q21" s="64" t="s">
        <v>59</v>
      </c>
      <c r="R21" s="64">
        <v>6.66</v>
      </c>
      <c r="S21" s="64">
        <v>6.66</v>
      </c>
      <c r="T21" s="64">
        <v>43.33</v>
      </c>
      <c r="U21" s="65">
        <f t="shared" si="0"/>
        <v>650.60060060060061</v>
      </c>
    </row>
    <row r="22" spans="1:22" ht="22.5" customHeight="1" thickTop="1" thickBot="1">
      <c r="B22" s="9" t="s">
        <v>60</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61</v>
      </c>
      <c r="S23" s="40" t="s">
        <v>62</v>
      </c>
      <c r="T23" s="72" t="s">
        <v>63</v>
      </c>
      <c r="U23" s="40" t="s">
        <v>64</v>
      </c>
    </row>
    <row r="24" spans="1:22" ht="26.25" customHeight="1" thickBot="1">
      <c r="B24" s="73"/>
      <c r="C24" s="74"/>
      <c r="D24" s="74"/>
      <c r="E24" s="74"/>
      <c r="F24" s="74"/>
      <c r="G24" s="74"/>
      <c r="H24" s="75"/>
      <c r="I24" s="75"/>
      <c r="J24" s="75"/>
      <c r="K24" s="75"/>
      <c r="L24" s="75"/>
      <c r="M24" s="75"/>
      <c r="N24" s="75"/>
      <c r="O24" s="75"/>
      <c r="P24" s="76"/>
      <c r="Q24" s="77"/>
      <c r="R24" s="78" t="s">
        <v>65</v>
      </c>
      <c r="S24" s="77" t="s">
        <v>65</v>
      </c>
      <c r="T24" s="77" t="s">
        <v>65</v>
      </c>
      <c r="U24" s="77" t="s">
        <v>66</v>
      </c>
    </row>
    <row r="25" spans="1:22" ht="13.5" customHeight="1" thickBot="1">
      <c r="B25" s="79" t="s">
        <v>67</v>
      </c>
      <c r="C25" s="80"/>
      <c r="D25" s="80"/>
      <c r="E25" s="81"/>
      <c r="F25" s="81"/>
      <c r="G25" s="81"/>
      <c r="H25" s="82"/>
      <c r="I25" s="82"/>
      <c r="J25" s="82"/>
      <c r="K25" s="82"/>
      <c r="L25" s="82"/>
      <c r="M25" s="82"/>
      <c r="N25" s="82"/>
      <c r="O25" s="82"/>
      <c r="P25" s="83"/>
      <c r="Q25" s="83"/>
      <c r="R25" s="84">
        <f>69.933302</f>
        <v>69.933301999999998</v>
      </c>
      <c r="S25" s="84">
        <f>69.933302</f>
        <v>69.933301999999998</v>
      </c>
      <c r="T25" s="84">
        <f>242.825849</f>
        <v>242.82584900000001</v>
      </c>
      <c r="U25" s="85">
        <f>+IF(ISERR(T25/S25*100),"N/A",T25/S25*100)</f>
        <v>347.22491582050566</v>
      </c>
    </row>
    <row r="26" spans="1:22" ht="13.5" customHeight="1" thickBot="1">
      <c r="B26" s="86" t="s">
        <v>68</v>
      </c>
      <c r="C26" s="87"/>
      <c r="D26" s="87"/>
      <c r="E26" s="88"/>
      <c r="F26" s="88"/>
      <c r="G26" s="88"/>
      <c r="H26" s="89"/>
      <c r="I26" s="89"/>
      <c r="J26" s="89"/>
      <c r="K26" s="89"/>
      <c r="L26" s="89"/>
      <c r="M26" s="89"/>
      <c r="N26" s="89"/>
      <c r="O26" s="89"/>
      <c r="P26" s="90"/>
      <c r="Q26" s="90"/>
      <c r="R26" s="84">
        <f>251.576636</f>
        <v>251.57663600000001</v>
      </c>
      <c r="S26" s="84">
        <f>251.576636</f>
        <v>251.57663600000001</v>
      </c>
      <c r="T26" s="84">
        <f>242.825849</f>
        <v>242.82584900000001</v>
      </c>
      <c r="U26" s="85">
        <f>+IF(ISERR(T26/S26*100),"N/A",T26/S26*100)</f>
        <v>96.521621745510572</v>
      </c>
    </row>
    <row r="27" spans="1:22" ht="14.85" customHeight="1" thickTop="1" thickBot="1">
      <c r="B27" s="9" t="s">
        <v>69</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70</v>
      </c>
      <c r="C28" s="93"/>
      <c r="D28" s="93"/>
      <c r="E28" s="93"/>
      <c r="F28" s="93"/>
      <c r="G28" s="93"/>
      <c r="H28" s="93"/>
      <c r="I28" s="93"/>
      <c r="J28" s="93"/>
      <c r="K28" s="93"/>
      <c r="L28" s="93"/>
      <c r="M28" s="93"/>
      <c r="N28" s="93"/>
      <c r="O28" s="93"/>
      <c r="P28" s="93"/>
      <c r="Q28" s="93"/>
      <c r="R28" s="93"/>
      <c r="S28" s="93"/>
      <c r="T28" s="93"/>
      <c r="U28" s="92"/>
    </row>
    <row r="29" spans="1:22" ht="21.75" customHeight="1">
      <c r="B29" s="94" t="s">
        <v>1188</v>
      </c>
      <c r="C29" s="96"/>
      <c r="D29" s="96"/>
      <c r="E29" s="96"/>
      <c r="F29" s="96"/>
      <c r="G29" s="96"/>
      <c r="H29" s="96"/>
      <c r="I29" s="96"/>
      <c r="J29" s="96"/>
      <c r="K29" s="96"/>
      <c r="L29" s="96"/>
      <c r="M29" s="96"/>
      <c r="N29" s="96"/>
      <c r="O29" s="96"/>
      <c r="P29" s="96"/>
      <c r="Q29" s="96"/>
      <c r="R29" s="96"/>
      <c r="S29" s="96"/>
      <c r="T29" s="96"/>
      <c r="U29" s="95"/>
    </row>
    <row r="30" spans="1:22" ht="34.5" customHeight="1">
      <c r="B30" s="94" t="s">
        <v>71</v>
      </c>
      <c r="C30" s="96"/>
      <c r="D30" s="96"/>
      <c r="E30" s="96"/>
      <c r="F30" s="96"/>
      <c r="G30" s="96"/>
      <c r="H30" s="96"/>
      <c r="I30" s="96"/>
      <c r="J30" s="96"/>
      <c r="K30" s="96"/>
      <c r="L30" s="96"/>
      <c r="M30" s="96"/>
      <c r="N30" s="96"/>
      <c r="O30" s="96"/>
      <c r="P30" s="96"/>
      <c r="Q30" s="96"/>
      <c r="R30" s="96"/>
      <c r="S30" s="96"/>
      <c r="T30" s="96"/>
      <c r="U30" s="95"/>
    </row>
    <row r="31" spans="1:22" ht="18.75" customHeight="1">
      <c r="B31" s="94" t="s">
        <v>1189</v>
      </c>
      <c r="C31" s="96"/>
      <c r="D31" s="96"/>
      <c r="E31" s="96"/>
      <c r="F31" s="96"/>
      <c r="G31" s="96"/>
      <c r="H31" s="96"/>
      <c r="I31" s="96"/>
      <c r="J31" s="96"/>
      <c r="K31" s="96"/>
      <c r="L31" s="96"/>
      <c r="M31" s="96"/>
      <c r="N31" s="96"/>
      <c r="O31" s="96"/>
      <c r="P31" s="96"/>
      <c r="Q31" s="96"/>
      <c r="R31" s="96"/>
      <c r="S31" s="96"/>
      <c r="T31" s="96"/>
      <c r="U31" s="95"/>
    </row>
    <row r="32" spans="1:22" ht="34.5" customHeight="1">
      <c r="B32" s="94" t="s">
        <v>1190</v>
      </c>
      <c r="C32" s="96"/>
      <c r="D32" s="96"/>
      <c r="E32" s="96"/>
      <c r="F32" s="96"/>
      <c r="G32" s="96"/>
      <c r="H32" s="96"/>
      <c r="I32" s="96"/>
      <c r="J32" s="96"/>
      <c r="K32" s="96"/>
      <c r="L32" s="96"/>
      <c r="M32" s="96"/>
      <c r="N32" s="96"/>
      <c r="O32" s="96"/>
      <c r="P32" s="96"/>
      <c r="Q32" s="96"/>
      <c r="R32" s="96"/>
      <c r="S32" s="96"/>
      <c r="T32" s="96"/>
      <c r="U32" s="95"/>
    </row>
    <row r="33" spans="2:21" ht="27.2" customHeight="1">
      <c r="B33" s="94" t="s">
        <v>1191</v>
      </c>
      <c r="C33" s="96"/>
      <c r="D33" s="96"/>
      <c r="E33" s="96"/>
      <c r="F33" s="96"/>
      <c r="G33" s="96"/>
      <c r="H33" s="96"/>
      <c r="I33" s="96"/>
      <c r="J33" s="96"/>
      <c r="K33" s="96"/>
      <c r="L33" s="96"/>
      <c r="M33" s="96"/>
      <c r="N33" s="96"/>
      <c r="O33" s="96"/>
      <c r="P33" s="96"/>
      <c r="Q33" s="96"/>
      <c r="R33" s="96"/>
      <c r="S33" s="96"/>
      <c r="T33" s="96"/>
      <c r="U33" s="95"/>
    </row>
    <row r="34" spans="2:21" ht="29.85" customHeight="1">
      <c r="B34" s="94" t="s">
        <v>1192</v>
      </c>
      <c r="C34" s="96"/>
      <c r="D34" s="96"/>
      <c r="E34" s="96"/>
      <c r="F34" s="96"/>
      <c r="G34" s="96"/>
      <c r="H34" s="96"/>
      <c r="I34" s="96"/>
      <c r="J34" s="96"/>
      <c r="K34" s="96"/>
      <c r="L34" s="96"/>
      <c r="M34" s="96"/>
      <c r="N34" s="96"/>
      <c r="O34" s="96"/>
      <c r="P34" s="96"/>
      <c r="Q34" s="96"/>
      <c r="R34" s="96"/>
      <c r="S34" s="96"/>
      <c r="T34" s="96"/>
      <c r="U34" s="95"/>
    </row>
    <row r="35" spans="2:21" ht="29.45" customHeight="1">
      <c r="B35" s="94" t="s">
        <v>1193</v>
      </c>
      <c r="C35" s="96"/>
      <c r="D35" s="96"/>
      <c r="E35" s="96"/>
      <c r="F35" s="96"/>
      <c r="G35" s="96"/>
      <c r="H35" s="96"/>
      <c r="I35" s="96"/>
      <c r="J35" s="96"/>
      <c r="K35" s="96"/>
      <c r="L35" s="96"/>
      <c r="M35" s="96"/>
      <c r="N35" s="96"/>
      <c r="O35" s="96"/>
      <c r="P35" s="96"/>
      <c r="Q35" s="96"/>
      <c r="R35" s="96"/>
      <c r="S35" s="96"/>
      <c r="T35" s="96"/>
      <c r="U35" s="95"/>
    </row>
    <row r="36" spans="2:21" ht="24.2" customHeight="1">
      <c r="B36" s="94" t="s">
        <v>1194</v>
      </c>
      <c r="C36" s="96"/>
      <c r="D36" s="96"/>
      <c r="E36" s="96"/>
      <c r="F36" s="96"/>
      <c r="G36" s="96"/>
      <c r="H36" s="96"/>
      <c r="I36" s="96"/>
      <c r="J36" s="96"/>
      <c r="K36" s="96"/>
      <c r="L36" s="96"/>
      <c r="M36" s="96"/>
      <c r="N36" s="96"/>
      <c r="O36" s="96"/>
      <c r="P36" s="96"/>
      <c r="Q36" s="96"/>
      <c r="R36" s="96"/>
      <c r="S36" s="96"/>
      <c r="T36" s="96"/>
      <c r="U36" s="95"/>
    </row>
    <row r="37" spans="2:21" ht="77.099999999999994" customHeight="1">
      <c r="B37" s="94" t="s">
        <v>1195</v>
      </c>
      <c r="C37" s="96"/>
      <c r="D37" s="96"/>
      <c r="E37" s="96"/>
      <c r="F37" s="96"/>
      <c r="G37" s="96"/>
      <c r="H37" s="96"/>
      <c r="I37" s="96"/>
      <c r="J37" s="96"/>
      <c r="K37" s="96"/>
      <c r="L37" s="96"/>
      <c r="M37" s="96"/>
      <c r="N37" s="96"/>
      <c r="O37" s="96"/>
      <c r="P37" s="96"/>
      <c r="Q37" s="96"/>
      <c r="R37" s="96"/>
      <c r="S37" s="96"/>
      <c r="T37" s="96"/>
      <c r="U37" s="95"/>
    </row>
    <row r="38" spans="2:21" ht="24.75" customHeight="1">
      <c r="B38" s="94" t="s">
        <v>1196</v>
      </c>
      <c r="C38" s="96"/>
      <c r="D38" s="96"/>
      <c r="E38" s="96"/>
      <c r="F38" s="96"/>
      <c r="G38" s="96"/>
      <c r="H38" s="96"/>
      <c r="I38" s="96"/>
      <c r="J38" s="96"/>
      <c r="K38" s="96"/>
      <c r="L38" s="96"/>
      <c r="M38" s="96"/>
      <c r="N38" s="96"/>
      <c r="O38" s="96"/>
      <c r="P38" s="96"/>
      <c r="Q38" s="96"/>
      <c r="R38" s="96"/>
      <c r="S38" s="96"/>
      <c r="T38" s="96"/>
      <c r="U38" s="95"/>
    </row>
    <row r="39" spans="2:21" ht="39.6" customHeight="1" thickBot="1">
      <c r="B39" s="97" t="s">
        <v>1197</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117"/>
  <sheetViews>
    <sheetView view="pageBreakPreview" zoomScale="80" zoomScaleNormal="80" zoomScaleSheetLayoutView="80" workbookViewId="0">
      <selection activeCell="S15" sqref="S15"/>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1198</v>
      </c>
      <c r="D4" s="15" t="s">
        <v>1199</v>
      </c>
      <c r="E4" s="15"/>
      <c r="F4" s="15"/>
      <c r="G4" s="15"/>
      <c r="H4" s="15"/>
      <c r="I4" s="16"/>
      <c r="J4" s="17" t="s">
        <v>6</v>
      </c>
      <c r="K4" s="18" t="s">
        <v>7</v>
      </c>
      <c r="L4" s="19" t="s">
        <v>8</v>
      </c>
      <c r="M4" s="19"/>
      <c r="N4" s="19"/>
      <c r="O4" s="19"/>
      <c r="P4" s="17" t="s">
        <v>9</v>
      </c>
      <c r="Q4" s="19" t="s">
        <v>1200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1201</v>
      </c>
      <c r="D11" s="58"/>
      <c r="E11" s="58"/>
      <c r="F11" s="58"/>
      <c r="G11" s="58"/>
      <c r="H11" s="58"/>
      <c r="I11" s="58" t="s">
        <v>1399</v>
      </c>
      <c r="J11" s="58"/>
      <c r="K11" s="58"/>
      <c r="L11" s="58" t="s">
        <v>1202</v>
      </c>
      <c r="M11" s="58"/>
      <c r="N11" s="58"/>
      <c r="O11" s="58"/>
      <c r="P11" s="59" t="s">
        <v>44</v>
      </c>
      <c r="Q11" s="59" t="s">
        <v>40</v>
      </c>
      <c r="R11" s="60">
        <v>72.7</v>
      </c>
      <c r="S11" s="60">
        <v>72.7</v>
      </c>
      <c r="T11" s="60">
        <v>59.4</v>
      </c>
      <c r="U11" s="61">
        <f>IF(ISERR(T11/S11*100),"N/A",T11/S11*100)</f>
        <v>81.705639614855556</v>
      </c>
    </row>
    <row r="12" spans="1:34" ht="75" customHeight="1">
      <c r="A12" s="56"/>
      <c r="B12" s="62" t="s">
        <v>41</v>
      </c>
      <c r="C12" s="63" t="s">
        <v>41</v>
      </c>
      <c r="D12" s="63"/>
      <c r="E12" s="63"/>
      <c r="F12" s="63"/>
      <c r="G12" s="63"/>
      <c r="H12" s="63"/>
      <c r="I12" s="63" t="s">
        <v>1203</v>
      </c>
      <c r="J12" s="63"/>
      <c r="K12" s="63"/>
      <c r="L12" s="63" t="s">
        <v>1204</v>
      </c>
      <c r="M12" s="63"/>
      <c r="N12" s="63"/>
      <c r="O12" s="63"/>
      <c r="P12" s="64" t="s">
        <v>44</v>
      </c>
      <c r="Q12" s="64" t="s">
        <v>40</v>
      </c>
      <c r="R12" s="64">
        <v>10</v>
      </c>
      <c r="S12" s="64">
        <v>10</v>
      </c>
      <c r="T12" s="64">
        <v>35.01</v>
      </c>
      <c r="U12" s="65">
        <f>IF(ISERR((S12-T12)*100/S12+100),"N/A",(S12-T12)*100/S12+100)</f>
        <v>-150.1</v>
      </c>
    </row>
    <row r="13" spans="1:34" ht="75" customHeight="1" thickBot="1">
      <c r="A13" s="56"/>
      <c r="B13" s="62" t="s">
        <v>41</v>
      </c>
      <c r="C13" s="63" t="s">
        <v>41</v>
      </c>
      <c r="D13" s="63"/>
      <c r="E13" s="63"/>
      <c r="F13" s="63"/>
      <c r="G13" s="63"/>
      <c r="H13" s="63"/>
      <c r="I13" s="63" t="s">
        <v>1205</v>
      </c>
      <c r="J13" s="63"/>
      <c r="K13" s="63"/>
      <c r="L13" s="63" t="s">
        <v>1206</v>
      </c>
      <c r="M13" s="63"/>
      <c r="N13" s="63"/>
      <c r="O13" s="63"/>
      <c r="P13" s="64" t="s">
        <v>44</v>
      </c>
      <c r="Q13" s="64" t="s">
        <v>40</v>
      </c>
      <c r="R13" s="64">
        <v>100</v>
      </c>
      <c r="S13" s="64">
        <v>100</v>
      </c>
      <c r="T13" s="64">
        <v>100</v>
      </c>
      <c r="U13" s="65">
        <f t="shared" ref="U13:U60" si="0">IF(ISERR(T13/S13*100),"N/A",T13/S13*100)</f>
        <v>100</v>
      </c>
    </row>
    <row r="14" spans="1:34" ht="75" customHeight="1" thickTop="1">
      <c r="A14" s="56"/>
      <c r="B14" s="57" t="s">
        <v>45</v>
      </c>
      <c r="C14" s="58" t="s">
        <v>1207</v>
      </c>
      <c r="D14" s="58"/>
      <c r="E14" s="58"/>
      <c r="F14" s="58"/>
      <c r="G14" s="58"/>
      <c r="H14" s="58"/>
      <c r="I14" s="58" t="s">
        <v>1208</v>
      </c>
      <c r="J14" s="58"/>
      <c r="K14" s="58"/>
      <c r="L14" s="58" t="s">
        <v>1209</v>
      </c>
      <c r="M14" s="58"/>
      <c r="N14" s="58"/>
      <c r="O14" s="58"/>
      <c r="P14" s="59" t="s">
        <v>44</v>
      </c>
      <c r="Q14" s="59" t="s">
        <v>1210</v>
      </c>
      <c r="R14" s="59">
        <v>95</v>
      </c>
      <c r="S14" s="59">
        <v>95</v>
      </c>
      <c r="T14" s="59">
        <v>96</v>
      </c>
      <c r="U14" s="61">
        <f t="shared" si="0"/>
        <v>101.05263157894737</v>
      </c>
    </row>
    <row r="15" spans="1:34" ht="75" customHeight="1" thickBot="1">
      <c r="A15" s="56"/>
      <c r="B15" s="62" t="s">
        <v>41</v>
      </c>
      <c r="C15" s="63" t="s">
        <v>41</v>
      </c>
      <c r="D15" s="63"/>
      <c r="E15" s="63"/>
      <c r="F15" s="63"/>
      <c r="G15" s="63"/>
      <c r="H15" s="63"/>
      <c r="I15" s="63" t="s">
        <v>1211</v>
      </c>
      <c r="J15" s="63"/>
      <c r="K15" s="63"/>
      <c r="L15" s="63" t="s">
        <v>1212</v>
      </c>
      <c r="M15" s="63"/>
      <c r="N15" s="63"/>
      <c r="O15" s="63"/>
      <c r="P15" s="64" t="s">
        <v>1213</v>
      </c>
      <c r="Q15" s="64" t="s">
        <v>40</v>
      </c>
      <c r="R15" s="64">
        <v>98.9</v>
      </c>
      <c r="S15" s="64">
        <v>98.9</v>
      </c>
      <c r="T15" s="64">
        <v>98.9</v>
      </c>
      <c r="U15" s="65">
        <f t="shared" si="0"/>
        <v>100</v>
      </c>
    </row>
    <row r="16" spans="1:34" ht="75" customHeight="1" thickTop="1">
      <c r="A16" s="56"/>
      <c r="B16" s="57" t="s">
        <v>50</v>
      </c>
      <c r="C16" s="58" t="s">
        <v>1214</v>
      </c>
      <c r="D16" s="58"/>
      <c r="E16" s="58"/>
      <c r="F16" s="58"/>
      <c r="G16" s="58"/>
      <c r="H16" s="58"/>
      <c r="I16" s="58" t="s">
        <v>1215</v>
      </c>
      <c r="J16" s="58"/>
      <c r="K16" s="58"/>
      <c r="L16" s="58" t="s">
        <v>1216</v>
      </c>
      <c r="M16" s="58"/>
      <c r="N16" s="58"/>
      <c r="O16" s="58"/>
      <c r="P16" s="59" t="s">
        <v>44</v>
      </c>
      <c r="Q16" s="59" t="s">
        <v>54</v>
      </c>
      <c r="R16" s="59">
        <v>100</v>
      </c>
      <c r="S16" s="59">
        <v>100</v>
      </c>
      <c r="T16" s="59">
        <v>100</v>
      </c>
      <c r="U16" s="61">
        <f t="shared" si="0"/>
        <v>100</v>
      </c>
    </row>
    <row r="17" spans="1:21" ht="75" customHeight="1">
      <c r="A17" s="56"/>
      <c r="B17" s="62" t="s">
        <v>41</v>
      </c>
      <c r="C17" s="63" t="s">
        <v>1217</v>
      </c>
      <c r="D17" s="63"/>
      <c r="E17" s="63"/>
      <c r="F17" s="63"/>
      <c r="G17" s="63"/>
      <c r="H17" s="63"/>
      <c r="I17" s="63" t="s">
        <v>1218</v>
      </c>
      <c r="J17" s="63"/>
      <c r="K17" s="63"/>
      <c r="L17" s="63" t="s">
        <v>1219</v>
      </c>
      <c r="M17" s="63"/>
      <c r="N17" s="63"/>
      <c r="O17" s="63"/>
      <c r="P17" s="64" t="s">
        <v>44</v>
      </c>
      <c r="Q17" s="64" t="s">
        <v>106</v>
      </c>
      <c r="R17" s="64">
        <v>100</v>
      </c>
      <c r="S17" s="64">
        <v>100</v>
      </c>
      <c r="T17" s="64">
        <v>100</v>
      </c>
      <c r="U17" s="65">
        <f t="shared" si="0"/>
        <v>100</v>
      </c>
    </row>
    <row r="18" spans="1:21" ht="75" customHeight="1">
      <c r="A18" s="56"/>
      <c r="B18" s="62" t="s">
        <v>41</v>
      </c>
      <c r="C18" s="63" t="s">
        <v>1220</v>
      </c>
      <c r="D18" s="63"/>
      <c r="E18" s="63"/>
      <c r="F18" s="63"/>
      <c r="G18" s="63"/>
      <c r="H18" s="63"/>
      <c r="I18" s="63" t="s">
        <v>1221</v>
      </c>
      <c r="J18" s="63"/>
      <c r="K18" s="63"/>
      <c r="L18" s="63" t="s">
        <v>1222</v>
      </c>
      <c r="M18" s="63"/>
      <c r="N18" s="63"/>
      <c r="O18" s="63"/>
      <c r="P18" s="64" t="s">
        <v>44</v>
      </c>
      <c r="Q18" s="64" t="s">
        <v>106</v>
      </c>
      <c r="R18" s="64">
        <v>100</v>
      </c>
      <c r="S18" s="64">
        <v>100</v>
      </c>
      <c r="T18" s="64">
        <v>100</v>
      </c>
      <c r="U18" s="65">
        <f t="shared" si="0"/>
        <v>100</v>
      </c>
    </row>
    <row r="19" spans="1:21" ht="75" customHeight="1">
      <c r="A19" s="56"/>
      <c r="B19" s="62" t="s">
        <v>41</v>
      </c>
      <c r="C19" s="63" t="s">
        <v>1223</v>
      </c>
      <c r="D19" s="63"/>
      <c r="E19" s="63"/>
      <c r="F19" s="63"/>
      <c r="G19" s="63"/>
      <c r="H19" s="63"/>
      <c r="I19" s="63" t="s">
        <v>1224</v>
      </c>
      <c r="J19" s="63"/>
      <c r="K19" s="63"/>
      <c r="L19" s="63" t="s">
        <v>1225</v>
      </c>
      <c r="M19" s="63"/>
      <c r="N19" s="63"/>
      <c r="O19" s="63"/>
      <c r="P19" s="64" t="s">
        <v>44</v>
      </c>
      <c r="Q19" s="64" t="s">
        <v>106</v>
      </c>
      <c r="R19" s="64">
        <v>100</v>
      </c>
      <c r="S19" s="64">
        <v>100</v>
      </c>
      <c r="T19" s="64">
        <v>100</v>
      </c>
      <c r="U19" s="65">
        <f t="shared" si="0"/>
        <v>100</v>
      </c>
    </row>
    <row r="20" spans="1:21" ht="75" customHeight="1">
      <c r="A20" s="56"/>
      <c r="B20" s="62" t="s">
        <v>41</v>
      </c>
      <c r="C20" s="63" t="s">
        <v>41</v>
      </c>
      <c r="D20" s="63"/>
      <c r="E20" s="63"/>
      <c r="F20" s="63"/>
      <c r="G20" s="63"/>
      <c r="H20" s="63"/>
      <c r="I20" s="63" t="s">
        <v>1226</v>
      </c>
      <c r="J20" s="63"/>
      <c r="K20" s="63"/>
      <c r="L20" s="63" t="s">
        <v>1227</v>
      </c>
      <c r="M20" s="63"/>
      <c r="N20" s="63"/>
      <c r="O20" s="63"/>
      <c r="P20" s="64" t="s">
        <v>44</v>
      </c>
      <c r="Q20" s="64" t="s">
        <v>155</v>
      </c>
      <c r="R20" s="64">
        <v>100</v>
      </c>
      <c r="S20" s="64">
        <v>100</v>
      </c>
      <c r="T20" s="64">
        <v>100</v>
      </c>
      <c r="U20" s="65">
        <f t="shared" si="0"/>
        <v>100</v>
      </c>
    </row>
    <row r="21" spans="1:21" ht="75" customHeight="1">
      <c r="A21" s="56"/>
      <c r="B21" s="62" t="s">
        <v>41</v>
      </c>
      <c r="C21" s="63" t="s">
        <v>1228</v>
      </c>
      <c r="D21" s="63"/>
      <c r="E21" s="63"/>
      <c r="F21" s="63"/>
      <c r="G21" s="63"/>
      <c r="H21" s="63"/>
      <c r="I21" s="63" t="s">
        <v>1229</v>
      </c>
      <c r="J21" s="63"/>
      <c r="K21" s="63"/>
      <c r="L21" s="63" t="s">
        <v>1230</v>
      </c>
      <c r="M21" s="63"/>
      <c r="N21" s="63"/>
      <c r="O21" s="63"/>
      <c r="P21" s="64" t="s">
        <v>44</v>
      </c>
      <c r="Q21" s="64" t="s">
        <v>155</v>
      </c>
      <c r="R21" s="64">
        <v>6.05</v>
      </c>
      <c r="S21" s="64">
        <v>6.05</v>
      </c>
      <c r="T21" s="64">
        <v>35.6</v>
      </c>
      <c r="U21" s="65">
        <f t="shared" si="0"/>
        <v>588.42975206611584</v>
      </c>
    </row>
    <row r="22" spans="1:21" ht="75" customHeight="1">
      <c r="A22" s="56"/>
      <c r="B22" s="62" t="s">
        <v>41</v>
      </c>
      <c r="C22" s="63" t="s">
        <v>1231</v>
      </c>
      <c r="D22" s="63"/>
      <c r="E22" s="63"/>
      <c r="F22" s="63"/>
      <c r="G22" s="63"/>
      <c r="H22" s="63"/>
      <c r="I22" s="63" t="s">
        <v>1232</v>
      </c>
      <c r="J22" s="63"/>
      <c r="K22" s="63"/>
      <c r="L22" s="63" t="s">
        <v>1233</v>
      </c>
      <c r="M22" s="63"/>
      <c r="N22" s="63"/>
      <c r="O22" s="63"/>
      <c r="P22" s="64" t="s">
        <v>44</v>
      </c>
      <c r="Q22" s="64" t="s">
        <v>385</v>
      </c>
      <c r="R22" s="64">
        <v>100</v>
      </c>
      <c r="S22" s="64">
        <v>100</v>
      </c>
      <c r="T22" s="64">
        <v>100</v>
      </c>
      <c r="U22" s="65">
        <f t="shared" si="0"/>
        <v>100</v>
      </c>
    </row>
    <row r="23" spans="1:21" ht="75" customHeight="1">
      <c r="A23" s="56"/>
      <c r="B23" s="62" t="s">
        <v>41</v>
      </c>
      <c r="C23" s="63" t="s">
        <v>1234</v>
      </c>
      <c r="D23" s="63"/>
      <c r="E23" s="63"/>
      <c r="F23" s="63"/>
      <c r="G23" s="63"/>
      <c r="H23" s="63"/>
      <c r="I23" s="63" t="s">
        <v>1235</v>
      </c>
      <c r="J23" s="63"/>
      <c r="K23" s="63"/>
      <c r="L23" s="63" t="s">
        <v>1236</v>
      </c>
      <c r="M23" s="63"/>
      <c r="N23" s="63"/>
      <c r="O23" s="63"/>
      <c r="P23" s="64" t="s">
        <v>44</v>
      </c>
      <c r="Q23" s="64" t="s">
        <v>106</v>
      </c>
      <c r="R23" s="64">
        <v>100</v>
      </c>
      <c r="S23" s="64">
        <v>100</v>
      </c>
      <c r="T23" s="64">
        <v>100</v>
      </c>
      <c r="U23" s="65">
        <f t="shared" si="0"/>
        <v>100</v>
      </c>
    </row>
    <row r="24" spans="1:21" ht="75" customHeight="1">
      <c r="A24" s="56"/>
      <c r="B24" s="62" t="s">
        <v>41</v>
      </c>
      <c r="C24" s="63" t="s">
        <v>1237</v>
      </c>
      <c r="D24" s="63"/>
      <c r="E24" s="63"/>
      <c r="F24" s="63"/>
      <c r="G24" s="63"/>
      <c r="H24" s="63"/>
      <c r="I24" s="63" t="s">
        <v>1238</v>
      </c>
      <c r="J24" s="63"/>
      <c r="K24" s="63"/>
      <c r="L24" s="63" t="s">
        <v>1239</v>
      </c>
      <c r="M24" s="63"/>
      <c r="N24" s="63"/>
      <c r="O24" s="63"/>
      <c r="P24" s="64" t="s">
        <v>44</v>
      </c>
      <c r="Q24" s="64" t="s">
        <v>106</v>
      </c>
      <c r="R24" s="64">
        <v>100</v>
      </c>
      <c r="S24" s="64">
        <v>100</v>
      </c>
      <c r="T24" s="64">
        <v>135</v>
      </c>
      <c r="U24" s="65">
        <f t="shared" si="0"/>
        <v>135</v>
      </c>
    </row>
    <row r="25" spans="1:21" ht="75" customHeight="1">
      <c r="A25" s="56"/>
      <c r="B25" s="62" t="s">
        <v>41</v>
      </c>
      <c r="C25" s="63" t="s">
        <v>1240</v>
      </c>
      <c r="D25" s="63"/>
      <c r="E25" s="63"/>
      <c r="F25" s="63"/>
      <c r="G25" s="63"/>
      <c r="H25" s="63"/>
      <c r="I25" s="63" t="s">
        <v>1241</v>
      </c>
      <c r="J25" s="63"/>
      <c r="K25" s="63"/>
      <c r="L25" s="63" t="s">
        <v>1242</v>
      </c>
      <c r="M25" s="63"/>
      <c r="N25" s="63"/>
      <c r="O25" s="63"/>
      <c r="P25" s="64" t="s">
        <v>44</v>
      </c>
      <c r="Q25" s="64" t="s">
        <v>106</v>
      </c>
      <c r="R25" s="64">
        <v>100</v>
      </c>
      <c r="S25" s="64">
        <v>100</v>
      </c>
      <c r="T25" s="64">
        <v>100</v>
      </c>
      <c r="U25" s="65">
        <f t="shared" si="0"/>
        <v>100</v>
      </c>
    </row>
    <row r="26" spans="1:21" ht="75" customHeight="1">
      <c r="A26" s="56"/>
      <c r="B26" s="62" t="s">
        <v>41</v>
      </c>
      <c r="C26" s="63" t="s">
        <v>1243</v>
      </c>
      <c r="D26" s="63"/>
      <c r="E26" s="63"/>
      <c r="F26" s="63"/>
      <c r="G26" s="63"/>
      <c r="H26" s="63"/>
      <c r="I26" s="63" t="s">
        <v>1244</v>
      </c>
      <c r="J26" s="63"/>
      <c r="K26" s="63"/>
      <c r="L26" s="63" t="s">
        <v>1245</v>
      </c>
      <c r="M26" s="63"/>
      <c r="N26" s="63"/>
      <c r="O26" s="63"/>
      <c r="P26" s="64" t="s">
        <v>44</v>
      </c>
      <c r="Q26" s="64" t="s">
        <v>106</v>
      </c>
      <c r="R26" s="64">
        <v>100</v>
      </c>
      <c r="S26" s="64">
        <v>100</v>
      </c>
      <c r="T26" s="64">
        <v>100</v>
      </c>
      <c r="U26" s="65">
        <f t="shared" si="0"/>
        <v>100</v>
      </c>
    </row>
    <row r="27" spans="1:21" ht="75" customHeight="1">
      <c r="A27" s="56"/>
      <c r="B27" s="62" t="s">
        <v>41</v>
      </c>
      <c r="C27" s="63" t="s">
        <v>1246</v>
      </c>
      <c r="D27" s="63"/>
      <c r="E27" s="63"/>
      <c r="F27" s="63"/>
      <c r="G27" s="63"/>
      <c r="H27" s="63"/>
      <c r="I27" s="63" t="s">
        <v>1247</v>
      </c>
      <c r="J27" s="63"/>
      <c r="K27" s="63"/>
      <c r="L27" s="63" t="s">
        <v>1248</v>
      </c>
      <c r="M27" s="63"/>
      <c r="N27" s="63"/>
      <c r="O27" s="63"/>
      <c r="P27" s="64" t="s">
        <v>44</v>
      </c>
      <c r="Q27" s="64" t="s">
        <v>106</v>
      </c>
      <c r="R27" s="64">
        <v>100</v>
      </c>
      <c r="S27" s="64">
        <v>100</v>
      </c>
      <c r="T27" s="64">
        <v>111.83</v>
      </c>
      <c r="U27" s="65">
        <f t="shared" si="0"/>
        <v>111.83000000000001</v>
      </c>
    </row>
    <row r="28" spans="1:21" ht="75" customHeight="1">
      <c r="A28" s="56"/>
      <c r="B28" s="62" t="s">
        <v>41</v>
      </c>
      <c r="C28" s="63" t="s">
        <v>1249</v>
      </c>
      <c r="D28" s="63"/>
      <c r="E28" s="63"/>
      <c r="F28" s="63"/>
      <c r="G28" s="63"/>
      <c r="H28" s="63"/>
      <c r="I28" s="63" t="s">
        <v>1250</v>
      </c>
      <c r="J28" s="63"/>
      <c r="K28" s="63"/>
      <c r="L28" s="63" t="s">
        <v>1251</v>
      </c>
      <c r="M28" s="63"/>
      <c r="N28" s="63"/>
      <c r="O28" s="63"/>
      <c r="P28" s="64" t="s">
        <v>44</v>
      </c>
      <c r="Q28" s="64" t="s">
        <v>106</v>
      </c>
      <c r="R28" s="64">
        <v>100</v>
      </c>
      <c r="S28" s="64">
        <v>100</v>
      </c>
      <c r="T28" s="64">
        <v>100</v>
      </c>
      <c r="U28" s="65">
        <f t="shared" si="0"/>
        <v>100</v>
      </c>
    </row>
    <row r="29" spans="1:21" ht="75" customHeight="1" thickBot="1">
      <c r="A29" s="56"/>
      <c r="B29" s="62" t="s">
        <v>41</v>
      </c>
      <c r="C29" s="63" t="s">
        <v>1252</v>
      </c>
      <c r="D29" s="63"/>
      <c r="E29" s="63"/>
      <c r="F29" s="63"/>
      <c r="G29" s="63"/>
      <c r="H29" s="63"/>
      <c r="I29" s="63" t="s">
        <v>1253</v>
      </c>
      <c r="J29" s="63"/>
      <c r="K29" s="63"/>
      <c r="L29" s="63" t="s">
        <v>1254</v>
      </c>
      <c r="M29" s="63"/>
      <c r="N29" s="63"/>
      <c r="O29" s="63"/>
      <c r="P29" s="64" t="s">
        <v>44</v>
      </c>
      <c r="Q29" s="64" t="s">
        <v>106</v>
      </c>
      <c r="R29" s="64">
        <v>100</v>
      </c>
      <c r="S29" s="64">
        <v>100</v>
      </c>
      <c r="T29" s="64">
        <v>95.38</v>
      </c>
      <c r="U29" s="65">
        <f t="shared" si="0"/>
        <v>95.38</v>
      </c>
    </row>
    <row r="30" spans="1:21" ht="75" customHeight="1" thickTop="1">
      <c r="A30" s="56"/>
      <c r="B30" s="57" t="s">
        <v>55</v>
      </c>
      <c r="C30" s="58" t="s">
        <v>1255</v>
      </c>
      <c r="D30" s="58"/>
      <c r="E30" s="58"/>
      <c r="F30" s="58"/>
      <c r="G30" s="58"/>
      <c r="H30" s="58"/>
      <c r="I30" s="58" t="s">
        <v>1256</v>
      </c>
      <c r="J30" s="58"/>
      <c r="K30" s="58"/>
      <c r="L30" s="58" t="s">
        <v>1257</v>
      </c>
      <c r="M30" s="58"/>
      <c r="N30" s="58"/>
      <c r="O30" s="58"/>
      <c r="P30" s="59" t="s">
        <v>44</v>
      </c>
      <c r="Q30" s="59" t="s">
        <v>59</v>
      </c>
      <c r="R30" s="59">
        <v>100</v>
      </c>
      <c r="S30" s="59">
        <v>100</v>
      </c>
      <c r="T30" s="59">
        <v>100</v>
      </c>
      <c r="U30" s="61">
        <f t="shared" si="0"/>
        <v>100</v>
      </c>
    </row>
    <row r="31" spans="1:21" ht="75" customHeight="1">
      <c r="A31" s="56"/>
      <c r="B31" s="62" t="s">
        <v>41</v>
      </c>
      <c r="C31" s="63" t="s">
        <v>1258</v>
      </c>
      <c r="D31" s="63"/>
      <c r="E31" s="63"/>
      <c r="F31" s="63"/>
      <c r="G31" s="63"/>
      <c r="H31" s="63"/>
      <c r="I31" s="63" t="s">
        <v>1259</v>
      </c>
      <c r="J31" s="63"/>
      <c r="K31" s="63"/>
      <c r="L31" s="63" t="s">
        <v>1260</v>
      </c>
      <c r="M31" s="63"/>
      <c r="N31" s="63"/>
      <c r="O31" s="63"/>
      <c r="P31" s="64" t="s">
        <v>44</v>
      </c>
      <c r="Q31" s="64" t="s">
        <v>106</v>
      </c>
      <c r="R31" s="64">
        <v>100</v>
      </c>
      <c r="S31" s="64">
        <v>100</v>
      </c>
      <c r="T31" s="64">
        <v>100</v>
      </c>
      <c r="U31" s="65">
        <f t="shared" si="0"/>
        <v>100</v>
      </c>
    </row>
    <row r="32" spans="1:21" ht="75" customHeight="1">
      <c r="A32" s="56"/>
      <c r="B32" s="62" t="s">
        <v>41</v>
      </c>
      <c r="C32" s="63" t="s">
        <v>1261</v>
      </c>
      <c r="D32" s="63"/>
      <c r="E32" s="63"/>
      <c r="F32" s="63"/>
      <c r="G32" s="63"/>
      <c r="H32" s="63"/>
      <c r="I32" s="63" t="s">
        <v>1262</v>
      </c>
      <c r="J32" s="63"/>
      <c r="K32" s="63"/>
      <c r="L32" s="63" t="s">
        <v>1263</v>
      </c>
      <c r="M32" s="63"/>
      <c r="N32" s="63"/>
      <c r="O32" s="63"/>
      <c r="P32" s="64" t="s">
        <v>44</v>
      </c>
      <c r="Q32" s="64" t="s">
        <v>106</v>
      </c>
      <c r="R32" s="64">
        <v>100</v>
      </c>
      <c r="S32" s="64">
        <v>100</v>
      </c>
      <c r="T32" s="64">
        <v>100</v>
      </c>
      <c r="U32" s="65">
        <f t="shared" si="0"/>
        <v>100</v>
      </c>
    </row>
    <row r="33" spans="1:21" ht="75" customHeight="1">
      <c r="A33" s="56"/>
      <c r="B33" s="62" t="s">
        <v>41</v>
      </c>
      <c r="C33" s="63" t="s">
        <v>1264</v>
      </c>
      <c r="D33" s="63"/>
      <c r="E33" s="63"/>
      <c r="F33" s="63"/>
      <c r="G33" s="63"/>
      <c r="H33" s="63"/>
      <c r="I33" s="63" t="s">
        <v>1265</v>
      </c>
      <c r="J33" s="63"/>
      <c r="K33" s="63"/>
      <c r="L33" s="63" t="s">
        <v>1266</v>
      </c>
      <c r="M33" s="63"/>
      <c r="N33" s="63"/>
      <c r="O33" s="63"/>
      <c r="P33" s="64" t="s">
        <v>44</v>
      </c>
      <c r="Q33" s="64" t="s">
        <v>106</v>
      </c>
      <c r="R33" s="64">
        <v>100</v>
      </c>
      <c r="S33" s="64">
        <v>100</v>
      </c>
      <c r="T33" s="64">
        <v>100</v>
      </c>
      <c r="U33" s="65">
        <f t="shared" si="0"/>
        <v>100</v>
      </c>
    </row>
    <row r="34" spans="1:21" ht="75" customHeight="1">
      <c r="A34" s="56"/>
      <c r="B34" s="62" t="s">
        <v>41</v>
      </c>
      <c r="C34" s="63" t="s">
        <v>1267</v>
      </c>
      <c r="D34" s="63"/>
      <c r="E34" s="63"/>
      <c r="F34" s="63"/>
      <c r="G34" s="63"/>
      <c r="H34" s="63"/>
      <c r="I34" s="63" t="s">
        <v>1268</v>
      </c>
      <c r="J34" s="63"/>
      <c r="K34" s="63"/>
      <c r="L34" s="63" t="s">
        <v>1269</v>
      </c>
      <c r="M34" s="63"/>
      <c r="N34" s="63"/>
      <c r="O34" s="63"/>
      <c r="P34" s="64" t="s">
        <v>1270</v>
      </c>
      <c r="Q34" s="64" t="s">
        <v>106</v>
      </c>
      <c r="R34" s="64">
        <v>100</v>
      </c>
      <c r="S34" s="64">
        <v>100</v>
      </c>
      <c r="T34" s="64">
        <v>100</v>
      </c>
      <c r="U34" s="65">
        <f t="shared" si="0"/>
        <v>100</v>
      </c>
    </row>
    <row r="35" spans="1:21" ht="75" customHeight="1">
      <c r="A35" s="56"/>
      <c r="B35" s="62" t="s">
        <v>41</v>
      </c>
      <c r="C35" s="63" t="s">
        <v>1271</v>
      </c>
      <c r="D35" s="63"/>
      <c r="E35" s="63"/>
      <c r="F35" s="63"/>
      <c r="G35" s="63"/>
      <c r="H35" s="63"/>
      <c r="I35" s="63" t="s">
        <v>1272</v>
      </c>
      <c r="J35" s="63"/>
      <c r="K35" s="63"/>
      <c r="L35" s="63" t="s">
        <v>1273</v>
      </c>
      <c r="M35" s="63"/>
      <c r="N35" s="63"/>
      <c r="O35" s="63"/>
      <c r="P35" s="64" t="s">
        <v>44</v>
      </c>
      <c r="Q35" s="64" t="s">
        <v>106</v>
      </c>
      <c r="R35" s="64">
        <v>100</v>
      </c>
      <c r="S35" s="64">
        <v>100</v>
      </c>
      <c r="T35" s="64">
        <v>100</v>
      </c>
      <c r="U35" s="65">
        <f t="shared" si="0"/>
        <v>100</v>
      </c>
    </row>
    <row r="36" spans="1:21" ht="75" customHeight="1">
      <c r="A36" s="56"/>
      <c r="B36" s="62" t="s">
        <v>41</v>
      </c>
      <c r="C36" s="63" t="s">
        <v>1274</v>
      </c>
      <c r="D36" s="63"/>
      <c r="E36" s="63"/>
      <c r="F36" s="63"/>
      <c r="G36" s="63"/>
      <c r="H36" s="63"/>
      <c r="I36" s="63" t="s">
        <v>1275</v>
      </c>
      <c r="J36" s="63"/>
      <c r="K36" s="63"/>
      <c r="L36" s="63" t="s">
        <v>1276</v>
      </c>
      <c r="M36" s="63"/>
      <c r="N36" s="63"/>
      <c r="O36" s="63"/>
      <c r="P36" s="64" t="s">
        <v>44</v>
      </c>
      <c r="Q36" s="64" t="s">
        <v>106</v>
      </c>
      <c r="R36" s="64">
        <v>100</v>
      </c>
      <c r="S36" s="64">
        <v>100</v>
      </c>
      <c r="T36" s="64">
        <v>100</v>
      </c>
      <c r="U36" s="65">
        <f t="shared" si="0"/>
        <v>100</v>
      </c>
    </row>
    <row r="37" spans="1:21" ht="75" customHeight="1">
      <c r="A37" s="56"/>
      <c r="B37" s="62" t="s">
        <v>41</v>
      </c>
      <c r="C37" s="63" t="s">
        <v>1277</v>
      </c>
      <c r="D37" s="63"/>
      <c r="E37" s="63"/>
      <c r="F37" s="63"/>
      <c r="G37" s="63"/>
      <c r="H37" s="63"/>
      <c r="I37" s="63" t="s">
        <v>1278</v>
      </c>
      <c r="J37" s="63"/>
      <c r="K37" s="63"/>
      <c r="L37" s="63" t="s">
        <v>1279</v>
      </c>
      <c r="M37" s="63"/>
      <c r="N37" s="63"/>
      <c r="O37" s="63"/>
      <c r="P37" s="64" t="s">
        <v>1280</v>
      </c>
      <c r="Q37" s="64" t="s">
        <v>106</v>
      </c>
      <c r="R37" s="64">
        <v>80</v>
      </c>
      <c r="S37" s="64">
        <v>80</v>
      </c>
      <c r="T37" s="64">
        <v>80</v>
      </c>
      <c r="U37" s="65">
        <f t="shared" si="0"/>
        <v>100</v>
      </c>
    </row>
    <row r="38" spans="1:21" ht="75" customHeight="1">
      <c r="A38" s="56"/>
      <c r="B38" s="62" t="s">
        <v>41</v>
      </c>
      <c r="C38" s="63" t="s">
        <v>1281</v>
      </c>
      <c r="D38" s="63"/>
      <c r="E38" s="63"/>
      <c r="F38" s="63"/>
      <c r="G38" s="63"/>
      <c r="H38" s="63"/>
      <c r="I38" s="63" t="s">
        <v>1282</v>
      </c>
      <c r="J38" s="63"/>
      <c r="K38" s="63"/>
      <c r="L38" s="63" t="s">
        <v>1283</v>
      </c>
      <c r="M38" s="63"/>
      <c r="N38" s="63"/>
      <c r="O38" s="63"/>
      <c r="P38" s="64" t="s">
        <v>44</v>
      </c>
      <c r="Q38" s="64" t="s">
        <v>106</v>
      </c>
      <c r="R38" s="64">
        <v>100</v>
      </c>
      <c r="S38" s="64">
        <v>100</v>
      </c>
      <c r="T38" s="64">
        <v>100</v>
      </c>
      <c r="U38" s="65">
        <f t="shared" si="0"/>
        <v>100</v>
      </c>
    </row>
    <row r="39" spans="1:21" ht="75" customHeight="1">
      <c r="A39" s="56"/>
      <c r="B39" s="62" t="s">
        <v>41</v>
      </c>
      <c r="C39" s="63" t="s">
        <v>1284</v>
      </c>
      <c r="D39" s="63"/>
      <c r="E39" s="63"/>
      <c r="F39" s="63"/>
      <c r="G39" s="63"/>
      <c r="H39" s="63"/>
      <c r="I39" s="63" t="s">
        <v>1285</v>
      </c>
      <c r="J39" s="63"/>
      <c r="K39" s="63"/>
      <c r="L39" s="63" t="s">
        <v>1286</v>
      </c>
      <c r="M39" s="63"/>
      <c r="N39" s="63"/>
      <c r="O39" s="63"/>
      <c r="P39" s="64" t="s">
        <v>44</v>
      </c>
      <c r="Q39" s="64" t="s">
        <v>106</v>
      </c>
      <c r="R39" s="64">
        <v>100</v>
      </c>
      <c r="S39" s="64">
        <v>100</v>
      </c>
      <c r="T39" s="64">
        <v>100</v>
      </c>
      <c r="U39" s="65">
        <f t="shared" si="0"/>
        <v>100</v>
      </c>
    </row>
    <row r="40" spans="1:21" ht="75" customHeight="1">
      <c r="A40" s="56"/>
      <c r="B40" s="62" t="s">
        <v>41</v>
      </c>
      <c r="C40" s="63" t="s">
        <v>1287</v>
      </c>
      <c r="D40" s="63"/>
      <c r="E40" s="63"/>
      <c r="F40" s="63"/>
      <c r="G40" s="63"/>
      <c r="H40" s="63"/>
      <c r="I40" s="63" t="s">
        <v>1288</v>
      </c>
      <c r="J40" s="63"/>
      <c r="K40" s="63"/>
      <c r="L40" s="63" t="s">
        <v>1289</v>
      </c>
      <c r="M40" s="63"/>
      <c r="N40" s="63"/>
      <c r="O40" s="63"/>
      <c r="P40" s="64" t="s">
        <v>44</v>
      </c>
      <c r="Q40" s="64" t="s">
        <v>106</v>
      </c>
      <c r="R40" s="64">
        <v>100</v>
      </c>
      <c r="S40" s="64">
        <v>100</v>
      </c>
      <c r="T40" s="64">
        <v>100</v>
      </c>
      <c r="U40" s="65">
        <f t="shared" si="0"/>
        <v>100</v>
      </c>
    </row>
    <row r="41" spans="1:21" ht="75" customHeight="1">
      <c r="A41" s="56"/>
      <c r="B41" s="62" t="s">
        <v>41</v>
      </c>
      <c r="C41" s="63" t="s">
        <v>1290</v>
      </c>
      <c r="D41" s="63"/>
      <c r="E41" s="63"/>
      <c r="F41" s="63"/>
      <c r="G41" s="63"/>
      <c r="H41" s="63"/>
      <c r="I41" s="63" t="s">
        <v>1291</v>
      </c>
      <c r="J41" s="63"/>
      <c r="K41" s="63"/>
      <c r="L41" s="63" t="s">
        <v>1292</v>
      </c>
      <c r="M41" s="63"/>
      <c r="N41" s="63"/>
      <c r="O41" s="63"/>
      <c r="P41" s="64" t="s">
        <v>44</v>
      </c>
      <c r="Q41" s="64" t="s">
        <v>106</v>
      </c>
      <c r="R41" s="64">
        <v>100</v>
      </c>
      <c r="S41" s="64">
        <v>100</v>
      </c>
      <c r="T41" s="64">
        <v>100</v>
      </c>
      <c r="U41" s="65">
        <f t="shared" si="0"/>
        <v>100</v>
      </c>
    </row>
    <row r="42" spans="1:21" ht="75" customHeight="1">
      <c r="A42" s="56"/>
      <c r="B42" s="62" t="s">
        <v>41</v>
      </c>
      <c r="C42" s="63" t="s">
        <v>1293</v>
      </c>
      <c r="D42" s="63"/>
      <c r="E42" s="63"/>
      <c r="F42" s="63"/>
      <c r="G42" s="63"/>
      <c r="H42" s="63"/>
      <c r="I42" s="63" t="s">
        <v>1294</v>
      </c>
      <c r="J42" s="63"/>
      <c r="K42" s="63"/>
      <c r="L42" s="63" t="s">
        <v>1295</v>
      </c>
      <c r="M42" s="63"/>
      <c r="N42" s="63"/>
      <c r="O42" s="63"/>
      <c r="P42" s="64" t="s">
        <v>44</v>
      </c>
      <c r="Q42" s="64" t="s">
        <v>106</v>
      </c>
      <c r="R42" s="64">
        <v>100</v>
      </c>
      <c r="S42" s="64">
        <v>100</v>
      </c>
      <c r="T42" s="64">
        <v>100</v>
      </c>
      <c r="U42" s="65">
        <f t="shared" si="0"/>
        <v>100</v>
      </c>
    </row>
    <row r="43" spans="1:21" ht="75" customHeight="1">
      <c r="A43" s="56"/>
      <c r="B43" s="62" t="s">
        <v>41</v>
      </c>
      <c r="C43" s="63" t="s">
        <v>1296</v>
      </c>
      <c r="D43" s="63"/>
      <c r="E43" s="63"/>
      <c r="F43" s="63"/>
      <c r="G43" s="63"/>
      <c r="H43" s="63"/>
      <c r="I43" s="63" t="s">
        <v>1297</v>
      </c>
      <c r="J43" s="63"/>
      <c r="K43" s="63"/>
      <c r="L43" s="63" t="s">
        <v>1298</v>
      </c>
      <c r="M43" s="63"/>
      <c r="N43" s="63"/>
      <c r="O43" s="63"/>
      <c r="P43" s="64" t="s">
        <v>44</v>
      </c>
      <c r="Q43" s="64" t="s">
        <v>106</v>
      </c>
      <c r="R43" s="64">
        <v>100</v>
      </c>
      <c r="S43" s="64">
        <v>100</v>
      </c>
      <c r="T43" s="64">
        <v>100</v>
      </c>
      <c r="U43" s="65">
        <f t="shared" si="0"/>
        <v>100</v>
      </c>
    </row>
    <row r="44" spans="1:21" ht="75" customHeight="1">
      <c r="A44" s="56"/>
      <c r="B44" s="62" t="s">
        <v>41</v>
      </c>
      <c r="C44" s="63" t="s">
        <v>1299</v>
      </c>
      <c r="D44" s="63"/>
      <c r="E44" s="63"/>
      <c r="F44" s="63"/>
      <c r="G44" s="63"/>
      <c r="H44" s="63"/>
      <c r="I44" s="63" t="s">
        <v>1300</v>
      </c>
      <c r="J44" s="63"/>
      <c r="K44" s="63"/>
      <c r="L44" s="63" t="s">
        <v>1301</v>
      </c>
      <c r="M44" s="63"/>
      <c r="N44" s="63"/>
      <c r="O44" s="63"/>
      <c r="P44" s="64" t="s">
        <v>44</v>
      </c>
      <c r="Q44" s="64" t="s">
        <v>106</v>
      </c>
      <c r="R44" s="64">
        <v>100</v>
      </c>
      <c r="S44" s="64">
        <v>100</v>
      </c>
      <c r="T44" s="64">
        <v>100</v>
      </c>
      <c r="U44" s="65">
        <f t="shared" si="0"/>
        <v>100</v>
      </c>
    </row>
    <row r="45" spans="1:21" ht="75" customHeight="1">
      <c r="A45" s="56"/>
      <c r="B45" s="62" t="s">
        <v>41</v>
      </c>
      <c r="C45" s="63" t="s">
        <v>1302</v>
      </c>
      <c r="D45" s="63"/>
      <c r="E45" s="63"/>
      <c r="F45" s="63"/>
      <c r="G45" s="63"/>
      <c r="H45" s="63"/>
      <c r="I45" s="63" t="s">
        <v>1303</v>
      </c>
      <c r="J45" s="63"/>
      <c r="K45" s="63"/>
      <c r="L45" s="63" t="s">
        <v>1242</v>
      </c>
      <c r="M45" s="63"/>
      <c r="N45" s="63"/>
      <c r="O45" s="63"/>
      <c r="P45" s="64" t="s">
        <v>44</v>
      </c>
      <c r="Q45" s="64" t="s">
        <v>106</v>
      </c>
      <c r="R45" s="64">
        <v>100</v>
      </c>
      <c r="S45" s="64">
        <v>100</v>
      </c>
      <c r="T45" s="64">
        <v>100</v>
      </c>
      <c r="U45" s="65">
        <f t="shared" si="0"/>
        <v>100</v>
      </c>
    </row>
    <row r="46" spans="1:21" ht="75" customHeight="1">
      <c r="A46" s="56"/>
      <c r="B46" s="62" t="s">
        <v>41</v>
      </c>
      <c r="C46" s="63" t="s">
        <v>1304</v>
      </c>
      <c r="D46" s="63"/>
      <c r="E46" s="63"/>
      <c r="F46" s="63"/>
      <c r="G46" s="63"/>
      <c r="H46" s="63"/>
      <c r="I46" s="63" t="s">
        <v>1305</v>
      </c>
      <c r="J46" s="63"/>
      <c r="K46" s="63"/>
      <c r="L46" s="63" t="s">
        <v>1306</v>
      </c>
      <c r="M46" s="63"/>
      <c r="N46" s="63"/>
      <c r="O46" s="63"/>
      <c r="P46" s="64" t="s">
        <v>44</v>
      </c>
      <c r="Q46" s="64" t="s">
        <v>106</v>
      </c>
      <c r="R46" s="64">
        <v>100</v>
      </c>
      <c r="S46" s="64">
        <v>100</v>
      </c>
      <c r="T46" s="64">
        <v>100</v>
      </c>
      <c r="U46" s="65">
        <f t="shared" si="0"/>
        <v>100</v>
      </c>
    </row>
    <row r="47" spans="1:21" ht="75" customHeight="1">
      <c r="A47" s="56"/>
      <c r="B47" s="62" t="s">
        <v>41</v>
      </c>
      <c r="C47" s="63" t="s">
        <v>1307</v>
      </c>
      <c r="D47" s="63"/>
      <c r="E47" s="63"/>
      <c r="F47" s="63"/>
      <c r="G47" s="63"/>
      <c r="H47" s="63"/>
      <c r="I47" s="63" t="s">
        <v>1308</v>
      </c>
      <c r="J47" s="63"/>
      <c r="K47" s="63"/>
      <c r="L47" s="63" t="s">
        <v>1309</v>
      </c>
      <c r="M47" s="63"/>
      <c r="N47" s="63"/>
      <c r="O47" s="63"/>
      <c r="P47" s="64" t="s">
        <v>44</v>
      </c>
      <c r="Q47" s="64" t="s">
        <v>106</v>
      </c>
      <c r="R47" s="64">
        <v>100</v>
      </c>
      <c r="S47" s="64">
        <v>100</v>
      </c>
      <c r="T47" s="64">
        <v>100</v>
      </c>
      <c r="U47" s="65">
        <f t="shared" si="0"/>
        <v>100</v>
      </c>
    </row>
    <row r="48" spans="1:21" ht="75" customHeight="1">
      <c r="A48" s="56"/>
      <c r="B48" s="62" t="s">
        <v>41</v>
      </c>
      <c r="C48" s="63" t="s">
        <v>1310</v>
      </c>
      <c r="D48" s="63"/>
      <c r="E48" s="63"/>
      <c r="F48" s="63"/>
      <c r="G48" s="63"/>
      <c r="H48" s="63"/>
      <c r="I48" s="63" t="s">
        <v>1311</v>
      </c>
      <c r="J48" s="63"/>
      <c r="K48" s="63"/>
      <c r="L48" s="63" t="s">
        <v>1312</v>
      </c>
      <c r="M48" s="63"/>
      <c r="N48" s="63"/>
      <c r="O48" s="63"/>
      <c r="P48" s="64" t="s">
        <v>44</v>
      </c>
      <c r="Q48" s="64" t="s">
        <v>59</v>
      </c>
      <c r="R48" s="64">
        <v>100</v>
      </c>
      <c r="S48" s="64">
        <v>100</v>
      </c>
      <c r="T48" s="64">
        <v>100</v>
      </c>
      <c r="U48" s="65">
        <f t="shared" si="0"/>
        <v>100</v>
      </c>
    </row>
    <row r="49" spans="1:22" ht="75" customHeight="1">
      <c r="A49" s="56"/>
      <c r="B49" s="62" t="s">
        <v>41</v>
      </c>
      <c r="C49" s="63" t="s">
        <v>1313</v>
      </c>
      <c r="D49" s="63"/>
      <c r="E49" s="63"/>
      <c r="F49" s="63"/>
      <c r="G49" s="63"/>
      <c r="H49" s="63"/>
      <c r="I49" s="63" t="s">
        <v>1314</v>
      </c>
      <c r="J49" s="63"/>
      <c r="K49" s="63"/>
      <c r="L49" s="63" t="s">
        <v>1315</v>
      </c>
      <c r="M49" s="63"/>
      <c r="N49" s="63"/>
      <c r="O49" s="63"/>
      <c r="P49" s="64" t="s">
        <v>44</v>
      </c>
      <c r="Q49" s="64" t="s">
        <v>59</v>
      </c>
      <c r="R49" s="64">
        <v>100</v>
      </c>
      <c r="S49" s="64">
        <v>100</v>
      </c>
      <c r="T49" s="64">
        <v>100</v>
      </c>
      <c r="U49" s="65">
        <f t="shared" si="0"/>
        <v>100</v>
      </c>
    </row>
    <row r="50" spans="1:22" ht="75" customHeight="1">
      <c r="A50" s="56"/>
      <c r="B50" s="62" t="s">
        <v>41</v>
      </c>
      <c r="C50" s="63" t="s">
        <v>1316</v>
      </c>
      <c r="D50" s="63"/>
      <c r="E50" s="63"/>
      <c r="F50" s="63"/>
      <c r="G50" s="63"/>
      <c r="H50" s="63"/>
      <c r="I50" s="63" t="s">
        <v>1317</v>
      </c>
      <c r="J50" s="63"/>
      <c r="K50" s="63"/>
      <c r="L50" s="63" t="s">
        <v>1318</v>
      </c>
      <c r="M50" s="63"/>
      <c r="N50" s="63"/>
      <c r="O50" s="63"/>
      <c r="P50" s="64" t="s">
        <v>44</v>
      </c>
      <c r="Q50" s="64" t="s">
        <v>106</v>
      </c>
      <c r="R50" s="64">
        <v>100</v>
      </c>
      <c r="S50" s="64">
        <v>100</v>
      </c>
      <c r="T50" s="64">
        <v>100</v>
      </c>
      <c r="U50" s="65">
        <f t="shared" si="0"/>
        <v>100</v>
      </c>
    </row>
    <row r="51" spans="1:22" ht="75" customHeight="1">
      <c r="A51" s="56"/>
      <c r="B51" s="62" t="s">
        <v>41</v>
      </c>
      <c r="C51" s="63" t="s">
        <v>1319</v>
      </c>
      <c r="D51" s="63"/>
      <c r="E51" s="63"/>
      <c r="F51" s="63"/>
      <c r="G51" s="63"/>
      <c r="H51" s="63"/>
      <c r="I51" s="63" t="s">
        <v>1320</v>
      </c>
      <c r="J51" s="63"/>
      <c r="K51" s="63"/>
      <c r="L51" s="63" t="s">
        <v>1321</v>
      </c>
      <c r="M51" s="63"/>
      <c r="N51" s="63"/>
      <c r="O51" s="63"/>
      <c r="P51" s="64" t="s">
        <v>44</v>
      </c>
      <c r="Q51" s="64" t="s">
        <v>106</v>
      </c>
      <c r="R51" s="64">
        <v>100</v>
      </c>
      <c r="S51" s="64">
        <v>100</v>
      </c>
      <c r="T51" s="64">
        <v>100</v>
      </c>
      <c r="U51" s="65">
        <f t="shared" si="0"/>
        <v>100</v>
      </c>
    </row>
    <row r="52" spans="1:22" ht="75" customHeight="1">
      <c r="A52" s="56"/>
      <c r="B52" s="62" t="s">
        <v>41</v>
      </c>
      <c r="C52" s="63" t="s">
        <v>1322</v>
      </c>
      <c r="D52" s="63"/>
      <c r="E52" s="63"/>
      <c r="F52" s="63"/>
      <c r="G52" s="63"/>
      <c r="H52" s="63"/>
      <c r="I52" s="63" t="s">
        <v>1323</v>
      </c>
      <c r="J52" s="63"/>
      <c r="K52" s="63"/>
      <c r="L52" s="63" t="s">
        <v>1324</v>
      </c>
      <c r="M52" s="63"/>
      <c r="N52" s="63"/>
      <c r="O52" s="63"/>
      <c r="P52" s="64" t="s">
        <v>44</v>
      </c>
      <c r="Q52" s="64" t="s">
        <v>106</v>
      </c>
      <c r="R52" s="64">
        <v>100</v>
      </c>
      <c r="S52" s="64">
        <v>100</v>
      </c>
      <c r="T52" s="64">
        <v>100</v>
      </c>
      <c r="U52" s="65">
        <f t="shared" si="0"/>
        <v>100</v>
      </c>
    </row>
    <row r="53" spans="1:22" ht="75" customHeight="1">
      <c r="A53" s="56"/>
      <c r="B53" s="62" t="s">
        <v>41</v>
      </c>
      <c r="C53" s="63" t="s">
        <v>1325</v>
      </c>
      <c r="D53" s="63"/>
      <c r="E53" s="63"/>
      <c r="F53" s="63"/>
      <c r="G53" s="63"/>
      <c r="H53" s="63"/>
      <c r="I53" s="63" t="s">
        <v>1326</v>
      </c>
      <c r="J53" s="63"/>
      <c r="K53" s="63"/>
      <c r="L53" s="63" t="s">
        <v>1236</v>
      </c>
      <c r="M53" s="63"/>
      <c r="N53" s="63"/>
      <c r="O53" s="63"/>
      <c r="P53" s="64" t="s">
        <v>44</v>
      </c>
      <c r="Q53" s="64" t="s">
        <v>106</v>
      </c>
      <c r="R53" s="64">
        <v>100</v>
      </c>
      <c r="S53" s="64">
        <v>100</v>
      </c>
      <c r="T53" s="64">
        <v>100</v>
      </c>
      <c r="U53" s="65">
        <f t="shared" si="0"/>
        <v>100</v>
      </c>
    </row>
    <row r="54" spans="1:22" ht="75" customHeight="1">
      <c r="A54" s="56"/>
      <c r="B54" s="62" t="s">
        <v>41</v>
      </c>
      <c r="C54" s="63" t="s">
        <v>1327</v>
      </c>
      <c r="D54" s="63"/>
      <c r="E54" s="63"/>
      <c r="F54" s="63"/>
      <c r="G54" s="63"/>
      <c r="H54" s="63"/>
      <c r="I54" s="63" t="s">
        <v>1328</v>
      </c>
      <c r="J54" s="63"/>
      <c r="K54" s="63"/>
      <c r="L54" s="63" t="s">
        <v>1236</v>
      </c>
      <c r="M54" s="63"/>
      <c r="N54" s="63"/>
      <c r="O54" s="63"/>
      <c r="P54" s="64" t="s">
        <v>44</v>
      </c>
      <c r="Q54" s="64" t="s">
        <v>106</v>
      </c>
      <c r="R54" s="64">
        <v>100</v>
      </c>
      <c r="S54" s="64">
        <v>100</v>
      </c>
      <c r="T54" s="64">
        <v>135</v>
      </c>
      <c r="U54" s="65">
        <f t="shared" si="0"/>
        <v>135</v>
      </c>
    </row>
    <row r="55" spans="1:22" ht="75" customHeight="1">
      <c r="A55" s="56"/>
      <c r="B55" s="62" t="s">
        <v>41</v>
      </c>
      <c r="C55" s="63" t="s">
        <v>1329</v>
      </c>
      <c r="D55" s="63"/>
      <c r="E55" s="63"/>
      <c r="F55" s="63"/>
      <c r="G55" s="63"/>
      <c r="H55" s="63"/>
      <c r="I55" s="63" t="s">
        <v>1330</v>
      </c>
      <c r="J55" s="63"/>
      <c r="K55" s="63"/>
      <c r="L55" s="63" t="s">
        <v>1331</v>
      </c>
      <c r="M55" s="63"/>
      <c r="N55" s="63"/>
      <c r="O55" s="63"/>
      <c r="P55" s="64" t="s">
        <v>44</v>
      </c>
      <c r="Q55" s="64" t="s">
        <v>106</v>
      </c>
      <c r="R55" s="64">
        <v>100</v>
      </c>
      <c r="S55" s="64">
        <v>100</v>
      </c>
      <c r="T55" s="64">
        <v>100</v>
      </c>
      <c r="U55" s="65">
        <f t="shared" si="0"/>
        <v>100</v>
      </c>
    </row>
    <row r="56" spans="1:22" ht="75" customHeight="1">
      <c r="A56" s="56"/>
      <c r="B56" s="62" t="s">
        <v>41</v>
      </c>
      <c r="C56" s="63" t="s">
        <v>1332</v>
      </c>
      <c r="D56" s="63"/>
      <c r="E56" s="63"/>
      <c r="F56" s="63"/>
      <c r="G56" s="63"/>
      <c r="H56" s="63"/>
      <c r="I56" s="63" t="s">
        <v>1333</v>
      </c>
      <c r="J56" s="63"/>
      <c r="K56" s="63"/>
      <c r="L56" s="63" t="s">
        <v>1245</v>
      </c>
      <c r="M56" s="63"/>
      <c r="N56" s="63"/>
      <c r="O56" s="63"/>
      <c r="P56" s="64" t="s">
        <v>44</v>
      </c>
      <c r="Q56" s="64" t="s">
        <v>106</v>
      </c>
      <c r="R56" s="64">
        <v>100</v>
      </c>
      <c r="S56" s="64">
        <v>100</v>
      </c>
      <c r="T56" s="64">
        <v>100</v>
      </c>
      <c r="U56" s="65">
        <f t="shared" si="0"/>
        <v>100</v>
      </c>
    </row>
    <row r="57" spans="1:22" ht="75" customHeight="1">
      <c r="A57" s="56"/>
      <c r="B57" s="62" t="s">
        <v>41</v>
      </c>
      <c r="C57" s="63" t="s">
        <v>1334</v>
      </c>
      <c r="D57" s="63"/>
      <c r="E57" s="63"/>
      <c r="F57" s="63"/>
      <c r="G57" s="63"/>
      <c r="H57" s="63"/>
      <c r="I57" s="63" t="s">
        <v>1335</v>
      </c>
      <c r="J57" s="63"/>
      <c r="K57" s="63"/>
      <c r="L57" s="63" t="s">
        <v>1336</v>
      </c>
      <c r="M57" s="63"/>
      <c r="N57" s="63"/>
      <c r="O57" s="63"/>
      <c r="P57" s="64" t="s">
        <v>44</v>
      </c>
      <c r="Q57" s="64" t="s">
        <v>106</v>
      </c>
      <c r="R57" s="64">
        <v>100</v>
      </c>
      <c r="S57" s="64">
        <v>100</v>
      </c>
      <c r="T57" s="64">
        <v>111.83</v>
      </c>
      <c r="U57" s="65">
        <f t="shared" si="0"/>
        <v>111.83000000000001</v>
      </c>
    </row>
    <row r="58" spans="1:22" ht="75" customHeight="1">
      <c r="A58" s="56"/>
      <c r="B58" s="62" t="s">
        <v>41</v>
      </c>
      <c r="C58" s="63" t="s">
        <v>1337</v>
      </c>
      <c r="D58" s="63"/>
      <c r="E58" s="63"/>
      <c r="F58" s="63"/>
      <c r="G58" s="63"/>
      <c r="H58" s="63"/>
      <c r="I58" s="63" t="s">
        <v>1338</v>
      </c>
      <c r="J58" s="63"/>
      <c r="K58" s="63"/>
      <c r="L58" s="63" t="s">
        <v>1339</v>
      </c>
      <c r="M58" s="63"/>
      <c r="N58" s="63"/>
      <c r="O58" s="63"/>
      <c r="P58" s="64" t="s">
        <v>44</v>
      </c>
      <c r="Q58" s="64" t="s">
        <v>106</v>
      </c>
      <c r="R58" s="64">
        <v>100</v>
      </c>
      <c r="S58" s="64">
        <v>100</v>
      </c>
      <c r="T58" s="64">
        <v>100</v>
      </c>
      <c r="U58" s="65">
        <f t="shared" si="0"/>
        <v>100</v>
      </c>
    </row>
    <row r="59" spans="1:22" ht="75" customHeight="1">
      <c r="A59" s="56"/>
      <c r="B59" s="62" t="s">
        <v>41</v>
      </c>
      <c r="C59" s="63" t="s">
        <v>1340</v>
      </c>
      <c r="D59" s="63"/>
      <c r="E59" s="63"/>
      <c r="F59" s="63"/>
      <c r="G59" s="63"/>
      <c r="H59" s="63"/>
      <c r="I59" s="63" t="s">
        <v>1341</v>
      </c>
      <c r="J59" s="63"/>
      <c r="K59" s="63"/>
      <c r="L59" s="63" t="s">
        <v>1342</v>
      </c>
      <c r="M59" s="63"/>
      <c r="N59" s="63"/>
      <c r="O59" s="63"/>
      <c r="P59" s="64" t="s">
        <v>44</v>
      </c>
      <c r="Q59" s="64" t="s">
        <v>106</v>
      </c>
      <c r="R59" s="64">
        <v>100</v>
      </c>
      <c r="S59" s="64">
        <v>100</v>
      </c>
      <c r="T59" s="64">
        <v>100</v>
      </c>
      <c r="U59" s="65">
        <f t="shared" si="0"/>
        <v>100</v>
      </c>
    </row>
    <row r="60" spans="1:22" ht="75" customHeight="1" thickBot="1">
      <c r="A60" s="56"/>
      <c r="B60" s="62" t="s">
        <v>41</v>
      </c>
      <c r="C60" s="63" t="s">
        <v>1343</v>
      </c>
      <c r="D60" s="63"/>
      <c r="E60" s="63"/>
      <c r="F60" s="63"/>
      <c r="G60" s="63"/>
      <c r="H60" s="63"/>
      <c r="I60" s="63" t="s">
        <v>1344</v>
      </c>
      <c r="J60" s="63"/>
      <c r="K60" s="63"/>
      <c r="L60" s="63" t="s">
        <v>1318</v>
      </c>
      <c r="M60" s="63"/>
      <c r="N60" s="63"/>
      <c r="O60" s="63"/>
      <c r="P60" s="64" t="s">
        <v>44</v>
      </c>
      <c r="Q60" s="64" t="s">
        <v>106</v>
      </c>
      <c r="R60" s="64">
        <v>100</v>
      </c>
      <c r="S60" s="64">
        <v>100</v>
      </c>
      <c r="T60" s="64">
        <v>100</v>
      </c>
      <c r="U60" s="65">
        <f t="shared" si="0"/>
        <v>100</v>
      </c>
    </row>
    <row r="61" spans="1:22" ht="22.5" customHeight="1" thickTop="1" thickBot="1">
      <c r="B61" s="9" t="s">
        <v>60</v>
      </c>
      <c r="C61" s="10"/>
      <c r="D61" s="10"/>
      <c r="E61" s="10"/>
      <c r="F61" s="10"/>
      <c r="G61" s="10"/>
      <c r="H61" s="11"/>
      <c r="I61" s="11"/>
      <c r="J61" s="11"/>
      <c r="K61" s="11"/>
      <c r="L61" s="11"/>
      <c r="M61" s="11"/>
      <c r="N61" s="11"/>
      <c r="O61" s="11"/>
      <c r="P61" s="11"/>
      <c r="Q61" s="11"/>
      <c r="R61" s="11"/>
      <c r="S61" s="11"/>
      <c r="T61" s="11"/>
      <c r="U61" s="12"/>
      <c r="V61" s="66"/>
    </row>
    <row r="62" spans="1:22" ht="26.25" customHeight="1" thickTop="1">
      <c r="B62" s="67"/>
      <c r="C62" s="68"/>
      <c r="D62" s="68"/>
      <c r="E62" s="68"/>
      <c r="F62" s="68"/>
      <c r="G62" s="68"/>
      <c r="H62" s="69"/>
      <c r="I62" s="69"/>
      <c r="J62" s="69"/>
      <c r="K62" s="69"/>
      <c r="L62" s="69"/>
      <c r="M62" s="69"/>
      <c r="N62" s="69"/>
      <c r="O62" s="69"/>
      <c r="P62" s="70"/>
      <c r="Q62" s="71"/>
      <c r="R62" s="72" t="s">
        <v>61</v>
      </c>
      <c r="S62" s="40" t="s">
        <v>62</v>
      </c>
      <c r="T62" s="72" t="s">
        <v>63</v>
      </c>
      <c r="U62" s="40" t="s">
        <v>64</v>
      </c>
    </row>
    <row r="63" spans="1:22" ht="26.25" customHeight="1" thickBot="1">
      <c r="B63" s="73"/>
      <c r="C63" s="74"/>
      <c r="D63" s="74"/>
      <c r="E63" s="74"/>
      <c r="F63" s="74"/>
      <c r="G63" s="74"/>
      <c r="H63" s="75"/>
      <c r="I63" s="75"/>
      <c r="J63" s="75"/>
      <c r="K63" s="75"/>
      <c r="L63" s="75"/>
      <c r="M63" s="75"/>
      <c r="N63" s="75"/>
      <c r="O63" s="75"/>
      <c r="P63" s="76"/>
      <c r="Q63" s="77"/>
      <c r="R63" s="78" t="s">
        <v>65</v>
      </c>
      <c r="S63" s="77" t="s">
        <v>65</v>
      </c>
      <c r="T63" s="77" t="s">
        <v>65</v>
      </c>
      <c r="U63" s="77" t="s">
        <v>66</v>
      </c>
    </row>
    <row r="64" spans="1:22" ht="13.5" customHeight="1" thickBot="1">
      <c r="B64" s="79" t="s">
        <v>67</v>
      </c>
      <c r="C64" s="80"/>
      <c r="D64" s="80"/>
      <c r="E64" s="81"/>
      <c r="F64" s="81"/>
      <c r="G64" s="81"/>
      <c r="H64" s="82"/>
      <c r="I64" s="82"/>
      <c r="J64" s="82"/>
      <c r="K64" s="82"/>
      <c r="L64" s="82"/>
      <c r="M64" s="82"/>
      <c r="N64" s="82"/>
      <c r="O64" s="82"/>
      <c r="P64" s="83"/>
      <c r="Q64" s="83"/>
      <c r="R64" s="84">
        <f>185.22391</f>
        <v>185.22390999999999</v>
      </c>
      <c r="S64" s="84">
        <f>185.22391</f>
        <v>185.22390999999999</v>
      </c>
      <c r="T64" s="84">
        <f>185.70756399</f>
        <v>185.70756399000001</v>
      </c>
      <c r="U64" s="85">
        <f>+IF(ISERR(T64/S64*100),"N/A",T64/S64*100)</f>
        <v>100.26111855105533</v>
      </c>
    </row>
    <row r="65" spans="2:21" ht="13.5" customHeight="1" thickBot="1">
      <c r="B65" s="86" t="s">
        <v>68</v>
      </c>
      <c r="C65" s="87"/>
      <c r="D65" s="87"/>
      <c r="E65" s="88"/>
      <c r="F65" s="88"/>
      <c r="G65" s="88"/>
      <c r="H65" s="89"/>
      <c r="I65" s="89"/>
      <c r="J65" s="89"/>
      <c r="K65" s="89"/>
      <c r="L65" s="89"/>
      <c r="M65" s="89"/>
      <c r="N65" s="89"/>
      <c r="O65" s="89"/>
      <c r="P65" s="90"/>
      <c r="Q65" s="90"/>
      <c r="R65" s="84">
        <f>186.81273578</f>
        <v>186.81273578</v>
      </c>
      <c r="S65" s="84">
        <f>186.81273578</f>
        <v>186.81273578</v>
      </c>
      <c r="T65" s="84">
        <f>185.70756399</f>
        <v>185.70756399000001</v>
      </c>
      <c r="U65" s="85">
        <f>+IF(ISERR(T65/S65*100),"N/A",T65/S65*100)</f>
        <v>99.408406613507609</v>
      </c>
    </row>
    <row r="66" spans="2:21" ht="14.85" customHeight="1" thickTop="1" thickBot="1">
      <c r="B66" s="9" t="s">
        <v>69</v>
      </c>
      <c r="C66" s="10"/>
      <c r="D66" s="10"/>
      <c r="E66" s="10"/>
      <c r="F66" s="10"/>
      <c r="G66" s="10"/>
      <c r="H66" s="11"/>
      <c r="I66" s="11"/>
      <c r="J66" s="11"/>
      <c r="K66" s="11"/>
      <c r="L66" s="11"/>
      <c r="M66" s="11"/>
      <c r="N66" s="11"/>
      <c r="O66" s="11"/>
      <c r="P66" s="11"/>
      <c r="Q66" s="11"/>
      <c r="R66" s="11"/>
      <c r="S66" s="11"/>
      <c r="T66" s="11"/>
      <c r="U66" s="12"/>
    </row>
    <row r="67" spans="2:21" ht="44.25" customHeight="1" thickTop="1">
      <c r="B67" s="91" t="s">
        <v>70</v>
      </c>
      <c r="C67" s="93"/>
      <c r="D67" s="93"/>
      <c r="E67" s="93"/>
      <c r="F67" s="93"/>
      <c r="G67" s="93"/>
      <c r="H67" s="93"/>
      <c r="I67" s="93"/>
      <c r="J67" s="93"/>
      <c r="K67" s="93"/>
      <c r="L67" s="93"/>
      <c r="M67" s="93"/>
      <c r="N67" s="93"/>
      <c r="O67" s="93"/>
      <c r="P67" s="93"/>
      <c r="Q67" s="93"/>
      <c r="R67" s="93"/>
      <c r="S67" s="93"/>
      <c r="T67" s="93"/>
      <c r="U67" s="92"/>
    </row>
    <row r="68" spans="2:21" ht="34.5" customHeight="1">
      <c r="B68" s="94" t="s">
        <v>1345</v>
      </c>
      <c r="C68" s="96"/>
      <c r="D68" s="96"/>
      <c r="E68" s="96"/>
      <c r="F68" s="96"/>
      <c r="G68" s="96"/>
      <c r="H68" s="96"/>
      <c r="I68" s="96"/>
      <c r="J68" s="96"/>
      <c r="K68" s="96"/>
      <c r="L68" s="96"/>
      <c r="M68" s="96"/>
      <c r="N68" s="96"/>
      <c r="O68" s="96"/>
      <c r="P68" s="96"/>
      <c r="Q68" s="96"/>
      <c r="R68" s="96"/>
      <c r="S68" s="96"/>
      <c r="T68" s="96"/>
      <c r="U68" s="95"/>
    </row>
    <row r="69" spans="2:21" ht="80.45" customHeight="1">
      <c r="B69" s="94" t="s">
        <v>1346</v>
      </c>
      <c r="C69" s="96"/>
      <c r="D69" s="96"/>
      <c r="E69" s="96"/>
      <c r="F69" s="96"/>
      <c r="G69" s="96"/>
      <c r="H69" s="96"/>
      <c r="I69" s="96"/>
      <c r="J69" s="96"/>
      <c r="K69" s="96"/>
      <c r="L69" s="96"/>
      <c r="M69" s="96"/>
      <c r="N69" s="96"/>
      <c r="O69" s="96"/>
      <c r="P69" s="96"/>
      <c r="Q69" s="96"/>
      <c r="R69" s="96"/>
      <c r="S69" s="96"/>
      <c r="T69" s="96"/>
      <c r="U69" s="95"/>
    </row>
    <row r="70" spans="2:21" ht="27.6" customHeight="1">
      <c r="B70" s="94" t="s">
        <v>1347</v>
      </c>
      <c r="C70" s="96"/>
      <c r="D70" s="96"/>
      <c r="E70" s="96"/>
      <c r="F70" s="96"/>
      <c r="G70" s="96"/>
      <c r="H70" s="96"/>
      <c r="I70" s="96"/>
      <c r="J70" s="96"/>
      <c r="K70" s="96"/>
      <c r="L70" s="96"/>
      <c r="M70" s="96"/>
      <c r="N70" s="96"/>
      <c r="O70" s="96"/>
      <c r="P70" s="96"/>
      <c r="Q70" s="96"/>
      <c r="R70" s="96"/>
      <c r="S70" s="96"/>
      <c r="T70" s="96"/>
      <c r="U70" s="95"/>
    </row>
    <row r="71" spans="2:21" ht="78.2" customHeight="1">
      <c r="B71" s="94" t="s">
        <v>1348</v>
      </c>
      <c r="C71" s="96"/>
      <c r="D71" s="96"/>
      <c r="E71" s="96"/>
      <c r="F71" s="96"/>
      <c r="G71" s="96"/>
      <c r="H71" s="96"/>
      <c r="I71" s="96"/>
      <c r="J71" s="96"/>
      <c r="K71" s="96"/>
      <c r="L71" s="96"/>
      <c r="M71" s="96"/>
      <c r="N71" s="96"/>
      <c r="O71" s="96"/>
      <c r="P71" s="96"/>
      <c r="Q71" s="96"/>
      <c r="R71" s="96"/>
      <c r="S71" s="96"/>
      <c r="T71" s="96"/>
      <c r="U71" s="95"/>
    </row>
    <row r="72" spans="2:21" ht="22.35" customHeight="1">
      <c r="B72" s="94" t="s">
        <v>1349</v>
      </c>
      <c r="C72" s="96"/>
      <c r="D72" s="96"/>
      <c r="E72" s="96"/>
      <c r="F72" s="96"/>
      <c r="G72" s="96"/>
      <c r="H72" s="96"/>
      <c r="I72" s="96"/>
      <c r="J72" s="96"/>
      <c r="K72" s="96"/>
      <c r="L72" s="96"/>
      <c r="M72" s="96"/>
      <c r="N72" s="96"/>
      <c r="O72" s="96"/>
      <c r="P72" s="96"/>
      <c r="Q72" s="96"/>
      <c r="R72" s="96"/>
      <c r="S72" s="96"/>
      <c r="T72" s="96"/>
      <c r="U72" s="95"/>
    </row>
    <row r="73" spans="2:21" ht="20.100000000000001" customHeight="1">
      <c r="B73" s="94" t="s">
        <v>1350</v>
      </c>
      <c r="C73" s="96"/>
      <c r="D73" s="96"/>
      <c r="E73" s="96"/>
      <c r="F73" s="96"/>
      <c r="G73" s="96"/>
      <c r="H73" s="96"/>
      <c r="I73" s="96"/>
      <c r="J73" s="96"/>
      <c r="K73" s="96"/>
      <c r="L73" s="96"/>
      <c r="M73" s="96"/>
      <c r="N73" s="96"/>
      <c r="O73" s="96"/>
      <c r="P73" s="96"/>
      <c r="Q73" s="96"/>
      <c r="R73" s="96"/>
      <c r="S73" s="96"/>
      <c r="T73" s="96"/>
      <c r="U73" s="95"/>
    </row>
    <row r="74" spans="2:21" ht="18.2" customHeight="1">
      <c r="B74" s="94" t="s">
        <v>1351</v>
      </c>
      <c r="C74" s="96"/>
      <c r="D74" s="96"/>
      <c r="E74" s="96"/>
      <c r="F74" s="96"/>
      <c r="G74" s="96"/>
      <c r="H74" s="96"/>
      <c r="I74" s="96"/>
      <c r="J74" s="96"/>
      <c r="K74" s="96"/>
      <c r="L74" s="96"/>
      <c r="M74" s="96"/>
      <c r="N74" s="96"/>
      <c r="O74" s="96"/>
      <c r="P74" s="96"/>
      <c r="Q74" s="96"/>
      <c r="R74" s="96"/>
      <c r="S74" s="96"/>
      <c r="T74" s="96"/>
      <c r="U74" s="95"/>
    </row>
    <row r="75" spans="2:21" ht="17.850000000000001" customHeight="1">
      <c r="B75" s="94" t="s">
        <v>1352</v>
      </c>
      <c r="C75" s="96"/>
      <c r="D75" s="96"/>
      <c r="E75" s="96"/>
      <c r="F75" s="96"/>
      <c r="G75" s="96"/>
      <c r="H75" s="96"/>
      <c r="I75" s="96"/>
      <c r="J75" s="96"/>
      <c r="K75" s="96"/>
      <c r="L75" s="96"/>
      <c r="M75" s="96"/>
      <c r="N75" s="96"/>
      <c r="O75" s="96"/>
      <c r="P75" s="96"/>
      <c r="Q75" s="96"/>
      <c r="R75" s="96"/>
      <c r="S75" s="96"/>
      <c r="T75" s="96"/>
      <c r="U75" s="95"/>
    </row>
    <row r="76" spans="2:21" ht="17.45" customHeight="1">
      <c r="B76" s="94" t="s">
        <v>1353</v>
      </c>
      <c r="C76" s="96"/>
      <c r="D76" s="96"/>
      <c r="E76" s="96"/>
      <c r="F76" s="96"/>
      <c r="G76" s="96"/>
      <c r="H76" s="96"/>
      <c r="I76" s="96"/>
      <c r="J76" s="96"/>
      <c r="K76" s="96"/>
      <c r="L76" s="96"/>
      <c r="M76" s="96"/>
      <c r="N76" s="96"/>
      <c r="O76" s="96"/>
      <c r="P76" s="96"/>
      <c r="Q76" s="96"/>
      <c r="R76" s="96"/>
      <c r="S76" s="96"/>
      <c r="T76" s="96"/>
      <c r="U76" s="95"/>
    </row>
    <row r="77" spans="2:21" ht="18.600000000000001" customHeight="1">
      <c r="B77" s="94" t="s">
        <v>1354</v>
      </c>
      <c r="C77" s="96"/>
      <c r="D77" s="96"/>
      <c r="E77" s="96"/>
      <c r="F77" s="96"/>
      <c r="G77" s="96"/>
      <c r="H77" s="96"/>
      <c r="I77" s="96"/>
      <c r="J77" s="96"/>
      <c r="K77" s="96"/>
      <c r="L77" s="96"/>
      <c r="M77" s="96"/>
      <c r="N77" s="96"/>
      <c r="O77" s="96"/>
      <c r="P77" s="96"/>
      <c r="Q77" s="96"/>
      <c r="R77" s="96"/>
      <c r="S77" s="96"/>
      <c r="T77" s="96"/>
      <c r="U77" s="95"/>
    </row>
    <row r="78" spans="2:21" ht="108.95" customHeight="1">
      <c r="B78" s="94" t="s">
        <v>1355</v>
      </c>
      <c r="C78" s="96"/>
      <c r="D78" s="96"/>
      <c r="E78" s="96"/>
      <c r="F78" s="96"/>
      <c r="G78" s="96"/>
      <c r="H78" s="96"/>
      <c r="I78" s="96"/>
      <c r="J78" s="96"/>
      <c r="K78" s="96"/>
      <c r="L78" s="96"/>
      <c r="M78" s="96"/>
      <c r="N78" s="96"/>
      <c r="O78" s="96"/>
      <c r="P78" s="96"/>
      <c r="Q78" s="96"/>
      <c r="R78" s="96"/>
      <c r="S78" s="96"/>
      <c r="T78" s="96"/>
      <c r="U78" s="95"/>
    </row>
    <row r="79" spans="2:21" ht="34.5" customHeight="1">
      <c r="B79" s="94" t="s">
        <v>1356</v>
      </c>
      <c r="C79" s="96"/>
      <c r="D79" s="96"/>
      <c r="E79" s="96"/>
      <c r="F79" s="96"/>
      <c r="G79" s="96"/>
      <c r="H79" s="96"/>
      <c r="I79" s="96"/>
      <c r="J79" s="96"/>
      <c r="K79" s="96"/>
      <c r="L79" s="96"/>
      <c r="M79" s="96"/>
      <c r="N79" s="96"/>
      <c r="O79" s="96"/>
      <c r="P79" s="96"/>
      <c r="Q79" s="96"/>
      <c r="R79" s="96"/>
      <c r="S79" s="96"/>
      <c r="T79" s="96"/>
      <c r="U79" s="95"/>
    </row>
    <row r="80" spans="2:21" ht="19.350000000000001" customHeight="1">
      <c r="B80" s="94" t="s">
        <v>1357</v>
      </c>
      <c r="C80" s="96"/>
      <c r="D80" s="96"/>
      <c r="E80" s="96"/>
      <c r="F80" s="96"/>
      <c r="G80" s="96"/>
      <c r="H80" s="96"/>
      <c r="I80" s="96"/>
      <c r="J80" s="96"/>
      <c r="K80" s="96"/>
      <c r="L80" s="96"/>
      <c r="M80" s="96"/>
      <c r="N80" s="96"/>
      <c r="O80" s="96"/>
      <c r="P80" s="96"/>
      <c r="Q80" s="96"/>
      <c r="R80" s="96"/>
      <c r="S80" s="96"/>
      <c r="T80" s="96"/>
      <c r="U80" s="95"/>
    </row>
    <row r="81" spans="2:21" ht="36.6" customHeight="1">
      <c r="B81" s="94" t="s">
        <v>1358</v>
      </c>
      <c r="C81" s="96"/>
      <c r="D81" s="96"/>
      <c r="E81" s="96"/>
      <c r="F81" s="96"/>
      <c r="G81" s="96"/>
      <c r="H81" s="96"/>
      <c r="I81" s="96"/>
      <c r="J81" s="96"/>
      <c r="K81" s="96"/>
      <c r="L81" s="96"/>
      <c r="M81" s="96"/>
      <c r="N81" s="96"/>
      <c r="O81" s="96"/>
      <c r="P81" s="96"/>
      <c r="Q81" s="96"/>
      <c r="R81" s="96"/>
      <c r="S81" s="96"/>
      <c r="T81" s="96"/>
      <c r="U81" s="95"/>
    </row>
    <row r="82" spans="2:21" ht="18.95" customHeight="1">
      <c r="B82" s="94" t="s">
        <v>1359</v>
      </c>
      <c r="C82" s="96"/>
      <c r="D82" s="96"/>
      <c r="E82" s="96"/>
      <c r="F82" s="96"/>
      <c r="G82" s="96"/>
      <c r="H82" s="96"/>
      <c r="I82" s="96"/>
      <c r="J82" s="96"/>
      <c r="K82" s="96"/>
      <c r="L82" s="96"/>
      <c r="M82" s="96"/>
      <c r="N82" s="96"/>
      <c r="O82" s="96"/>
      <c r="P82" s="96"/>
      <c r="Q82" s="96"/>
      <c r="R82" s="96"/>
      <c r="S82" s="96"/>
      <c r="T82" s="96"/>
      <c r="U82" s="95"/>
    </row>
    <row r="83" spans="2:21" ht="20.100000000000001" customHeight="1">
      <c r="B83" s="94" t="s">
        <v>1360</v>
      </c>
      <c r="C83" s="96"/>
      <c r="D83" s="96"/>
      <c r="E83" s="96"/>
      <c r="F83" s="96"/>
      <c r="G83" s="96"/>
      <c r="H83" s="96"/>
      <c r="I83" s="96"/>
      <c r="J83" s="96"/>
      <c r="K83" s="96"/>
      <c r="L83" s="96"/>
      <c r="M83" s="96"/>
      <c r="N83" s="96"/>
      <c r="O83" s="96"/>
      <c r="P83" s="96"/>
      <c r="Q83" s="96"/>
      <c r="R83" s="96"/>
      <c r="S83" s="96"/>
      <c r="T83" s="96"/>
      <c r="U83" s="95"/>
    </row>
    <row r="84" spans="2:21" ht="34.700000000000003" customHeight="1">
      <c r="B84" s="94" t="s">
        <v>1361</v>
      </c>
      <c r="C84" s="96"/>
      <c r="D84" s="96"/>
      <c r="E84" s="96"/>
      <c r="F84" s="96"/>
      <c r="G84" s="96"/>
      <c r="H84" s="96"/>
      <c r="I84" s="96"/>
      <c r="J84" s="96"/>
      <c r="K84" s="96"/>
      <c r="L84" s="96"/>
      <c r="M84" s="96"/>
      <c r="N84" s="96"/>
      <c r="O84" s="96"/>
      <c r="P84" s="96"/>
      <c r="Q84" s="96"/>
      <c r="R84" s="96"/>
      <c r="S84" s="96"/>
      <c r="T84" s="96"/>
      <c r="U84" s="95"/>
    </row>
    <row r="85" spans="2:21" ht="17.25" customHeight="1">
      <c r="B85" s="94" t="s">
        <v>1362</v>
      </c>
      <c r="C85" s="96"/>
      <c r="D85" s="96"/>
      <c r="E85" s="96"/>
      <c r="F85" s="96"/>
      <c r="G85" s="96"/>
      <c r="H85" s="96"/>
      <c r="I85" s="96"/>
      <c r="J85" s="96"/>
      <c r="K85" s="96"/>
      <c r="L85" s="96"/>
      <c r="M85" s="96"/>
      <c r="N85" s="96"/>
      <c r="O85" s="96"/>
      <c r="P85" s="96"/>
      <c r="Q85" s="96"/>
      <c r="R85" s="96"/>
      <c r="S85" s="96"/>
      <c r="T85" s="96"/>
      <c r="U85" s="95"/>
    </row>
    <row r="86" spans="2:21" ht="139.69999999999999" customHeight="1">
      <c r="B86" s="94" t="s">
        <v>1363</v>
      </c>
      <c r="C86" s="96"/>
      <c r="D86" s="96"/>
      <c r="E86" s="96"/>
      <c r="F86" s="96"/>
      <c r="G86" s="96"/>
      <c r="H86" s="96"/>
      <c r="I86" s="96"/>
      <c r="J86" s="96"/>
      <c r="K86" s="96"/>
      <c r="L86" s="96"/>
      <c r="M86" s="96"/>
      <c r="N86" s="96"/>
      <c r="O86" s="96"/>
      <c r="P86" s="96"/>
      <c r="Q86" s="96"/>
      <c r="R86" s="96"/>
      <c r="S86" s="96"/>
      <c r="T86" s="96"/>
      <c r="U86" s="95"/>
    </row>
    <row r="87" spans="2:21" ht="18.2" customHeight="1">
      <c r="B87" s="94" t="s">
        <v>1364</v>
      </c>
      <c r="C87" s="96"/>
      <c r="D87" s="96"/>
      <c r="E87" s="96"/>
      <c r="F87" s="96"/>
      <c r="G87" s="96"/>
      <c r="H87" s="96"/>
      <c r="I87" s="96"/>
      <c r="J87" s="96"/>
      <c r="K87" s="96"/>
      <c r="L87" s="96"/>
      <c r="M87" s="96"/>
      <c r="N87" s="96"/>
      <c r="O87" s="96"/>
      <c r="P87" s="96"/>
      <c r="Q87" s="96"/>
      <c r="R87" s="96"/>
      <c r="S87" s="96"/>
      <c r="T87" s="96"/>
      <c r="U87" s="95"/>
    </row>
    <row r="88" spans="2:21" ht="18.75" customHeight="1">
      <c r="B88" s="94" t="s">
        <v>1365</v>
      </c>
      <c r="C88" s="96"/>
      <c r="D88" s="96"/>
      <c r="E88" s="96"/>
      <c r="F88" s="96"/>
      <c r="G88" s="96"/>
      <c r="H88" s="96"/>
      <c r="I88" s="96"/>
      <c r="J88" s="96"/>
      <c r="K88" s="96"/>
      <c r="L88" s="96"/>
      <c r="M88" s="96"/>
      <c r="N88" s="96"/>
      <c r="O88" s="96"/>
      <c r="P88" s="96"/>
      <c r="Q88" s="96"/>
      <c r="R88" s="96"/>
      <c r="S88" s="96"/>
      <c r="T88" s="96"/>
      <c r="U88" s="95"/>
    </row>
    <row r="89" spans="2:21" ht="20.25" customHeight="1">
      <c r="B89" s="94" t="s">
        <v>1366</v>
      </c>
      <c r="C89" s="96"/>
      <c r="D89" s="96"/>
      <c r="E89" s="96"/>
      <c r="F89" s="96"/>
      <c r="G89" s="96"/>
      <c r="H89" s="96"/>
      <c r="I89" s="96"/>
      <c r="J89" s="96"/>
      <c r="K89" s="96"/>
      <c r="L89" s="96"/>
      <c r="M89" s="96"/>
      <c r="N89" s="96"/>
      <c r="O89" s="96"/>
      <c r="P89" s="96"/>
      <c r="Q89" s="96"/>
      <c r="R89" s="96"/>
      <c r="S89" s="96"/>
      <c r="T89" s="96"/>
      <c r="U89" s="95"/>
    </row>
    <row r="90" spans="2:21" ht="18.2" customHeight="1">
      <c r="B90" s="94" t="s">
        <v>1367</v>
      </c>
      <c r="C90" s="96"/>
      <c r="D90" s="96"/>
      <c r="E90" s="96"/>
      <c r="F90" s="96"/>
      <c r="G90" s="96"/>
      <c r="H90" s="96"/>
      <c r="I90" s="96"/>
      <c r="J90" s="96"/>
      <c r="K90" s="96"/>
      <c r="L90" s="96"/>
      <c r="M90" s="96"/>
      <c r="N90" s="96"/>
      <c r="O90" s="96"/>
      <c r="P90" s="96"/>
      <c r="Q90" s="96"/>
      <c r="R90" s="96"/>
      <c r="S90" s="96"/>
      <c r="T90" s="96"/>
      <c r="U90" s="95"/>
    </row>
    <row r="91" spans="2:21" ht="22.7" customHeight="1">
      <c r="B91" s="94" t="s">
        <v>1368</v>
      </c>
      <c r="C91" s="96"/>
      <c r="D91" s="96"/>
      <c r="E91" s="96"/>
      <c r="F91" s="96"/>
      <c r="G91" s="96"/>
      <c r="H91" s="96"/>
      <c r="I91" s="96"/>
      <c r="J91" s="96"/>
      <c r="K91" s="96"/>
      <c r="L91" s="96"/>
      <c r="M91" s="96"/>
      <c r="N91" s="96"/>
      <c r="O91" s="96"/>
      <c r="P91" s="96"/>
      <c r="Q91" s="96"/>
      <c r="R91" s="96"/>
      <c r="S91" s="96"/>
      <c r="T91" s="96"/>
      <c r="U91" s="95"/>
    </row>
    <row r="92" spans="2:21" ht="21" customHeight="1">
      <c r="B92" s="94" t="s">
        <v>1369</v>
      </c>
      <c r="C92" s="96"/>
      <c r="D92" s="96"/>
      <c r="E92" s="96"/>
      <c r="F92" s="96"/>
      <c r="G92" s="96"/>
      <c r="H92" s="96"/>
      <c r="I92" s="96"/>
      <c r="J92" s="96"/>
      <c r="K92" s="96"/>
      <c r="L92" s="96"/>
      <c r="M92" s="96"/>
      <c r="N92" s="96"/>
      <c r="O92" s="96"/>
      <c r="P92" s="96"/>
      <c r="Q92" s="96"/>
      <c r="R92" s="96"/>
      <c r="S92" s="96"/>
      <c r="T92" s="96"/>
      <c r="U92" s="95"/>
    </row>
    <row r="93" spans="2:21" ht="34.5" customHeight="1">
      <c r="B93" s="94" t="s">
        <v>1370</v>
      </c>
      <c r="C93" s="96"/>
      <c r="D93" s="96"/>
      <c r="E93" s="96"/>
      <c r="F93" s="96"/>
      <c r="G93" s="96"/>
      <c r="H93" s="96"/>
      <c r="I93" s="96"/>
      <c r="J93" s="96"/>
      <c r="K93" s="96"/>
      <c r="L93" s="96"/>
      <c r="M93" s="96"/>
      <c r="N93" s="96"/>
      <c r="O93" s="96"/>
      <c r="P93" s="96"/>
      <c r="Q93" s="96"/>
      <c r="R93" s="96"/>
      <c r="S93" s="96"/>
      <c r="T93" s="96"/>
      <c r="U93" s="95"/>
    </row>
    <row r="94" spans="2:21" ht="23.25" customHeight="1">
      <c r="B94" s="94" t="s">
        <v>1371</v>
      </c>
      <c r="C94" s="96"/>
      <c r="D94" s="96"/>
      <c r="E94" s="96"/>
      <c r="F94" s="96"/>
      <c r="G94" s="96"/>
      <c r="H94" s="96"/>
      <c r="I94" s="96"/>
      <c r="J94" s="96"/>
      <c r="K94" s="96"/>
      <c r="L94" s="96"/>
      <c r="M94" s="96"/>
      <c r="N94" s="96"/>
      <c r="O94" s="96"/>
      <c r="P94" s="96"/>
      <c r="Q94" s="96"/>
      <c r="R94" s="96"/>
      <c r="S94" s="96"/>
      <c r="T94" s="96"/>
      <c r="U94" s="95"/>
    </row>
    <row r="95" spans="2:21" ht="20.25" customHeight="1">
      <c r="B95" s="94" t="s">
        <v>1372</v>
      </c>
      <c r="C95" s="96"/>
      <c r="D95" s="96"/>
      <c r="E95" s="96"/>
      <c r="F95" s="96"/>
      <c r="G95" s="96"/>
      <c r="H95" s="96"/>
      <c r="I95" s="96"/>
      <c r="J95" s="96"/>
      <c r="K95" s="96"/>
      <c r="L95" s="96"/>
      <c r="M95" s="96"/>
      <c r="N95" s="96"/>
      <c r="O95" s="96"/>
      <c r="P95" s="96"/>
      <c r="Q95" s="96"/>
      <c r="R95" s="96"/>
      <c r="S95" s="96"/>
      <c r="T95" s="96"/>
      <c r="U95" s="95"/>
    </row>
    <row r="96" spans="2:21" ht="19.7" customHeight="1">
      <c r="B96" s="94" t="s">
        <v>1373</v>
      </c>
      <c r="C96" s="96"/>
      <c r="D96" s="96"/>
      <c r="E96" s="96"/>
      <c r="F96" s="96"/>
      <c r="G96" s="96"/>
      <c r="H96" s="96"/>
      <c r="I96" s="96"/>
      <c r="J96" s="96"/>
      <c r="K96" s="96"/>
      <c r="L96" s="96"/>
      <c r="M96" s="96"/>
      <c r="N96" s="96"/>
      <c r="O96" s="96"/>
      <c r="P96" s="96"/>
      <c r="Q96" s="96"/>
      <c r="R96" s="96"/>
      <c r="S96" s="96"/>
      <c r="T96" s="96"/>
      <c r="U96" s="95"/>
    </row>
    <row r="97" spans="2:21" ht="21" customHeight="1">
      <c r="B97" s="94" t="s">
        <v>1374</v>
      </c>
      <c r="C97" s="96"/>
      <c r="D97" s="96"/>
      <c r="E97" s="96"/>
      <c r="F97" s="96"/>
      <c r="G97" s="96"/>
      <c r="H97" s="96"/>
      <c r="I97" s="96"/>
      <c r="J97" s="96"/>
      <c r="K97" s="96"/>
      <c r="L97" s="96"/>
      <c r="M97" s="96"/>
      <c r="N97" s="96"/>
      <c r="O97" s="96"/>
      <c r="P97" s="96"/>
      <c r="Q97" s="96"/>
      <c r="R97" s="96"/>
      <c r="S97" s="96"/>
      <c r="T97" s="96"/>
      <c r="U97" s="95"/>
    </row>
    <row r="98" spans="2:21" ht="19.7" customHeight="1">
      <c r="B98" s="94" t="s">
        <v>1375</v>
      </c>
      <c r="C98" s="96"/>
      <c r="D98" s="96"/>
      <c r="E98" s="96"/>
      <c r="F98" s="96"/>
      <c r="G98" s="96"/>
      <c r="H98" s="96"/>
      <c r="I98" s="96"/>
      <c r="J98" s="96"/>
      <c r="K98" s="96"/>
      <c r="L98" s="96"/>
      <c r="M98" s="96"/>
      <c r="N98" s="96"/>
      <c r="O98" s="96"/>
      <c r="P98" s="96"/>
      <c r="Q98" s="96"/>
      <c r="R98" s="96"/>
      <c r="S98" s="96"/>
      <c r="T98" s="96"/>
      <c r="U98" s="95"/>
    </row>
    <row r="99" spans="2:21" ht="18.600000000000001" customHeight="1">
      <c r="B99" s="94" t="s">
        <v>1376</v>
      </c>
      <c r="C99" s="96"/>
      <c r="D99" s="96"/>
      <c r="E99" s="96"/>
      <c r="F99" s="96"/>
      <c r="G99" s="96"/>
      <c r="H99" s="96"/>
      <c r="I99" s="96"/>
      <c r="J99" s="96"/>
      <c r="K99" s="96"/>
      <c r="L99" s="96"/>
      <c r="M99" s="96"/>
      <c r="N99" s="96"/>
      <c r="O99" s="96"/>
      <c r="P99" s="96"/>
      <c r="Q99" s="96"/>
      <c r="R99" s="96"/>
      <c r="S99" s="96"/>
      <c r="T99" s="96"/>
      <c r="U99" s="95"/>
    </row>
    <row r="100" spans="2:21" ht="17.850000000000001" customHeight="1">
      <c r="B100" s="94" t="s">
        <v>1377</v>
      </c>
      <c r="C100" s="96"/>
      <c r="D100" s="96"/>
      <c r="E100" s="96"/>
      <c r="F100" s="96"/>
      <c r="G100" s="96"/>
      <c r="H100" s="96"/>
      <c r="I100" s="96"/>
      <c r="J100" s="96"/>
      <c r="K100" s="96"/>
      <c r="L100" s="96"/>
      <c r="M100" s="96"/>
      <c r="N100" s="96"/>
      <c r="O100" s="96"/>
      <c r="P100" s="96"/>
      <c r="Q100" s="96"/>
      <c r="R100" s="96"/>
      <c r="S100" s="96"/>
      <c r="T100" s="96"/>
      <c r="U100" s="95"/>
    </row>
    <row r="101" spans="2:21" ht="19.5" customHeight="1">
      <c r="B101" s="94" t="s">
        <v>1378</v>
      </c>
      <c r="C101" s="96"/>
      <c r="D101" s="96"/>
      <c r="E101" s="96"/>
      <c r="F101" s="96"/>
      <c r="G101" s="96"/>
      <c r="H101" s="96"/>
      <c r="I101" s="96"/>
      <c r="J101" s="96"/>
      <c r="K101" s="96"/>
      <c r="L101" s="96"/>
      <c r="M101" s="96"/>
      <c r="N101" s="96"/>
      <c r="O101" s="96"/>
      <c r="P101" s="96"/>
      <c r="Q101" s="96"/>
      <c r="R101" s="96"/>
      <c r="S101" s="96"/>
      <c r="T101" s="96"/>
      <c r="U101" s="95"/>
    </row>
    <row r="102" spans="2:21" ht="19.350000000000001" customHeight="1">
      <c r="B102" s="94" t="s">
        <v>1379</v>
      </c>
      <c r="C102" s="96"/>
      <c r="D102" s="96"/>
      <c r="E102" s="96"/>
      <c r="F102" s="96"/>
      <c r="G102" s="96"/>
      <c r="H102" s="96"/>
      <c r="I102" s="96"/>
      <c r="J102" s="96"/>
      <c r="K102" s="96"/>
      <c r="L102" s="96"/>
      <c r="M102" s="96"/>
      <c r="N102" s="96"/>
      <c r="O102" s="96"/>
      <c r="P102" s="96"/>
      <c r="Q102" s="96"/>
      <c r="R102" s="96"/>
      <c r="S102" s="96"/>
      <c r="T102" s="96"/>
      <c r="U102" s="95"/>
    </row>
    <row r="103" spans="2:21" ht="17.25" customHeight="1">
      <c r="B103" s="94" t="s">
        <v>1380</v>
      </c>
      <c r="C103" s="96"/>
      <c r="D103" s="96"/>
      <c r="E103" s="96"/>
      <c r="F103" s="96"/>
      <c r="G103" s="96"/>
      <c r="H103" s="96"/>
      <c r="I103" s="96"/>
      <c r="J103" s="96"/>
      <c r="K103" s="96"/>
      <c r="L103" s="96"/>
      <c r="M103" s="96"/>
      <c r="N103" s="96"/>
      <c r="O103" s="96"/>
      <c r="P103" s="96"/>
      <c r="Q103" s="96"/>
      <c r="R103" s="96"/>
      <c r="S103" s="96"/>
      <c r="T103" s="96"/>
      <c r="U103" s="95"/>
    </row>
    <row r="104" spans="2:21" ht="17.25" customHeight="1">
      <c r="B104" s="94" t="s">
        <v>1381</v>
      </c>
      <c r="C104" s="96"/>
      <c r="D104" s="96"/>
      <c r="E104" s="96"/>
      <c r="F104" s="96"/>
      <c r="G104" s="96"/>
      <c r="H104" s="96"/>
      <c r="I104" s="96"/>
      <c r="J104" s="96"/>
      <c r="K104" s="96"/>
      <c r="L104" s="96"/>
      <c r="M104" s="96"/>
      <c r="N104" s="96"/>
      <c r="O104" s="96"/>
      <c r="P104" s="96"/>
      <c r="Q104" s="96"/>
      <c r="R104" s="96"/>
      <c r="S104" s="96"/>
      <c r="T104" s="96"/>
      <c r="U104" s="95"/>
    </row>
    <row r="105" spans="2:21" ht="17.850000000000001" customHeight="1">
      <c r="B105" s="94" t="s">
        <v>1382</v>
      </c>
      <c r="C105" s="96"/>
      <c r="D105" s="96"/>
      <c r="E105" s="96"/>
      <c r="F105" s="96"/>
      <c r="G105" s="96"/>
      <c r="H105" s="96"/>
      <c r="I105" s="96"/>
      <c r="J105" s="96"/>
      <c r="K105" s="96"/>
      <c r="L105" s="96"/>
      <c r="M105" s="96"/>
      <c r="N105" s="96"/>
      <c r="O105" s="96"/>
      <c r="P105" s="96"/>
      <c r="Q105" s="96"/>
      <c r="R105" s="96"/>
      <c r="S105" s="96"/>
      <c r="T105" s="96"/>
      <c r="U105" s="95"/>
    </row>
    <row r="106" spans="2:21" ht="23.1" customHeight="1">
      <c r="B106" s="94" t="s">
        <v>1383</v>
      </c>
      <c r="C106" s="96"/>
      <c r="D106" s="96"/>
      <c r="E106" s="96"/>
      <c r="F106" s="96"/>
      <c r="G106" s="96"/>
      <c r="H106" s="96"/>
      <c r="I106" s="96"/>
      <c r="J106" s="96"/>
      <c r="K106" s="96"/>
      <c r="L106" s="96"/>
      <c r="M106" s="96"/>
      <c r="N106" s="96"/>
      <c r="O106" s="96"/>
      <c r="P106" s="96"/>
      <c r="Q106" s="96"/>
      <c r="R106" s="96"/>
      <c r="S106" s="96"/>
      <c r="T106" s="96"/>
      <c r="U106" s="95"/>
    </row>
    <row r="107" spans="2:21" ht="18" customHeight="1">
      <c r="B107" s="94" t="s">
        <v>1384</v>
      </c>
      <c r="C107" s="96"/>
      <c r="D107" s="96"/>
      <c r="E107" s="96"/>
      <c r="F107" s="96"/>
      <c r="G107" s="96"/>
      <c r="H107" s="96"/>
      <c r="I107" s="96"/>
      <c r="J107" s="96"/>
      <c r="K107" s="96"/>
      <c r="L107" s="96"/>
      <c r="M107" s="96"/>
      <c r="N107" s="96"/>
      <c r="O107" s="96"/>
      <c r="P107" s="96"/>
      <c r="Q107" s="96"/>
      <c r="R107" s="96"/>
      <c r="S107" s="96"/>
      <c r="T107" s="96"/>
      <c r="U107" s="95"/>
    </row>
    <row r="108" spans="2:21" ht="18.2" customHeight="1">
      <c r="B108" s="94" t="s">
        <v>1385</v>
      </c>
      <c r="C108" s="96"/>
      <c r="D108" s="96"/>
      <c r="E108" s="96"/>
      <c r="F108" s="96"/>
      <c r="G108" s="96"/>
      <c r="H108" s="96"/>
      <c r="I108" s="96"/>
      <c r="J108" s="96"/>
      <c r="K108" s="96"/>
      <c r="L108" s="96"/>
      <c r="M108" s="96"/>
      <c r="N108" s="96"/>
      <c r="O108" s="96"/>
      <c r="P108" s="96"/>
      <c r="Q108" s="96"/>
      <c r="R108" s="96"/>
      <c r="S108" s="96"/>
      <c r="T108" s="96"/>
      <c r="U108" s="95"/>
    </row>
    <row r="109" spans="2:21" ht="21.2" customHeight="1">
      <c r="B109" s="94" t="s">
        <v>1386</v>
      </c>
      <c r="C109" s="96"/>
      <c r="D109" s="96"/>
      <c r="E109" s="96"/>
      <c r="F109" s="96"/>
      <c r="G109" s="96"/>
      <c r="H109" s="96"/>
      <c r="I109" s="96"/>
      <c r="J109" s="96"/>
      <c r="K109" s="96"/>
      <c r="L109" s="96"/>
      <c r="M109" s="96"/>
      <c r="N109" s="96"/>
      <c r="O109" s="96"/>
      <c r="P109" s="96"/>
      <c r="Q109" s="96"/>
      <c r="R109" s="96"/>
      <c r="S109" s="96"/>
      <c r="T109" s="96"/>
      <c r="U109" s="95"/>
    </row>
    <row r="110" spans="2:21" ht="19.350000000000001" customHeight="1">
      <c r="B110" s="94" t="s">
        <v>1387</v>
      </c>
      <c r="C110" s="96"/>
      <c r="D110" s="96"/>
      <c r="E110" s="96"/>
      <c r="F110" s="96"/>
      <c r="G110" s="96"/>
      <c r="H110" s="96"/>
      <c r="I110" s="96"/>
      <c r="J110" s="96"/>
      <c r="K110" s="96"/>
      <c r="L110" s="96"/>
      <c r="M110" s="96"/>
      <c r="N110" s="96"/>
      <c r="O110" s="96"/>
      <c r="P110" s="96"/>
      <c r="Q110" s="96"/>
      <c r="R110" s="96"/>
      <c r="S110" s="96"/>
      <c r="T110" s="96"/>
      <c r="U110" s="95"/>
    </row>
    <row r="111" spans="2:21" ht="36.950000000000003" customHeight="1">
      <c r="B111" s="94" t="s">
        <v>1388</v>
      </c>
      <c r="C111" s="96"/>
      <c r="D111" s="96"/>
      <c r="E111" s="96"/>
      <c r="F111" s="96"/>
      <c r="G111" s="96"/>
      <c r="H111" s="96"/>
      <c r="I111" s="96"/>
      <c r="J111" s="96"/>
      <c r="K111" s="96"/>
      <c r="L111" s="96"/>
      <c r="M111" s="96"/>
      <c r="N111" s="96"/>
      <c r="O111" s="96"/>
      <c r="P111" s="96"/>
      <c r="Q111" s="96"/>
      <c r="R111" s="96"/>
      <c r="S111" s="96"/>
      <c r="T111" s="96"/>
      <c r="U111" s="95"/>
    </row>
    <row r="112" spans="2:21" ht="17.45" customHeight="1">
      <c r="B112" s="94" t="s">
        <v>1389</v>
      </c>
      <c r="C112" s="96"/>
      <c r="D112" s="96"/>
      <c r="E112" s="96"/>
      <c r="F112" s="96"/>
      <c r="G112" s="96"/>
      <c r="H112" s="96"/>
      <c r="I112" s="96"/>
      <c r="J112" s="96"/>
      <c r="K112" s="96"/>
      <c r="L112" s="96"/>
      <c r="M112" s="96"/>
      <c r="N112" s="96"/>
      <c r="O112" s="96"/>
      <c r="P112" s="96"/>
      <c r="Q112" s="96"/>
      <c r="R112" s="96"/>
      <c r="S112" s="96"/>
      <c r="T112" s="96"/>
      <c r="U112" s="95"/>
    </row>
    <row r="113" spans="2:21" ht="20.25" customHeight="1">
      <c r="B113" s="94" t="s">
        <v>1390</v>
      </c>
      <c r="C113" s="96"/>
      <c r="D113" s="96"/>
      <c r="E113" s="96"/>
      <c r="F113" s="96"/>
      <c r="G113" s="96"/>
      <c r="H113" s="96"/>
      <c r="I113" s="96"/>
      <c r="J113" s="96"/>
      <c r="K113" s="96"/>
      <c r="L113" s="96"/>
      <c r="M113" s="96"/>
      <c r="N113" s="96"/>
      <c r="O113" s="96"/>
      <c r="P113" s="96"/>
      <c r="Q113" s="96"/>
      <c r="R113" s="96"/>
      <c r="S113" s="96"/>
      <c r="T113" s="96"/>
      <c r="U113" s="95"/>
    </row>
    <row r="114" spans="2:21" ht="33.6" customHeight="1">
      <c r="B114" s="94" t="s">
        <v>1391</v>
      </c>
      <c r="C114" s="96"/>
      <c r="D114" s="96"/>
      <c r="E114" s="96"/>
      <c r="F114" s="96"/>
      <c r="G114" s="96"/>
      <c r="H114" s="96"/>
      <c r="I114" s="96"/>
      <c r="J114" s="96"/>
      <c r="K114" s="96"/>
      <c r="L114" s="96"/>
      <c r="M114" s="96"/>
      <c r="N114" s="96"/>
      <c r="O114" s="96"/>
      <c r="P114" s="96"/>
      <c r="Q114" s="96"/>
      <c r="R114" s="96"/>
      <c r="S114" s="96"/>
      <c r="T114" s="96"/>
      <c r="U114" s="95"/>
    </row>
    <row r="115" spans="2:21" ht="22.35" customHeight="1">
      <c r="B115" s="94" t="s">
        <v>1392</v>
      </c>
      <c r="C115" s="96"/>
      <c r="D115" s="96"/>
      <c r="E115" s="96"/>
      <c r="F115" s="96"/>
      <c r="G115" s="96"/>
      <c r="H115" s="96"/>
      <c r="I115" s="96"/>
      <c r="J115" s="96"/>
      <c r="K115" s="96"/>
      <c r="L115" s="96"/>
      <c r="M115" s="96"/>
      <c r="N115" s="96"/>
      <c r="O115" s="96"/>
      <c r="P115" s="96"/>
      <c r="Q115" s="96"/>
      <c r="R115" s="96"/>
      <c r="S115" s="96"/>
      <c r="T115" s="96"/>
      <c r="U115" s="95"/>
    </row>
    <row r="116" spans="2:21" ht="22.35" customHeight="1">
      <c r="B116" s="94" t="s">
        <v>1393</v>
      </c>
      <c r="C116" s="96"/>
      <c r="D116" s="96"/>
      <c r="E116" s="96"/>
      <c r="F116" s="96"/>
      <c r="G116" s="96"/>
      <c r="H116" s="96"/>
      <c r="I116" s="96"/>
      <c r="J116" s="96"/>
      <c r="K116" s="96"/>
      <c r="L116" s="96"/>
      <c r="M116" s="96"/>
      <c r="N116" s="96"/>
      <c r="O116" s="96"/>
      <c r="P116" s="96"/>
      <c r="Q116" s="96"/>
      <c r="R116" s="96"/>
      <c r="S116" s="96"/>
      <c r="T116" s="96"/>
      <c r="U116" s="95"/>
    </row>
    <row r="117" spans="2:21" ht="138.75" customHeight="1" thickBot="1">
      <c r="B117" s="97" t="s">
        <v>1394</v>
      </c>
      <c r="C117" s="99"/>
      <c r="D117" s="99"/>
      <c r="E117" s="99"/>
      <c r="F117" s="99"/>
      <c r="G117" s="99"/>
      <c r="H117" s="99"/>
      <c r="I117" s="99"/>
      <c r="J117" s="99"/>
      <c r="K117" s="99"/>
      <c r="L117" s="99"/>
      <c r="M117" s="99"/>
      <c r="N117" s="99"/>
      <c r="O117" s="99"/>
      <c r="P117" s="99"/>
      <c r="Q117" s="99"/>
      <c r="R117" s="99"/>
      <c r="S117" s="99"/>
      <c r="T117" s="99"/>
      <c r="U117" s="98"/>
    </row>
  </sheetData>
  <mergeCells count="224">
    <mergeCell ref="B116:U116"/>
    <mergeCell ref="B117:U117"/>
    <mergeCell ref="B110:U110"/>
    <mergeCell ref="B111:U111"/>
    <mergeCell ref="B112:U112"/>
    <mergeCell ref="B113:U113"/>
    <mergeCell ref="B114:U114"/>
    <mergeCell ref="B115:U115"/>
    <mergeCell ref="B104:U104"/>
    <mergeCell ref="B105:U105"/>
    <mergeCell ref="B106:U106"/>
    <mergeCell ref="B107:U107"/>
    <mergeCell ref="B108:U108"/>
    <mergeCell ref="B109:U109"/>
    <mergeCell ref="B98:U98"/>
    <mergeCell ref="B99:U99"/>
    <mergeCell ref="B100:U100"/>
    <mergeCell ref="B101:U101"/>
    <mergeCell ref="B102:U102"/>
    <mergeCell ref="B103:U103"/>
    <mergeCell ref="B92:U92"/>
    <mergeCell ref="B93:U93"/>
    <mergeCell ref="B94:U94"/>
    <mergeCell ref="B95:U95"/>
    <mergeCell ref="B96:U96"/>
    <mergeCell ref="B97:U97"/>
    <mergeCell ref="B86:U86"/>
    <mergeCell ref="B87:U87"/>
    <mergeCell ref="B88:U88"/>
    <mergeCell ref="B89:U89"/>
    <mergeCell ref="B90:U90"/>
    <mergeCell ref="B91:U91"/>
    <mergeCell ref="B80:U80"/>
    <mergeCell ref="B81:U81"/>
    <mergeCell ref="B82:U82"/>
    <mergeCell ref="B83:U83"/>
    <mergeCell ref="B84:U84"/>
    <mergeCell ref="B85:U85"/>
    <mergeCell ref="B74:U74"/>
    <mergeCell ref="B75:U75"/>
    <mergeCell ref="B76:U76"/>
    <mergeCell ref="B77:U77"/>
    <mergeCell ref="B78:U78"/>
    <mergeCell ref="B79:U79"/>
    <mergeCell ref="B68:U68"/>
    <mergeCell ref="B69:U69"/>
    <mergeCell ref="B70:U70"/>
    <mergeCell ref="B71:U71"/>
    <mergeCell ref="B72:U72"/>
    <mergeCell ref="B73:U73"/>
    <mergeCell ref="C60:H60"/>
    <mergeCell ref="I60:K60"/>
    <mergeCell ref="L60:O60"/>
    <mergeCell ref="B64:D64"/>
    <mergeCell ref="B65:D65"/>
    <mergeCell ref="B67:U67"/>
    <mergeCell ref="C58:H58"/>
    <mergeCell ref="I58:K58"/>
    <mergeCell ref="L58:O58"/>
    <mergeCell ref="C59:H59"/>
    <mergeCell ref="I59:K59"/>
    <mergeCell ref="L59:O59"/>
    <mergeCell ref="C56:H56"/>
    <mergeCell ref="I56:K56"/>
    <mergeCell ref="L56:O56"/>
    <mergeCell ref="C57:H57"/>
    <mergeCell ref="I57:K57"/>
    <mergeCell ref="L57:O57"/>
    <mergeCell ref="C54:H54"/>
    <mergeCell ref="I54:K54"/>
    <mergeCell ref="L54:O54"/>
    <mergeCell ref="C55:H55"/>
    <mergeCell ref="I55:K55"/>
    <mergeCell ref="L55:O55"/>
    <mergeCell ref="C52:H52"/>
    <mergeCell ref="I52:K52"/>
    <mergeCell ref="L52:O52"/>
    <mergeCell ref="C53:H53"/>
    <mergeCell ref="I53:K53"/>
    <mergeCell ref="L53:O53"/>
    <mergeCell ref="C50:H50"/>
    <mergeCell ref="I50:K50"/>
    <mergeCell ref="L50:O50"/>
    <mergeCell ref="C51:H51"/>
    <mergeCell ref="I51:K51"/>
    <mergeCell ref="L51:O51"/>
    <mergeCell ref="C48:H48"/>
    <mergeCell ref="I48:K48"/>
    <mergeCell ref="L48:O48"/>
    <mergeCell ref="C49:H49"/>
    <mergeCell ref="I49:K49"/>
    <mergeCell ref="L49:O49"/>
    <mergeCell ref="C46:H46"/>
    <mergeCell ref="I46:K46"/>
    <mergeCell ref="L46:O46"/>
    <mergeCell ref="C47:H47"/>
    <mergeCell ref="I47:K47"/>
    <mergeCell ref="L47:O47"/>
    <mergeCell ref="C44:H44"/>
    <mergeCell ref="I44:K44"/>
    <mergeCell ref="L44:O44"/>
    <mergeCell ref="C45:H45"/>
    <mergeCell ref="I45:K45"/>
    <mergeCell ref="L45:O45"/>
    <mergeCell ref="C42:H42"/>
    <mergeCell ref="I42:K42"/>
    <mergeCell ref="L42:O42"/>
    <mergeCell ref="C43:H43"/>
    <mergeCell ref="I43:K43"/>
    <mergeCell ref="L43:O43"/>
    <mergeCell ref="C40:H40"/>
    <mergeCell ref="I40:K40"/>
    <mergeCell ref="L40:O40"/>
    <mergeCell ref="C41:H41"/>
    <mergeCell ref="I41:K41"/>
    <mergeCell ref="L41:O41"/>
    <mergeCell ref="C38:H38"/>
    <mergeCell ref="I38:K38"/>
    <mergeCell ref="L38:O38"/>
    <mergeCell ref="C39:H39"/>
    <mergeCell ref="I39:K39"/>
    <mergeCell ref="L39:O39"/>
    <mergeCell ref="C36:H36"/>
    <mergeCell ref="I36:K36"/>
    <mergeCell ref="L36:O36"/>
    <mergeCell ref="C37:H37"/>
    <mergeCell ref="I37:K37"/>
    <mergeCell ref="L37:O37"/>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76</v>
      </c>
      <c r="D4" s="15" t="s">
        <v>77</v>
      </c>
      <c r="E4" s="15"/>
      <c r="F4" s="15"/>
      <c r="G4" s="15"/>
      <c r="H4" s="15"/>
      <c r="I4" s="16"/>
      <c r="J4" s="17" t="s">
        <v>6</v>
      </c>
      <c r="K4" s="18" t="s">
        <v>7</v>
      </c>
      <c r="L4" s="19" t="s">
        <v>8</v>
      </c>
      <c r="M4" s="19"/>
      <c r="N4" s="19"/>
      <c r="O4" s="19"/>
      <c r="P4" s="17" t="s">
        <v>9</v>
      </c>
      <c r="Q4" s="19" t="s">
        <v>78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79</v>
      </c>
      <c r="D6" s="25"/>
      <c r="E6" s="25"/>
      <c r="F6" s="25"/>
      <c r="G6" s="25"/>
      <c r="H6" s="26"/>
      <c r="I6" s="26"/>
      <c r="J6" s="26" t="s">
        <v>16</v>
      </c>
      <c r="K6" s="25" t="s">
        <v>80</v>
      </c>
      <c r="L6" s="25"/>
      <c r="M6" s="25"/>
      <c r="N6" s="27"/>
      <c r="O6" s="28" t="s">
        <v>18</v>
      </c>
      <c r="P6" s="25" t="s">
        <v>81</v>
      </c>
      <c r="Q6" s="25"/>
      <c r="R6" s="29"/>
      <c r="S6" s="28" t="s">
        <v>20</v>
      </c>
      <c r="T6" s="25" t="s">
        <v>82</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83</v>
      </c>
      <c r="D11" s="58"/>
      <c r="E11" s="58"/>
      <c r="F11" s="58"/>
      <c r="G11" s="58"/>
      <c r="H11" s="58"/>
      <c r="I11" s="58" t="s">
        <v>1395</v>
      </c>
      <c r="J11" s="58"/>
      <c r="K11" s="58"/>
      <c r="L11" s="58" t="s">
        <v>38</v>
      </c>
      <c r="M11" s="58"/>
      <c r="N11" s="58"/>
      <c r="O11" s="58"/>
      <c r="P11" s="59" t="s">
        <v>39</v>
      </c>
      <c r="Q11" s="59" t="s">
        <v>40</v>
      </c>
      <c r="R11" s="60">
        <v>62505</v>
      </c>
      <c r="S11" s="60">
        <v>62505</v>
      </c>
      <c r="T11" s="60">
        <v>85196</v>
      </c>
      <c r="U11" s="61">
        <f t="shared" ref="U11:U21" si="0">IF(ISERR(T11/S11*100),"N/A",T11/S11*100)</f>
        <v>136.30269578433726</v>
      </c>
    </row>
    <row r="12" spans="1:34" ht="75" customHeight="1" thickTop="1">
      <c r="A12" s="56"/>
      <c r="B12" s="57" t="s">
        <v>45</v>
      </c>
      <c r="C12" s="58" t="s">
        <v>84</v>
      </c>
      <c r="D12" s="58"/>
      <c r="E12" s="58"/>
      <c r="F12" s="58"/>
      <c r="G12" s="58"/>
      <c r="H12" s="58"/>
      <c r="I12" s="58" t="s">
        <v>85</v>
      </c>
      <c r="J12" s="58"/>
      <c r="K12" s="58"/>
      <c r="L12" s="58" t="s">
        <v>86</v>
      </c>
      <c r="M12" s="58"/>
      <c r="N12" s="58"/>
      <c r="O12" s="58"/>
      <c r="P12" s="59" t="s">
        <v>44</v>
      </c>
      <c r="Q12" s="59" t="s">
        <v>40</v>
      </c>
      <c r="R12" s="59">
        <v>70.17</v>
      </c>
      <c r="S12" s="59">
        <v>70.17</v>
      </c>
      <c r="T12" s="59">
        <v>70.17</v>
      </c>
      <c r="U12" s="61">
        <f t="shared" si="0"/>
        <v>100</v>
      </c>
    </row>
    <row r="13" spans="1:34" ht="75" customHeight="1" thickBot="1">
      <c r="A13" s="56"/>
      <c r="B13" s="62" t="s">
        <v>41</v>
      </c>
      <c r="C13" s="63" t="s">
        <v>41</v>
      </c>
      <c r="D13" s="63"/>
      <c r="E13" s="63"/>
      <c r="F13" s="63"/>
      <c r="G13" s="63"/>
      <c r="H13" s="63"/>
      <c r="I13" s="63" t="s">
        <v>87</v>
      </c>
      <c r="J13" s="63"/>
      <c r="K13" s="63"/>
      <c r="L13" s="63" t="s">
        <v>88</v>
      </c>
      <c r="M13" s="63"/>
      <c r="N13" s="63"/>
      <c r="O13" s="63"/>
      <c r="P13" s="64" t="s">
        <v>44</v>
      </c>
      <c r="Q13" s="64" t="s">
        <v>40</v>
      </c>
      <c r="R13" s="64">
        <v>18.059999999999999</v>
      </c>
      <c r="S13" s="64">
        <v>18.059999999999999</v>
      </c>
      <c r="T13" s="64">
        <v>34.159999999999997</v>
      </c>
      <c r="U13" s="65">
        <f t="shared" si="0"/>
        <v>189.14728682170542</v>
      </c>
    </row>
    <row r="14" spans="1:34" ht="75" customHeight="1" thickTop="1">
      <c r="A14" s="56"/>
      <c r="B14" s="57" t="s">
        <v>50</v>
      </c>
      <c r="C14" s="58" t="s">
        <v>89</v>
      </c>
      <c r="D14" s="58"/>
      <c r="E14" s="58"/>
      <c r="F14" s="58"/>
      <c r="G14" s="58"/>
      <c r="H14" s="58"/>
      <c r="I14" s="58" t="s">
        <v>90</v>
      </c>
      <c r="J14" s="58"/>
      <c r="K14" s="58"/>
      <c r="L14" s="58" t="s">
        <v>91</v>
      </c>
      <c r="M14" s="58"/>
      <c r="N14" s="58"/>
      <c r="O14" s="58"/>
      <c r="P14" s="59" t="s">
        <v>44</v>
      </c>
      <c r="Q14" s="59" t="s">
        <v>40</v>
      </c>
      <c r="R14" s="59">
        <v>37.93</v>
      </c>
      <c r="S14" s="59">
        <v>37.93</v>
      </c>
      <c r="T14" s="59">
        <v>67.239999999999995</v>
      </c>
      <c r="U14" s="61">
        <f t="shared" si="0"/>
        <v>177.27392565251779</v>
      </c>
    </row>
    <row r="15" spans="1:34" ht="75" customHeight="1">
      <c r="A15" s="56"/>
      <c r="B15" s="62" t="s">
        <v>41</v>
      </c>
      <c r="C15" s="63" t="s">
        <v>92</v>
      </c>
      <c r="D15" s="63"/>
      <c r="E15" s="63"/>
      <c r="F15" s="63"/>
      <c r="G15" s="63"/>
      <c r="H15" s="63"/>
      <c r="I15" s="63" t="s">
        <v>93</v>
      </c>
      <c r="J15" s="63"/>
      <c r="K15" s="63"/>
      <c r="L15" s="63" t="s">
        <v>94</v>
      </c>
      <c r="M15" s="63"/>
      <c r="N15" s="63"/>
      <c r="O15" s="63"/>
      <c r="P15" s="64" t="s">
        <v>95</v>
      </c>
      <c r="Q15" s="64" t="s">
        <v>96</v>
      </c>
      <c r="R15" s="64">
        <v>1.02</v>
      </c>
      <c r="S15" s="64">
        <v>1.02</v>
      </c>
      <c r="T15" s="64">
        <v>1.03</v>
      </c>
      <c r="U15" s="65">
        <f t="shared" si="0"/>
        <v>100.98039215686273</v>
      </c>
    </row>
    <row r="16" spans="1:34" ht="75" customHeight="1">
      <c r="A16" s="56"/>
      <c r="B16" s="62" t="s">
        <v>41</v>
      </c>
      <c r="C16" s="63" t="s">
        <v>97</v>
      </c>
      <c r="D16" s="63"/>
      <c r="E16" s="63"/>
      <c r="F16" s="63"/>
      <c r="G16" s="63"/>
      <c r="H16" s="63"/>
      <c r="I16" s="63" t="s">
        <v>98</v>
      </c>
      <c r="J16" s="63"/>
      <c r="K16" s="63"/>
      <c r="L16" s="63" t="s">
        <v>99</v>
      </c>
      <c r="M16" s="63"/>
      <c r="N16" s="63"/>
      <c r="O16" s="63"/>
      <c r="P16" s="64" t="s">
        <v>44</v>
      </c>
      <c r="Q16" s="64" t="s">
        <v>40</v>
      </c>
      <c r="R16" s="64">
        <v>43.37</v>
      </c>
      <c r="S16" s="64">
        <v>43.37</v>
      </c>
      <c r="T16" s="64">
        <v>40.32</v>
      </c>
      <c r="U16" s="65">
        <f t="shared" si="0"/>
        <v>92.967489047728847</v>
      </c>
    </row>
    <row r="17" spans="1:22" ht="75" customHeight="1" thickBot="1">
      <c r="A17" s="56"/>
      <c r="B17" s="62" t="s">
        <v>41</v>
      </c>
      <c r="C17" s="63" t="s">
        <v>100</v>
      </c>
      <c r="D17" s="63"/>
      <c r="E17" s="63"/>
      <c r="F17" s="63"/>
      <c r="G17" s="63"/>
      <c r="H17" s="63"/>
      <c r="I17" s="63" t="s">
        <v>101</v>
      </c>
      <c r="J17" s="63"/>
      <c r="K17" s="63"/>
      <c r="L17" s="63" t="s">
        <v>102</v>
      </c>
      <c r="M17" s="63"/>
      <c r="N17" s="63"/>
      <c r="O17" s="63"/>
      <c r="P17" s="64" t="s">
        <v>44</v>
      </c>
      <c r="Q17" s="64" t="s">
        <v>40</v>
      </c>
      <c r="R17" s="64">
        <v>85</v>
      </c>
      <c r="S17" s="64">
        <v>85</v>
      </c>
      <c r="T17" s="64">
        <v>93.5</v>
      </c>
      <c r="U17" s="65">
        <f t="shared" si="0"/>
        <v>110.00000000000001</v>
      </c>
    </row>
    <row r="18" spans="1:22" ht="75" customHeight="1" thickTop="1">
      <c r="A18" s="56"/>
      <c r="B18" s="57" t="s">
        <v>55</v>
      </c>
      <c r="C18" s="58" t="s">
        <v>103</v>
      </c>
      <c r="D18" s="58"/>
      <c r="E18" s="58"/>
      <c r="F18" s="58"/>
      <c r="G18" s="58"/>
      <c r="H18" s="58"/>
      <c r="I18" s="58" t="s">
        <v>104</v>
      </c>
      <c r="J18" s="58"/>
      <c r="K18" s="58"/>
      <c r="L18" s="58" t="s">
        <v>105</v>
      </c>
      <c r="M18" s="58"/>
      <c r="N18" s="58"/>
      <c r="O18" s="58"/>
      <c r="P18" s="59" t="s">
        <v>44</v>
      </c>
      <c r="Q18" s="59" t="s">
        <v>106</v>
      </c>
      <c r="R18" s="59">
        <v>100</v>
      </c>
      <c r="S18" s="59">
        <v>100</v>
      </c>
      <c r="T18" s="59">
        <v>100</v>
      </c>
      <c r="U18" s="61">
        <f t="shared" si="0"/>
        <v>100</v>
      </c>
    </row>
    <row r="19" spans="1:22" ht="75" customHeight="1">
      <c r="A19" s="56"/>
      <c r="B19" s="62" t="s">
        <v>41</v>
      </c>
      <c r="C19" s="63" t="s">
        <v>107</v>
      </c>
      <c r="D19" s="63"/>
      <c r="E19" s="63"/>
      <c r="F19" s="63"/>
      <c r="G19" s="63"/>
      <c r="H19" s="63"/>
      <c r="I19" s="63" t="s">
        <v>108</v>
      </c>
      <c r="J19" s="63"/>
      <c r="K19" s="63"/>
      <c r="L19" s="63" t="s">
        <v>109</v>
      </c>
      <c r="M19" s="63"/>
      <c r="N19" s="63"/>
      <c r="O19" s="63"/>
      <c r="P19" s="64" t="s">
        <v>44</v>
      </c>
      <c r="Q19" s="64" t="s">
        <v>106</v>
      </c>
      <c r="R19" s="64">
        <v>80</v>
      </c>
      <c r="S19" s="64">
        <v>80</v>
      </c>
      <c r="T19" s="64">
        <v>82</v>
      </c>
      <c r="U19" s="65">
        <f t="shared" si="0"/>
        <v>102.49999999999999</v>
      </c>
    </row>
    <row r="20" spans="1:22" ht="75" customHeight="1">
      <c r="A20" s="56"/>
      <c r="B20" s="62" t="s">
        <v>41</v>
      </c>
      <c r="C20" s="63" t="s">
        <v>110</v>
      </c>
      <c r="D20" s="63"/>
      <c r="E20" s="63"/>
      <c r="F20" s="63"/>
      <c r="G20" s="63"/>
      <c r="H20" s="63"/>
      <c r="I20" s="63" t="s">
        <v>111</v>
      </c>
      <c r="J20" s="63"/>
      <c r="K20" s="63"/>
      <c r="L20" s="63" t="s">
        <v>112</v>
      </c>
      <c r="M20" s="63"/>
      <c r="N20" s="63"/>
      <c r="O20" s="63"/>
      <c r="P20" s="64" t="s">
        <v>44</v>
      </c>
      <c r="Q20" s="64" t="s">
        <v>106</v>
      </c>
      <c r="R20" s="64">
        <v>60.38</v>
      </c>
      <c r="S20" s="64">
        <v>60.38</v>
      </c>
      <c r="T20" s="64">
        <v>75.45</v>
      </c>
      <c r="U20" s="65">
        <f t="shared" si="0"/>
        <v>124.9585955614442</v>
      </c>
    </row>
    <row r="21" spans="1:22" ht="75" customHeight="1" thickBot="1">
      <c r="A21" s="56"/>
      <c r="B21" s="62" t="s">
        <v>41</v>
      </c>
      <c r="C21" s="63" t="s">
        <v>113</v>
      </c>
      <c r="D21" s="63"/>
      <c r="E21" s="63"/>
      <c r="F21" s="63"/>
      <c r="G21" s="63"/>
      <c r="H21" s="63"/>
      <c r="I21" s="63" t="s">
        <v>114</v>
      </c>
      <c r="J21" s="63"/>
      <c r="K21" s="63"/>
      <c r="L21" s="63" t="s">
        <v>115</v>
      </c>
      <c r="M21" s="63"/>
      <c r="N21" s="63"/>
      <c r="O21" s="63"/>
      <c r="P21" s="64" t="s">
        <v>44</v>
      </c>
      <c r="Q21" s="64" t="s">
        <v>106</v>
      </c>
      <c r="R21" s="64">
        <v>78.569999999999993</v>
      </c>
      <c r="S21" s="64">
        <v>78.569999999999993</v>
      </c>
      <c r="T21" s="64">
        <v>78.569999999999993</v>
      </c>
      <c r="U21" s="65">
        <f t="shared" si="0"/>
        <v>100</v>
      </c>
    </row>
    <row r="22" spans="1:22" ht="22.5" customHeight="1" thickTop="1" thickBot="1">
      <c r="B22" s="9" t="s">
        <v>60</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61</v>
      </c>
      <c r="S23" s="40" t="s">
        <v>62</v>
      </c>
      <c r="T23" s="72" t="s">
        <v>63</v>
      </c>
      <c r="U23" s="40" t="s">
        <v>64</v>
      </c>
    </row>
    <row r="24" spans="1:22" ht="26.25" customHeight="1" thickBot="1">
      <c r="B24" s="73"/>
      <c r="C24" s="74"/>
      <c r="D24" s="74"/>
      <c r="E24" s="74"/>
      <c r="F24" s="74"/>
      <c r="G24" s="74"/>
      <c r="H24" s="75"/>
      <c r="I24" s="75"/>
      <c r="J24" s="75"/>
      <c r="K24" s="75"/>
      <c r="L24" s="75"/>
      <c r="M24" s="75"/>
      <c r="N24" s="75"/>
      <c r="O24" s="75"/>
      <c r="P24" s="76"/>
      <c r="Q24" s="77"/>
      <c r="R24" s="78" t="s">
        <v>65</v>
      </c>
      <c r="S24" s="77" t="s">
        <v>65</v>
      </c>
      <c r="T24" s="77" t="s">
        <v>65</v>
      </c>
      <c r="U24" s="77" t="s">
        <v>66</v>
      </c>
    </row>
    <row r="25" spans="1:22" ht="13.5" customHeight="1" thickBot="1">
      <c r="B25" s="79" t="s">
        <v>67</v>
      </c>
      <c r="C25" s="80"/>
      <c r="D25" s="80"/>
      <c r="E25" s="81"/>
      <c r="F25" s="81"/>
      <c r="G25" s="81"/>
      <c r="H25" s="82"/>
      <c r="I25" s="82"/>
      <c r="J25" s="82"/>
      <c r="K25" s="82"/>
      <c r="L25" s="82"/>
      <c r="M25" s="82"/>
      <c r="N25" s="82"/>
      <c r="O25" s="82"/>
      <c r="P25" s="83"/>
      <c r="Q25" s="83"/>
      <c r="R25" s="84">
        <f>3463.596323</f>
        <v>3463.5963230000002</v>
      </c>
      <c r="S25" s="84">
        <f>3463.596323</f>
        <v>3463.5963230000002</v>
      </c>
      <c r="T25" s="84">
        <f>3523.02568584999</f>
        <v>3523.0256858499902</v>
      </c>
      <c r="U25" s="85">
        <f>+IF(ISERR(T25/S25*100),"N/A",T25/S25*100)</f>
        <v>101.71582821171594</v>
      </c>
    </row>
    <row r="26" spans="1:22" ht="13.5" customHeight="1" thickBot="1">
      <c r="B26" s="86" t="s">
        <v>68</v>
      </c>
      <c r="C26" s="87"/>
      <c r="D26" s="87"/>
      <c r="E26" s="88"/>
      <c r="F26" s="88"/>
      <c r="G26" s="88"/>
      <c r="H26" s="89"/>
      <c r="I26" s="89"/>
      <c r="J26" s="89"/>
      <c r="K26" s="89"/>
      <c r="L26" s="89"/>
      <c r="M26" s="89"/>
      <c r="N26" s="89"/>
      <c r="O26" s="89"/>
      <c r="P26" s="90"/>
      <c r="Q26" s="90"/>
      <c r="R26" s="84">
        <f>3551.88926169999</f>
        <v>3551.8892616999901</v>
      </c>
      <c r="S26" s="84">
        <f>3551.88926169999</f>
        <v>3551.8892616999901</v>
      </c>
      <c r="T26" s="84">
        <f>3523.02568584999</f>
        <v>3523.0256858499902</v>
      </c>
      <c r="U26" s="85">
        <f>+IF(ISERR(T26/S26*100),"N/A",T26/S26*100)</f>
        <v>99.187373993856284</v>
      </c>
    </row>
    <row r="27" spans="1:22" ht="14.85" customHeight="1" thickTop="1" thickBot="1">
      <c r="B27" s="9" t="s">
        <v>69</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70</v>
      </c>
      <c r="C28" s="93"/>
      <c r="D28" s="93"/>
      <c r="E28" s="93"/>
      <c r="F28" s="93"/>
      <c r="G28" s="93"/>
      <c r="H28" s="93"/>
      <c r="I28" s="93"/>
      <c r="J28" s="93"/>
      <c r="K28" s="93"/>
      <c r="L28" s="93"/>
      <c r="M28" s="93"/>
      <c r="N28" s="93"/>
      <c r="O28" s="93"/>
      <c r="P28" s="93"/>
      <c r="Q28" s="93"/>
      <c r="R28" s="93"/>
      <c r="S28" s="93"/>
      <c r="T28" s="93"/>
      <c r="U28" s="92"/>
    </row>
    <row r="29" spans="1:22" ht="34.5" customHeight="1">
      <c r="B29" s="94" t="s">
        <v>71</v>
      </c>
      <c r="C29" s="96"/>
      <c r="D29" s="96"/>
      <c r="E29" s="96"/>
      <c r="F29" s="96"/>
      <c r="G29" s="96"/>
      <c r="H29" s="96"/>
      <c r="I29" s="96"/>
      <c r="J29" s="96"/>
      <c r="K29" s="96"/>
      <c r="L29" s="96"/>
      <c r="M29" s="96"/>
      <c r="N29" s="96"/>
      <c r="O29" s="96"/>
      <c r="P29" s="96"/>
      <c r="Q29" s="96"/>
      <c r="R29" s="96"/>
      <c r="S29" s="96"/>
      <c r="T29" s="96"/>
      <c r="U29" s="95"/>
    </row>
    <row r="30" spans="1:22" ht="19.5" customHeight="1">
      <c r="B30" s="94" t="s">
        <v>116</v>
      </c>
      <c r="C30" s="96"/>
      <c r="D30" s="96"/>
      <c r="E30" s="96"/>
      <c r="F30" s="96"/>
      <c r="G30" s="96"/>
      <c r="H30" s="96"/>
      <c r="I30" s="96"/>
      <c r="J30" s="96"/>
      <c r="K30" s="96"/>
      <c r="L30" s="96"/>
      <c r="M30" s="96"/>
      <c r="N30" s="96"/>
      <c r="O30" s="96"/>
      <c r="P30" s="96"/>
      <c r="Q30" s="96"/>
      <c r="R30" s="96"/>
      <c r="S30" s="96"/>
      <c r="T30" s="96"/>
      <c r="U30" s="95"/>
    </row>
    <row r="31" spans="1:22" ht="30.75" customHeight="1">
      <c r="B31" s="94" t="s">
        <v>117</v>
      </c>
      <c r="C31" s="96"/>
      <c r="D31" s="96"/>
      <c r="E31" s="96"/>
      <c r="F31" s="96"/>
      <c r="G31" s="96"/>
      <c r="H31" s="96"/>
      <c r="I31" s="96"/>
      <c r="J31" s="96"/>
      <c r="K31" s="96"/>
      <c r="L31" s="96"/>
      <c r="M31" s="96"/>
      <c r="N31" s="96"/>
      <c r="O31" s="96"/>
      <c r="P31" s="96"/>
      <c r="Q31" s="96"/>
      <c r="R31" s="96"/>
      <c r="S31" s="96"/>
      <c r="T31" s="96"/>
      <c r="U31" s="95"/>
    </row>
    <row r="32" spans="1:22" ht="42.6" customHeight="1">
      <c r="B32" s="94" t="s">
        <v>118</v>
      </c>
      <c r="C32" s="96"/>
      <c r="D32" s="96"/>
      <c r="E32" s="96"/>
      <c r="F32" s="96"/>
      <c r="G32" s="96"/>
      <c r="H32" s="96"/>
      <c r="I32" s="96"/>
      <c r="J32" s="96"/>
      <c r="K32" s="96"/>
      <c r="L32" s="96"/>
      <c r="M32" s="96"/>
      <c r="N32" s="96"/>
      <c r="O32" s="96"/>
      <c r="P32" s="96"/>
      <c r="Q32" s="96"/>
      <c r="R32" s="96"/>
      <c r="S32" s="96"/>
      <c r="T32" s="96"/>
      <c r="U32" s="95"/>
    </row>
    <row r="33" spans="2:21" ht="49.5" customHeight="1">
      <c r="B33" s="94" t="s">
        <v>119</v>
      </c>
      <c r="C33" s="96"/>
      <c r="D33" s="96"/>
      <c r="E33" s="96"/>
      <c r="F33" s="96"/>
      <c r="G33" s="96"/>
      <c r="H33" s="96"/>
      <c r="I33" s="96"/>
      <c r="J33" s="96"/>
      <c r="K33" s="96"/>
      <c r="L33" s="96"/>
      <c r="M33" s="96"/>
      <c r="N33" s="96"/>
      <c r="O33" s="96"/>
      <c r="P33" s="96"/>
      <c r="Q33" s="96"/>
      <c r="R33" s="96"/>
      <c r="S33" s="96"/>
      <c r="T33" s="96"/>
      <c r="U33" s="95"/>
    </row>
    <row r="34" spans="2:21" ht="61.5" customHeight="1">
      <c r="B34" s="94" t="s">
        <v>120</v>
      </c>
      <c r="C34" s="96"/>
      <c r="D34" s="96"/>
      <c r="E34" s="96"/>
      <c r="F34" s="96"/>
      <c r="G34" s="96"/>
      <c r="H34" s="96"/>
      <c r="I34" s="96"/>
      <c r="J34" s="96"/>
      <c r="K34" s="96"/>
      <c r="L34" s="96"/>
      <c r="M34" s="96"/>
      <c r="N34" s="96"/>
      <c r="O34" s="96"/>
      <c r="P34" s="96"/>
      <c r="Q34" s="96"/>
      <c r="R34" s="96"/>
      <c r="S34" s="96"/>
      <c r="T34" s="96"/>
      <c r="U34" s="95"/>
    </row>
    <row r="35" spans="2:21" ht="54.6" customHeight="1">
      <c r="B35" s="94" t="s">
        <v>121</v>
      </c>
      <c r="C35" s="96"/>
      <c r="D35" s="96"/>
      <c r="E35" s="96"/>
      <c r="F35" s="96"/>
      <c r="G35" s="96"/>
      <c r="H35" s="96"/>
      <c r="I35" s="96"/>
      <c r="J35" s="96"/>
      <c r="K35" s="96"/>
      <c r="L35" s="96"/>
      <c r="M35" s="96"/>
      <c r="N35" s="96"/>
      <c r="O35" s="96"/>
      <c r="P35" s="96"/>
      <c r="Q35" s="96"/>
      <c r="R35" s="96"/>
      <c r="S35" s="96"/>
      <c r="T35" s="96"/>
      <c r="U35" s="95"/>
    </row>
    <row r="36" spans="2:21" ht="52.35" customHeight="1">
      <c r="B36" s="94" t="s">
        <v>122</v>
      </c>
      <c r="C36" s="96"/>
      <c r="D36" s="96"/>
      <c r="E36" s="96"/>
      <c r="F36" s="96"/>
      <c r="G36" s="96"/>
      <c r="H36" s="96"/>
      <c r="I36" s="96"/>
      <c r="J36" s="96"/>
      <c r="K36" s="96"/>
      <c r="L36" s="96"/>
      <c r="M36" s="96"/>
      <c r="N36" s="96"/>
      <c r="O36" s="96"/>
      <c r="P36" s="96"/>
      <c r="Q36" s="96"/>
      <c r="R36" s="96"/>
      <c r="S36" s="96"/>
      <c r="T36" s="96"/>
      <c r="U36" s="95"/>
    </row>
    <row r="37" spans="2:21" ht="49.5" customHeight="1">
      <c r="B37" s="94" t="s">
        <v>123</v>
      </c>
      <c r="C37" s="96"/>
      <c r="D37" s="96"/>
      <c r="E37" s="96"/>
      <c r="F37" s="96"/>
      <c r="G37" s="96"/>
      <c r="H37" s="96"/>
      <c r="I37" s="96"/>
      <c r="J37" s="96"/>
      <c r="K37" s="96"/>
      <c r="L37" s="96"/>
      <c r="M37" s="96"/>
      <c r="N37" s="96"/>
      <c r="O37" s="96"/>
      <c r="P37" s="96"/>
      <c r="Q37" s="96"/>
      <c r="R37" s="96"/>
      <c r="S37" s="96"/>
      <c r="T37" s="96"/>
      <c r="U37" s="95"/>
    </row>
    <row r="38" spans="2:21" ht="63" customHeight="1">
      <c r="B38" s="94" t="s">
        <v>124</v>
      </c>
      <c r="C38" s="96"/>
      <c r="D38" s="96"/>
      <c r="E38" s="96"/>
      <c r="F38" s="96"/>
      <c r="G38" s="96"/>
      <c r="H38" s="96"/>
      <c r="I38" s="96"/>
      <c r="J38" s="96"/>
      <c r="K38" s="96"/>
      <c r="L38" s="96"/>
      <c r="M38" s="96"/>
      <c r="N38" s="96"/>
      <c r="O38" s="96"/>
      <c r="P38" s="96"/>
      <c r="Q38" s="96"/>
      <c r="R38" s="96"/>
      <c r="S38" s="96"/>
      <c r="T38" s="96"/>
      <c r="U38" s="95"/>
    </row>
    <row r="39" spans="2:21" ht="34.5" customHeight="1" thickBot="1">
      <c r="B39" s="97" t="s">
        <v>125</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126</v>
      </c>
      <c r="D4" s="15" t="s">
        <v>127</v>
      </c>
      <c r="E4" s="15"/>
      <c r="F4" s="15"/>
      <c r="G4" s="15"/>
      <c r="H4" s="15"/>
      <c r="I4" s="16"/>
      <c r="J4" s="17" t="s">
        <v>6</v>
      </c>
      <c r="K4" s="18" t="s">
        <v>7</v>
      </c>
      <c r="L4" s="19" t="s">
        <v>8</v>
      </c>
      <c r="M4" s="19"/>
      <c r="N4" s="19"/>
      <c r="O4" s="19"/>
      <c r="P4" s="17" t="s">
        <v>9</v>
      </c>
      <c r="Q4" s="19" t="s">
        <v>128</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79</v>
      </c>
      <c r="D6" s="25"/>
      <c r="E6" s="25"/>
      <c r="F6" s="25"/>
      <c r="G6" s="25"/>
      <c r="H6" s="26"/>
      <c r="I6" s="26"/>
      <c r="J6" s="26" t="s">
        <v>16</v>
      </c>
      <c r="K6" s="25" t="s">
        <v>80</v>
      </c>
      <c r="L6" s="25"/>
      <c r="M6" s="25"/>
      <c r="N6" s="27"/>
      <c r="O6" s="28" t="s">
        <v>18</v>
      </c>
      <c r="P6" s="25" t="s">
        <v>129</v>
      </c>
      <c r="Q6" s="25"/>
      <c r="R6" s="29"/>
      <c r="S6" s="28" t="s">
        <v>20</v>
      </c>
      <c r="T6" s="25" t="s">
        <v>130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131</v>
      </c>
      <c r="D11" s="58"/>
      <c r="E11" s="58"/>
      <c r="F11" s="58"/>
      <c r="G11" s="58"/>
      <c r="H11" s="58"/>
      <c r="I11" s="58" t="s">
        <v>1395</v>
      </c>
      <c r="J11" s="58"/>
      <c r="K11" s="58"/>
      <c r="L11" s="58" t="s">
        <v>38</v>
      </c>
      <c r="M11" s="58"/>
      <c r="N11" s="58"/>
      <c r="O11" s="58"/>
      <c r="P11" s="59" t="s">
        <v>39</v>
      </c>
      <c r="Q11" s="59" t="s">
        <v>40</v>
      </c>
      <c r="R11" s="60">
        <v>62505</v>
      </c>
      <c r="S11" s="60">
        <v>62505</v>
      </c>
      <c r="T11" s="60">
        <v>85196</v>
      </c>
      <c r="U11" s="61">
        <f>IF(ISERR(T11/S11*100),"N/A",T11/S11*100)</f>
        <v>136.30269578433726</v>
      </c>
    </row>
    <row r="12" spans="1:34" ht="75" customHeight="1" thickTop="1">
      <c r="A12" s="56"/>
      <c r="B12" s="57" t="s">
        <v>45</v>
      </c>
      <c r="C12" s="58" t="s">
        <v>132</v>
      </c>
      <c r="D12" s="58"/>
      <c r="E12" s="58"/>
      <c r="F12" s="58"/>
      <c r="G12" s="58"/>
      <c r="H12" s="58"/>
      <c r="I12" s="58" t="s">
        <v>133</v>
      </c>
      <c r="J12" s="58"/>
      <c r="K12" s="58"/>
      <c r="L12" s="58" t="s">
        <v>134</v>
      </c>
      <c r="M12" s="58"/>
      <c r="N12" s="58"/>
      <c r="O12" s="58"/>
      <c r="P12" s="59" t="s">
        <v>44</v>
      </c>
      <c r="Q12" s="59" t="s">
        <v>40</v>
      </c>
      <c r="R12" s="59">
        <v>2.17</v>
      </c>
      <c r="S12" s="59">
        <v>2.17</v>
      </c>
      <c r="T12" s="59">
        <v>82.98</v>
      </c>
      <c r="U12" s="61">
        <f>IF(ISERR(T12/S12*100),"N/A",T12/S12*100)</f>
        <v>3823.9631336405532</v>
      </c>
    </row>
    <row r="13" spans="1:34" ht="75" customHeight="1" thickBot="1">
      <c r="A13" s="56"/>
      <c r="B13" s="62" t="s">
        <v>41</v>
      </c>
      <c r="C13" s="63" t="s">
        <v>41</v>
      </c>
      <c r="D13" s="63"/>
      <c r="E13" s="63"/>
      <c r="F13" s="63"/>
      <c r="G13" s="63"/>
      <c r="H13" s="63"/>
      <c r="I13" s="63" t="s">
        <v>135</v>
      </c>
      <c r="J13" s="63"/>
      <c r="K13" s="63"/>
      <c r="L13" s="63" t="s">
        <v>136</v>
      </c>
      <c r="M13" s="63"/>
      <c r="N13" s="63"/>
      <c r="O13" s="63"/>
      <c r="P13" s="64" t="s">
        <v>44</v>
      </c>
      <c r="Q13" s="64" t="s">
        <v>40</v>
      </c>
      <c r="R13" s="64">
        <v>156.15</v>
      </c>
      <c r="S13" s="64">
        <v>156.15</v>
      </c>
      <c r="T13" s="64">
        <v>156.15</v>
      </c>
      <c r="U13" s="65">
        <f>IF(ISERR((S13-T13)*100/S13+100),"N/A",(S13-T13)*100/S13+100)</f>
        <v>100</v>
      </c>
    </row>
    <row r="14" spans="1:34" ht="75" customHeight="1" thickTop="1">
      <c r="A14" s="56"/>
      <c r="B14" s="57" t="s">
        <v>50</v>
      </c>
      <c r="C14" s="58" t="s">
        <v>137</v>
      </c>
      <c r="D14" s="58"/>
      <c r="E14" s="58"/>
      <c r="F14" s="58"/>
      <c r="G14" s="58"/>
      <c r="H14" s="58"/>
      <c r="I14" s="58" t="s">
        <v>138</v>
      </c>
      <c r="J14" s="58"/>
      <c r="K14" s="58"/>
      <c r="L14" s="58" t="s">
        <v>139</v>
      </c>
      <c r="M14" s="58"/>
      <c r="N14" s="58"/>
      <c r="O14" s="58"/>
      <c r="P14" s="59" t="s">
        <v>44</v>
      </c>
      <c r="Q14" s="59" t="s">
        <v>106</v>
      </c>
      <c r="R14" s="59">
        <v>25</v>
      </c>
      <c r="S14" s="59">
        <v>25</v>
      </c>
      <c r="T14" s="59">
        <v>25</v>
      </c>
      <c r="U14" s="61">
        <f t="shared" ref="U14:U21" si="0">IF(ISERR(T14/S14*100),"N/A",T14/S14*100)</f>
        <v>100</v>
      </c>
    </row>
    <row r="15" spans="1:34" ht="75" customHeight="1">
      <c r="A15" s="56"/>
      <c r="B15" s="62" t="s">
        <v>41</v>
      </c>
      <c r="C15" s="63" t="s">
        <v>140</v>
      </c>
      <c r="D15" s="63"/>
      <c r="E15" s="63"/>
      <c r="F15" s="63"/>
      <c r="G15" s="63"/>
      <c r="H15" s="63"/>
      <c r="I15" s="63" t="s">
        <v>141</v>
      </c>
      <c r="J15" s="63"/>
      <c r="K15" s="63"/>
      <c r="L15" s="63" t="s">
        <v>142</v>
      </c>
      <c r="M15" s="63"/>
      <c r="N15" s="63"/>
      <c r="O15" s="63"/>
      <c r="P15" s="64" t="s">
        <v>44</v>
      </c>
      <c r="Q15" s="64" t="s">
        <v>106</v>
      </c>
      <c r="R15" s="64">
        <v>10.29</v>
      </c>
      <c r="S15" s="64">
        <v>10.29</v>
      </c>
      <c r="T15" s="64">
        <v>23.53</v>
      </c>
      <c r="U15" s="65">
        <f t="shared" si="0"/>
        <v>228.66861030126339</v>
      </c>
    </row>
    <row r="16" spans="1:34" ht="75" customHeight="1">
      <c r="A16" s="56"/>
      <c r="B16" s="62" t="s">
        <v>41</v>
      </c>
      <c r="C16" s="63" t="s">
        <v>143</v>
      </c>
      <c r="D16" s="63"/>
      <c r="E16" s="63"/>
      <c r="F16" s="63"/>
      <c r="G16" s="63"/>
      <c r="H16" s="63"/>
      <c r="I16" s="63" t="s">
        <v>144</v>
      </c>
      <c r="J16" s="63"/>
      <c r="K16" s="63"/>
      <c r="L16" s="63" t="s">
        <v>145</v>
      </c>
      <c r="M16" s="63"/>
      <c r="N16" s="63"/>
      <c r="O16" s="63"/>
      <c r="P16" s="64" t="s">
        <v>44</v>
      </c>
      <c r="Q16" s="64" t="s">
        <v>106</v>
      </c>
      <c r="R16" s="64">
        <v>175</v>
      </c>
      <c r="S16" s="64">
        <v>175</v>
      </c>
      <c r="T16" s="64">
        <v>162.5</v>
      </c>
      <c r="U16" s="65">
        <f t="shared" si="0"/>
        <v>92.857142857142861</v>
      </c>
    </row>
    <row r="17" spans="1:22" ht="75" customHeight="1" thickBot="1">
      <c r="A17" s="56"/>
      <c r="B17" s="62" t="s">
        <v>41</v>
      </c>
      <c r="C17" s="63" t="s">
        <v>146</v>
      </c>
      <c r="D17" s="63"/>
      <c r="E17" s="63"/>
      <c r="F17" s="63"/>
      <c r="G17" s="63"/>
      <c r="H17" s="63"/>
      <c r="I17" s="63" t="s">
        <v>147</v>
      </c>
      <c r="J17" s="63"/>
      <c r="K17" s="63"/>
      <c r="L17" s="63" t="s">
        <v>148</v>
      </c>
      <c r="M17" s="63"/>
      <c r="N17" s="63"/>
      <c r="O17" s="63"/>
      <c r="P17" s="64" t="s">
        <v>44</v>
      </c>
      <c r="Q17" s="64" t="s">
        <v>106</v>
      </c>
      <c r="R17" s="64">
        <v>1.27</v>
      </c>
      <c r="S17" s="64">
        <v>1.27</v>
      </c>
      <c r="T17" s="64">
        <v>83.54</v>
      </c>
      <c r="U17" s="65">
        <f t="shared" si="0"/>
        <v>6577.9527559055123</v>
      </c>
    </row>
    <row r="18" spans="1:22" ht="75" customHeight="1" thickTop="1">
      <c r="A18" s="56"/>
      <c r="B18" s="57" t="s">
        <v>55</v>
      </c>
      <c r="C18" s="58" t="s">
        <v>149</v>
      </c>
      <c r="D18" s="58"/>
      <c r="E18" s="58"/>
      <c r="F18" s="58"/>
      <c r="G18" s="58"/>
      <c r="H18" s="58"/>
      <c r="I18" s="58" t="s">
        <v>150</v>
      </c>
      <c r="J18" s="58"/>
      <c r="K18" s="58"/>
      <c r="L18" s="58" t="s">
        <v>151</v>
      </c>
      <c r="M18" s="58"/>
      <c r="N18" s="58"/>
      <c r="O18" s="58"/>
      <c r="P18" s="59" t="s">
        <v>44</v>
      </c>
      <c r="Q18" s="59" t="s">
        <v>106</v>
      </c>
      <c r="R18" s="59">
        <v>14.29</v>
      </c>
      <c r="S18" s="59">
        <v>14.29</v>
      </c>
      <c r="T18" s="59">
        <v>14.29</v>
      </c>
      <c r="U18" s="61">
        <f t="shared" si="0"/>
        <v>100</v>
      </c>
    </row>
    <row r="19" spans="1:22" ht="75" customHeight="1">
      <c r="A19" s="56"/>
      <c r="B19" s="62" t="s">
        <v>41</v>
      </c>
      <c r="C19" s="63" t="s">
        <v>152</v>
      </c>
      <c r="D19" s="63"/>
      <c r="E19" s="63"/>
      <c r="F19" s="63"/>
      <c r="G19" s="63"/>
      <c r="H19" s="63"/>
      <c r="I19" s="63" t="s">
        <v>153</v>
      </c>
      <c r="J19" s="63"/>
      <c r="K19" s="63"/>
      <c r="L19" s="63" t="s">
        <v>154</v>
      </c>
      <c r="M19" s="63"/>
      <c r="N19" s="63"/>
      <c r="O19" s="63"/>
      <c r="P19" s="64" t="s">
        <v>44</v>
      </c>
      <c r="Q19" s="64" t="s">
        <v>155</v>
      </c>
      <c r="R19" s="64">
        <v>5.38</v>
      </c>
      <c r="S19" s="64">
        <v>5.38</v>
      </c>
      <c r="T19" s="64">
        <v>94.04</v>
      </c>
      <c r="U19" s="65">
        <f t="shared" si="0"/>
        <v>1747.9553903345727</v>
      </c>
    </row>
    <row r="20" spans="1:22" ht="75" customHeight="1">
      <c r="A20" s="56"/>
      <c r="B20" s="62" t="s">
        <v>41</v>
      </c>
      <c r="C20" s="63" t="s">
        <v>156</v>
      </c>
      <c r="D20" s="63"/>
      <c r="E20" s="63"/>
      <c r="F20" s="63"/>
      <c r="G20" s="63"/>
      <c r="H20" s="63"/>
      <c r="I20" s="63" t="s">
        <v>157</v>
      </c>
      <c r="J20" s="63"/>
      <c r="K20" s="63"/>
      <c r="L20" s="63" t="s">
        <v>158</v>
      </c>
      <c r="M20" s="63"/>
      <c r="N20" s="63"/>
      <c r="O20" s="63"/>
      <c r="P20" s="64" t="s">
        <v>44</v>
      </c>
      <c r="Q20" s="64" t="s">
        <v>106</v>
      </c>
      <c r="R20" s="64">
        <v>11.11</v>
      </c>
      <c r="S20" s="64">
        <v>11.11</v>
      </c>
      <c r="T20" s="64">
        <v>66.67</v>
      </c>
      <c r="U20" s="65">
        <f t="shared" si="0"/>
        <v>600.09000900090018</v>
      </c>
    </row>
    <row r="21" spans="1:22" ht="75" customHeight="1" thickBot="1">
      <c r="A21" s="56"/>
      <c r="B21" s="62" t="s">
        <v>41</v>
      </c>
      <c r="C21" s="63" t="s">
        <v>159</v>
      </c>
      <c r="D21" s="63"/>
      <c r="E21" s="63"/>
      <c r="F21" s="63"/>
      <c r="G21" s="63"/>
      <c r="H21" s="63"/>
      <c r="I21" s="63" t="s">
        <v>160</v>
      </c>
      <c r="J21" s="63"/>
      <c r="K21" s="63"/>
      <c r="L21" s="63" t="s">
        <v>161</v>
      </c>
      <c r="M21" s="63"/>
      <c r="N21" s="63"/>
      <c r="O21" s="63"/>
      <c r="P21" s="64" t="s">
        <v>44</v>
      </c>
      <c r="Q21" s="64" t="s">
        <v>106</v>
      </c>
      <c r="R21" s="64">
        <v>76.47</v>
      </c>
      <c r="S21" s="64">
        <v>76.47</v>
      </c>
      <c r="T21" s="64">
        <v>94.12</v>
      </c>
      <c r="U21" s="65">
        <f t="shared" si="0"/>
        <v>123.08094677651367</v>
      </c>
    </row>
    <row r="22" spans="1:22" ht="22.5" customHeight="1" thickTop="1" thickBot="1">
      <c r="B22" s="9" t="s">
        <v>60</v>
      </c>
      <c r="C22" s="10"/>
      <c r="D22" s="10"/>
      <c r="E22" s="10"/>
      <c r="F22" s="10"/>
      <c r="G22" s="10"/>
      <c r="H22" s="11"/>
      <c r="I22" s="11"/>
      <c r="J22" s="11"/>
      <c r="K22" s="11"/>
      <c r="L22" s="11"/>
      <c r="M22" s="11"/>
      <c r="N22" s="11"/>
      <c r="O22" s="11"/>
      <c r="P22" s="11"/>
      <c r="Q22" s="11"/>
      <c r="R22" s="11"/>
      <c r="S22" s="11"/>
      <c r="T22" s="11"/>
      <c r="U22" s="12"/>
      <c r="V22" s="66"/>
    </row>
    <row r="23" spans="1:22" ht="26.25" customHeight="1" thickTop="1">
      <c r="B23" s="67"/>
      <c r="C23" s="68"/>
      <c r="D23" s="68"/>
      <c r="E23" s="68"/>
      <c r="F23" s="68"/>
      <c r="G23" s="68"/>
      <c r="H23" s="69"/>
      <c r="I23" s="69"/>
      <c r="J23" s="69"/>
      <c r="K23" s="69"/>
      <c r="L23" s="69"/>
      <c r="M23" s="69"/>
      <c r="N23" s="69"/>
      <c r="O23" s="69"/>
      <c r="P23" s="70"/>
      <c r="Q23" s="71"/>
      <c r="R23" s="72" t="s">
        <v>61</v>
      </c>
      <c r="S23" s="40" t="s">
        <v>62</v>
      </c>
      <c r="T23" s="72" t="s">
        <v>63</v>
      </c>
      <c r="U23" s="40" t="s">
        <v>64</v>
      </c>
    </row>
    <row r="24" spans="1:22" ht="26.25" customHeight="1" thickBot="1">
      <c r="B24" s="73"/>
      <c r="C24" s="74"/>
      <c r="D24" s="74"/>
      <c r="E24" s="74"/>
      <c r="F24" s="74"/>
      <c r="G24" s="74"/>
      <c r="H24" s="75"/>
      <c r="I24" s="75"/>
      <c r="J24" s="75"/>
      <c r="K24" s="75"/>
      <c r="L24" s="75"/>
      <c r="M24" s="75"/>
      <c r="N24" s="75"/>
      <c r="O24" s="75"/>
      <c r="P24" s="76"/>
      <c r="Q24" s="77"/>
      <c r="R24" s="78" t="s">
        <v>65</v>
      </c>
      <c r="S24" s="77" t="s">
        <v>65</v>
      </c>
      <c r="T24" s="77" t="s">
        <v>65</v>
      </c>
      <c r="U24" s="77" t="s">
        <v>66</v>
      </c>
    </row>
    <row r="25" spans="1:22" ht="13.5" customHeight="1" thickBot="1">
      <c r="B25" s="79" t="s">
        <v>67</v>
      </c>
      <c r="C25" s="80"/>
      <c r="D25" s="80"/>
      <c r="E25" s="81"/>
      <c r="F25" s="81"/>
      <c r="G25" s="81"/>
      <c r="H25" s="82"/>
      <c r="I25" s="82"/>
      <c r="J25" s="82"/>
      <c r="K25" s="82"/>
      <c r="L25" s="82"/>
      <c r="M25" s="82"/>
      <c r="N25" s="82"/>
      <c r="O25" s="82"/>
      <c r="P25" s="83"/>
      <c r="Q25" s="83"/>
      <c r="R25" s="84">
        <f>460.003948</f>
        <v>460.00394799999998</v>
      </c>
      <c r="S25" s="84">
        <f>460.003948</f>
        <v>460.00394799999998</v>
      </c>
      <c r="T25" s="84">
        <f>441.56474925</f>
        <v>441.56474924999998</v>
      </c>
      <c r="U25" s="85">
        <f>+IF(ISERR(T25/S25*100),"N/A",T25/S25*100)</f>
        <v>95.991512935884629</v>
      </c>
    </row>
    <row r="26" spans="1:22" ht="13.5" customHeight="1" thickBot="1">
      <c r="B26" s="86" t="s">
        <v>68</v>
      </c>
      <c r="C26" s="87"/>
      <c r="D26" s="87"/>
      <c r="E26" s="88"/>
      <c r="F26" s="88"/>
      <c r="G26" s="88"/>
      <c r="H26" s="89"/>
      <c r="I26" s="89"/>
      <c r="J26" s="89"/>
      <c r="K26" s="89"/>
      <c r="L26" s="89"/>
      <c r="M26" s="89"/>
      <c r="N26" s="89"/>
      <c r="O26" s="89"/>
      <c r="P26" s="90"/>
      <c r="Q26" s="90"/>
      <c r="R26" s="84">
        <f>441.56474925</f>
        <v>441.56474924999998</v>
      </c>
      <c r="S26" s="84">
        <f>441.56474925</f>
        <v>441.56474924999998</v>
      </c>
      <c r="T26" s="84">
        <f>441.56474925</f>
        <v>441.56474924999998</v>
      </c>
      <c r="U26" s="85">
        <f>+IF(ISERR(T26/S26*100),"N/A",T26/S26*100)</f>
        <v>100</v>
      </c>
    </row>
    <row r="27" spans="1:22" ht="14.85" customHeight="1" thickTop="1" thickBot="1">
      <c r="B27" s="9" t="s">
        <v>69</v>
      </c>
      <c r="C27" s="10"/>
      <c r="D27" s="10"/>
      <c r="E27" s="10"/>
      <c r="F27" s="10"/>
      <c r="G27" s="10"/>
      <c r="H27" s="11"/>
      <c r="I27" s="11"/>
      <c r="J27" s="11"/>
      <c r="K27" s="11"/>
      <c r="L27" s="11"/>
      <c r="M27" s="11"/>
      <c r="N27" s="11"/>
      <c r="O27" s="11"/>
      <c r="P27" s="11"/>
      <c r="Q27" s="11"/>
      <c r="R27" s="11"/>
      <c r="S27" s="11"/>
      <c r="T27" s="11"/>
      <c r="U27" s="12"/>
    </row>
    <row r="28" spans="1:22" ht="44.25" customHeight="1" thickTop="1">
      <c r="B28" s="91" t="s">
        <v>70</v>
      </c>
      <c r="C28" s="93"/>
      <c r="D28" s="93"/>
      <c r="E28" s="93"/>
      <c r="F28" s="93"/>
      <c r="G28" s="93"/>
      <c r="H28" s="93"/>
      <c r="I28" s="93"/>
      <c r="J28" s="93"/>
      <c r="K28" s="93"/>
      <c r="L28" s="93"/>
      <c r="M28" s="93"/>
      <c r="N28" s="93"/>
      <c r="O28" s="93"/>
      <c r="P28" s="93"/>
      <c r="Q28" s="93"/>
      <c r="R28" s="93"/>
      <c r="S28" s="93"/>
      <c r="T28" s="93"/>
      <c r="U28" s="92"/>
    </row>
    <row r="29" spans="1:22" ht="34.5" customHeight="1">
      <c r="B29" s="94" t="s">
        <v>71</v>
      </c>
      <c r="C29" s="96"/>
      <c r="D29" s="96"/>
      <c r="E29" s="96"/>
      <c r="F29" s="96"/>
      <c r="G29" s="96"/>
      <c r="H29" s="96"/>
      <c r="I29" s="96"/>
      <c r="J29" s="96"/>
      <c r="K29" s="96"/>
      <c r="L29" s="96"/>
      <c r="M29" s="96"/>
      <c r="N29" s="96"/>
      <c r="O29" s="96"/>
      <c r="P29" s="96"/>
      <c r="Q29" s="96"/>
      <c r="R29" s="96"/>
      <c r="S29" s="96"/>
      <c r="T29" s="96"/>
      <c r="U29" s="95"/>
    </row>
    <row r="30" spans="1:22" ht="153" customHeight="1">
      <c r="B30" s="94" t="s">
        <v>162</v>
      </c>
      <c r="C30" s="96"/>
      <c r="D30" s="96"/>
      <c r="E30" s="96"/>
      <c r="F30" s="96"/>
      <c r="G30" s="96"/>
      <c r="H30" s="96"/>
      <c r="I30" s="96"/>
      <c r="J30" s="96"/>
      <c r="K30" s="96"/>
      <c r="L30" s="96"/>
      <c r="M30" s="96"/>
      <c r="N30" s="96"/>
      <c r="O30" s="96"/>
      <c r="P30" s="96"/>
      <c r="Q30" s="96"/>
      <c r="R30" s="96"/>
      <c r="S30" s="96"/>
      <c r="T30" s="96"/>
      <c r="U30" s="95"/>
    </row>
    <row r="31" spans="1:22" ht="30.2" customHeight="1">
      <c r="B31" s="94" t="s">
        <v>163</v>
      </c>
      <c r="C31" s="96"/>
      <c r="D31" s="96"/>
      <c r="E31" s="96"/>
      <c r="F31" s="96"/>
      <c r="G31" s="96"/>
      <c r="H31" s="96"/>
      <c r="I31" s="96"/>
      <c r="J31" s="96"/>
      <c r="K31" s="96"/>
      <c r="L31" s="96"/>
      <c r="M31" s="96"/>
      <c r="N31" s="96"/>
      <c r="O31" s="96"/>
      <c r="P31" s="96"/>
      <c r="Q31" s="96"/>
      <c r="R31" s="96"/>
      <c r="S31" s="96"/>
      <c r="T31" s="96"/>
      <c r="U31" s="95"/>
    </row>
    <row r="32" spans="1:22" ht="27" customHeight="1">
      <c r="B32" s="94" t="s">
        <v>164</v>
      </c>
      <c r="C32" s="96"/>
      <c r="D32" s="96"/>
      <c r="E32" s="96"/>
      <c r="F32" s="96"/>
      <c r="G32" s="96"/>
      <c r="H32" s="96"/>
      <c r="I32" s="96"/>
      <c r="J32" s="96"/>
      <c r="K32" s="96"/>
      <c r="L32" s="96"/>
      <c r="M32" s="96"/>
      <c r="N32" s="96"/>
      <c r="O32" s="96"/>
      <c r="P32" s="96"/>
      <c r="Q32" s="96"/>
      <c r="R32" s="96"/>
      <c r="S32" s="96"/>
      <c r="T32" s="96"/>
      <c r="U32" s="95"/>
    </row>
    <row r="33" spans="2:21" ht="57" customHeight="1">
      <c r="B33" s="94" t="s">
        <v>165</v>
      </c>
      <c r="C33" s="96"/>
      <c r="D33" s="96"/>
      <c r="E33" s="96"/>
      <c r="F33" s="96"/>
      <c r="G33" s="96"/>
      <c r="H33" s="96"/>
      <c r="I33" s="96"/>
      <c r="J33" s="96"/>
      <c r="K33" s="96"/>
      <c r="L33" s="96"/>
      <c r="M33" s="96"/>
      <c r="N33" s="96"/>
      <c r="O33" s="96"/>
      <c r="P33" s="96"/>
      <c r="Q33" s="96"/>
      <c r="R33" s="96"/>
      <c r="S33" s="96"/>
      <c r="T33" s="96"/>
      <c r="U33" s="95"/>
    </row>
    <row r="34" spans="2:21" ht="52.35" customHeight="1">
      <c r="B34" s="94" t="s">
        <v>166</v>
      </c>
      <c r="C34" s="96"/>
      <c r="D34" s="96"/>
      <c r="E34" s="96"/>
      <c r="F34" s="96"/>
      <c r="G34" s="96"/>
      <c r="H34" s="96"/>
      <c r="I34" s="96"/>
      <c r="J34" s="96"/>
      <c r="K34" s="96"/>
      <c r="L34" s="96"/>
      <c r="M34" s="96"/>
      <c r="N34" s="96"/>
      <c r="O34" s="96"/>
      <c r="P34" s="96"/>
      <c r="Q34" s="96"/>
      <c r="R34" s="96"/>
      <c r="S34" s="96"/>
      <c r="T34" s="96"/>
      <c r="U34" s="95"/>
    </row>
    <row r="35" spans="2:21" ht="47.45" customHeight="1">
      <c r="B35" s="94" t="s">
        <v>167</v>
      </c>
      <c r="C35" s="96"/>
      <c r="D35" s="96"/>
      <c r="E35" s="96"/>
      <c r="F35" s="96"/>
      <c r="G35" s="96"/>
      <c r="H35" s="96"/>
      <c r="I35" s="96"/>
      <c r="J35" s="96"/>
      <c r="K35" s="96"/>
      <c r="L35" s="96"/>
      <c r="M35" s="96"/>
      <c r="N35" s="96"/>
      <c r="O35" s="96"/>
      <c r="P35" s="96"/>
      <c r="Q35" s="96"/>
      <c r="R35" s="96"/>
      <c r="S35" s="96"/>
      <c r="T35" s="96"/>
      <c r="U35" s="95"/>
    </row>
    <row r="36" spans="2:21" ht="43.5" customHeight="1">
      <c r="B36" s="94" t="s">
        <v>168</v>
      </c>
      <c r="C36" s="96"/>
      <c r="D36" s="96"/>
      <c r="E36" s="96"/>
      <c r="F36" s="96"/>
      <c r="G36" s="96"/>
      <c r="H36" s="96"/>
      <c r="I36" s="96"/>
      <c r="J36" s="96"/>
      <c r="K36" s="96"/>
      <c r="L36" s="96"/>
      <c r="M36" s="96"/>
      <c r="N36" s="96"/>
      <c r="O36" s="96"/>
      <c r="P36" s="96"/>
      <c r="Q36" s="96"/>
      <c r="R36" s="96"/>
      <c r="S36" s="96"/>
      <c r="T36" s="96"/>
      <c r="U36" s="95"/>
    </row>
    <row r="37" spans="2:21" ht="104.25" customHeight="1">
      <c r="B37" s="94" t="s">
        <v>169</v>
      </c>
      <c r="C37" s="96"/>
      <c r="D37" s="96"/>
      <c r="E37" s="96"/>
      <c r="F37" s="96"/>
      <c r="G37" s="96"/>
      <c r="H37" s="96"/>
      <c r="I37" s="96"/>
      <c r="J37" s="96"/>
      <c r="K37" s="96"/>
      <c r="L37" s="96"/>
      <c r="M37" s="96"/>
      <c r="N37" s="96"/>
      <c r="O37" s="96"/>
      <c r="P37" s="96"/>
      <c r="Q37" s="96"/>
      <c r="R37" s="96"/>
      <c r="S37" s="96"/>
      <c r="T37" s="96"/>
      <c r="U37" s="95"/>
    </row>
    <row r="38" spans="2:21" ht="89.45" customHeight="1">
      <c r="B38" s="94" t="s">
        <v>170</v>
      </c>
      <c r="C38" s="96"/>
      <c r="D38" s="96"/>
      <c r="E38" s="96"/>
      <c r="F38" s="96"/>
      <c r="G38" s="96"/>
      <c r="H38" s="96"/>
      <c r="I38" s="96"/>
      <c r="J38" s="96"/>
      <c r="K38" s="96"/>
      <c r="L38" s="96"/>
      <c r="M38" s="96"/>
      <c r="N38" s="96"/>
      <c r="O38" s="96"/>
      <c r="P38" s="96"/>
      <c r="Q38" s="96"/>
      <c r="R38" s="96"/>
      <c r="S38" s="96"/>
      <c r="T38" s="96"/>
      <c r="U38" s="95"/>
    </row>
    <row r="39" spans="2:21" ht="59.25" customHeight="1" thickBot="1">
      <c r="B39" s="97" t="s">
        <v>171</v>
      </c>
      <c r="C39" s="99"/>
      <c r="D39" s="99"/>
      <c r="E39" s="99"/>
      <c r="F39" s="99"/>
      <c r="G39" s="99"/>
      <c r="H39" s="99"/>
      <c r="I39" s="99"/>
      <c r="J39" s="99"/>
      <c r="K39" s="99"/>
      <c r="L39" s="99"/>
      <c r="M39" s="99"/>
      <c r="N39" s="99"/>
      <c r="O39" s="99"/>
      <c r="P39" s="99"/>
      <c r="Q39" s="99"/>
      <c r="R39" s="99"/>
      <c r="S39" s="99"/>
      <c r="T39" s="99"/>
      <c r="U39" s="98"/>
    </row>
  </sheetData>
  <mergeCells count="68">
    <mergeCell ref="B38:U38"/>
    <mergeCell ref="B39:U39"/>
    <mergeCell ref="B32:U32"/>
    <mergeCell ref="B33:U33"/>
    <mergeCell ref="B34:U34"/>
    <mergeCell ref="B35:U35"/>
    <mergeCell ref="B36:U36"/>
    <mergeCell ref="B37:U37"/>
    <mergeCell ref="B25:D25"/>
    <mergeCell ref="B26:D26"/>
    <mergeCell ref="B28:U28"/>
    <mergeCell ref="B29:U29"/>
    <mergeCell ref="B30:U30"/>
    <mergeCell ref="B31:U31"/>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172</v>
      </c>
      <c r="D4" s="15" t="s">
        <v>173</v>
      </c>
      <c r="E4" s="15"/>
      <c r="F4" s="15"/>
      <c r="G4" s="15"/>
      <c r="H4" s="15"/>
      <c r="I4" s="16"/>
      <c r="J4" s="17" t="s">
        <v>6</v>
      </c>
      <c r="K4" s="18" t="s">
        <v>7</v>
      </c>
      <c r="L4" s="19" t="s">
        <v>8</v>
      </c>
      <c r="M4" s="19"/>
      <c r="N4" s="19"/>
      <c r="O4" s="19"/>
      <c r="P4" s="17" t="s">
        <v>9</v>
      </c>
      <c r="Q4" s="19" t="s">
        <v>174</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175</v>
      </c>
      <c r="L6" s="25"/>
      <c r="M6" s="25"/>
      <c r="N6" s="27"/>
      <c r="O6" s="28" t="s">
        <v>18</v>
      </c>
      <c r="P6" s="25" t="s">
        <v>176</v>
      </c>
      <c r="Q6" s="25"/>
      <c r="R6" s="29"/>
      <c r="S6" s="28" t="s">
        <v>20</v>
      </c>
      <c r="T6" s="25" t="s">
        <v>177</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178</v>
      </c>
      <c r="D11" s="58"/>
      <c r="E11" s="58"/>
      <c r="F11" s="58"/>
      <c r="G11" s="58"/>
      <c r="H11" s="58"/>
      <c r="I11" s="58" t="s">
        <v>1395</v>
      </c>
      <c r="J11" s="58"/>
      <c r="K11" s="58"/>
      <c r="L11" s="58" t="s">
        <v>38</v>
      </c>
      <c r="M11" s="58"/>
      <c r="N11" s="58"/>
      <c r="O11" s="58"/>
      <c r="P11" s="59" t="s">
        <v>39</v>
      </c>
      <c r="Q11" s="59" t="s">
        <v>40</v>
      </c>
      <c r="R11" s="60">
        <v>62505</v>
      </c>
      <c r="S11" s="60">
        <v>62505</v>
      </c>
      <c r="T11" s="60">
        <v>85196</v>
      </c>
      <c r="U11" s="61">
        <f t="shared" ref="U11:U29" si="0">IF(ISERR(T11/S11*100),"N/A",T11/S11*100)</f>
        <v>136.30269578433726</v>
      </c>
    </row>
    <row r="12" spans="1:34" ht="75" customHeight="1">
      <c r="A12" s="56"/>
      <c r="B12" s="62" t="s">
        <v>41</v>
      </c>
      <c r="C12" s="63" t="s">
        <v>41</v>
      </c>
      <c r="D12" s="63"/>
      <c r="E12" s="63"/>
      <c r="F12" s="63"/>
      <c r="G12" s="63"/>
      <c r="H12" s="63"/>
      <c r="I12" s="63" t="s">
        <v>179</v>
      </c>
      <c r="J12" s="63"/>
      <c r="K12" s="63"/>
      <c r="L12" s="63" t="s">
        <v>180</v>
      </c>
      <c r="M12" s="63"/>
      <c r="N12" s="63"/>
      <c r="O12" s="63"/>
      <c r="P12" s="64" t="s">
        <v>44</v>
      </c>
      <c r="Q12" s="64" t="s">
        <v>40</v>
      </c>
      <c r="R12" s="64">
        <v>104.19</v>
      </c>
      <c r="S12" s="64">
        <v>104.19</v>
      </c>
      <c r="T12" s="64">
        <v>0</v>
      </c>
      <c r="U12" s="65">
        <f t="shared" si="0"/>
        <v>0</v>
      </c>
    </row>
    <row r="13" spans="1:34" ht="75" customHeight="1" thickBot="1">
      <c r="A13" s="56"/>
      <c r="B13" s="62" t="s">
        <v>41</v>
      </c>
      <c r="C13" s="63" t="s">
        <v>41</v>
      </c>
      <c r="D13" s="63"/>
      <c r="E13" s="63"/>
      <c r="F13" s="63"/>
      <c r="G13" s="63"/>
      <c r="H13" s="63"/>
      <c r="I13" s="63" t="s">
        <v>181</v>
      </c>
      <c r="J13" s="63"/>
      <c r="K13" s="63"/>
      <c r="L13" s="63" t="s">
        <v>182</v>
      </c>
      <c r="M13" s="63"/>
      <c r="N13" s="63"/>
      <c r="O13" s="63"/>
      <c r="P13" s="64" t="s">
        <v>183</v>
      </c>
      <c r="Q13" s="64" t="s">
        <v>40</v>
      </c>
      <c r="R13" s="64">
        <v>52</v>
      </c>
      <c r="S13" s="64">
        <v>52</v>
      </c>
      <c r="T13" s="64">
        <v>55.16</v>
      </c>
      <c r="U13" s="65">
        <f t="shared" si="0"/>
        <v>106.07692307692307</v>
      </c>
    </row>
    <row r="14" spans="1:34" ht="75" customHeight="1" thickTop="1">
      <c r="A14" s="56"/>
      <c r="B14" s="57" t="s">
        <v>45</v>
      </c>
      <c r="C14" s="58" t="s">
        <v>184</v>
      </c>
      <c r="D14" s="58"/>
      <c r="E14" s="58"/>
      <c r="F14" s="58"/>
      <c r="G14" s="58"/>
      <c r="H14" s="58"/>
      <c r="I14" s="58" t="s">
        <v>185</v>
      </c>
      <c r="J14" s="58"/>
      <c r="K14" s="58"/>
      <c r="L14" s="58" t="s">
        <v>186</v>
      </c>
      <c r="M14" s="58"/>
      <c r="N14" s="58"/>
      <c r="O14" s="58"/>
      <c r="P14" s="59" t="s">
        <v>44</v>
      </c>
      <c r="Q14" s="59" t="s">
        <v>40</v>
      </c>
      <c r="R14" s="59">
        <v>38.1</v>
      </c>
      <c r="S14" s="59">
        <v>38.1</v>
      </c>
      <c r="T14" s="59">
        <v>40.479999999999997</v>
      </c>
      <c r="U14" s="61">
        <f t="shared" si="0"/>
        <v>106.24671916010497</v>
      </c>
    </row>
    <row r="15" spans="1:34" ht="75" customHeight="1">
      <c r="A15" s="56"/>
      <c r="B15" s="62" t="s">
        <v>41</v>
      </c>
      <c r="C15" s="63" t="s">
        <v>41</v>
      </c>
      <c r="D15" s="63"/>
      <c r="E15" s="63"/>
      <c r="F15" s="63"/>
      <c r="G15" s="63"/>
      <c r="H15" s="63"/>
      <c r="I15" s="63" t="s">
        <v>187</v>
      </c>
      <c r="J15" s="63"/>
      <c r="K15" s="63"/>
      <c r="L15" s="63" t="s">
        <v>188</v>
      </c>
      <c r="M15" s="63"/>
      <c r="N15" s="63"/>
      <c r="O15" s="63"/>
      <c r="P15" s="64" t="s">
        <v>44</v>
      </c>
      <c r="Q15" s="64" t="s">
        <v>40</v>
      </c>
      <c r="R15" s="64">
        <v>68.75</v>
      </c>
      <c r="S15" s="64">
        <v>68.75</v>
      </c>
      <c r="T15" s="64">
        <v>74.48</v>
      </c>
      <c r="U15" s="65">
        <f t="shared" si="0"/>
        <v>108.33454545454546</v>
      </c>
    </row>
    <row r="16" spans="1:34" ht="75" customHeight="1" thickBot="1">
      <c r="A16" s="56"/>
      <c r="B16" s="62" t="s">
        <v>41</v>
      </c>
      <c r="C16" s="63" t="s">
        <v>41</v>
      </c>
      <c r="D16" s="63"/>
      <c r="E16" s="63"/>
      <c r="F16" s="63"/>
      <c r="G16" s="63"/>
      <c r="H16" s="63"/>
      <c r="I16" s="63" t="s">
        <v>189</v>
      </c>
      <c r="J16" s="63"/>
      <c r="K16" s="63"/>
      <c r="L16" s="63" t="s">
        <v>190</v>
      </c>
      <c r="M16" s="63"/>
      <c r="N16" s="63"/>
      <c r="O16" s="63"/>
      <c r="P16" s="64" t="s">
        <v>44</v>
      </c>
      <c r="Q16" s="64" t="s">
        <v>40</v>
      </c>
      <c r="R16" s="64">
        <v>100</v>
      </c>
      <c r="S16" s="64">
        <v>100</v>
      </c>
      <c r="T16" s="64">
        <v>100</v>
      </c>
      <c r="U16" s="65">
        <f t="shared" si="0"/>
        <v>100</v>
      </c>
    </row>
    <row r="17" spans="1:22" ht="75" customHeight="1" thickTop="1">
      <c r="A17" s="56"/>
      <c r="B17" s="57" t="s">
        <v>50</v>
      </c>
      <c r="C17" s="58" t="s">
        <v>191</v>
      </c>
      <c r="D17" s="58"/>
      <c r="E17" s="58"/>
      <c r="F17" s="58"/>
      <c r="G17" s="58"/>
      <c r="H17" s="58"/>
      <c r="I17" s="58" t="s">
        <v>192</v>
      </c>
      <c r="J17" s="58"/>
      <c r="K17" s="58"/>
      <c r="L17" s="58" t="s">
        <v>193</v>
      </c>
      <c r="M17" s="58"/>
      <c r="N17" s="58"/>
      <c r="O17" s="58"/>
      <c r="P17" s="59" t="s">
        <v>44</v>
      </c>
      <c r="Q17" s="59" t="s">
        <v>96</v>
      </c>
      <c r="R17" s="59">
        <v>65.25</v>
      </c>
      <c r="S17" s="59">
        <v>65.25</v>
      </c>
      <c r="T17" s="59">
        <v>71.19</v>
      </c>
      <c r="U17" s="61">
        <f t="shared" si="0"/>
        <v>109.10344827586206</v>
      </c>
    </row>
    <row r="18" spans="1:22" ht="75" customHeight="1">
      <c r="A18" s="56"/>
      <c r="B18" s="62" t="s">
        <v>41</v>
      </c>
      <c r="C18" s="63" t="s">
        <v>194</v>
      </c>
      <c r="D18" s="63"/>
      <c r="E18" s="63"/>
      <c r="F18" s="63"/>
      <c r="G18" s="63"/>
      <c r="H18" s="63"/>
      <c r="I18" s="63" t="s">
        <v>195</v>
      </c>
      <c r="J18" s="63"/>
      <c r="K18" s="63"/>
      <c r="L18" s="63" t="s">
        <v>196</v>
      </c>
      <c r="M18" s="63"/>
      <c r="N18" s="63"/>
      <c r="O18" s="63"/>
      <c r="P18" s="64" t="s">
        <v>44</v>
      </c>
      <c r="Q18" s="64" t="s">
        <v>54</v>
      </c>
      <c r="R18" s="64">
        <v>75</v>
      </c>
      <c r="S18" s="64">
        <v>75</v>
      </c>
      <c r="T18" s="64">
        <v>100</v>
      </c>
      <c r="U18" s="65">
        <f t="shared" si="0"/>
        <v>133.33333333333331</v>
      </c>
    </row>
    <row r="19" spans="1:22" ht="75" customHeight="1">
      <c r="A19" s="56"/>
      <c r="B19" s="62" t="s">
        <v>41</v>
      </c>
      <c r="C19" s="63" t="s">
        <v>197</v>
      </c>
      <c r="D19" s="63"/>
      <c r="E19" s="63"/>
      <c r="F19" s="63"/>
      <c r="G19" s="63"/>
      <c r="H19" s="63"/>
      <c r="I19" s="63" t="s">
        <v>198</v>
      </c>
      <c r="J19" s="63"/>
      <c r="K19" s="63"/>
      <c r="L19" s="63" t="s">
        <v>199</v>
      </c>
      <c r="M19" s="63"/>
      <c r="N19" s="63"/>
      <c r="O19" s="63"/>
      <c r="P19" s="64" t="s">
        <v>44</v>
      </c>
      <c r="Q19" s="64" t="s">
        <v>54</v>
      </c>
      <c r="R19" s="64">
        <v>100</v>
      </c>
      <c r="S19" s="64">
        <v>100</v>
      </c>
      <c r="T19" s="64">
        <v>87.5</v>
      </c>
      <c r="U19" s="65">
        <f t="shared" si="0"/>
        <v>87.5</v>
      </c>
    </row>
    <row r="20" spans="1:22" ht="75" customHeight="1">
      <c r="A20" s="56"/>
      <c r="B20" s="62" t="s">
        <v>41</v>
      </c>
      <c r="C20" s="63" t="s">
        <v>200</v>
      </c>
      <c r="D20" s="63"/>
      <c r="E20" s="63"/>
      <c r="F20" s="63"/>
      <c r="G20" s="63"/>
      <c r="H20" s="63"/>
      <c r="I20" s="63" t="s">
        <v>201</v>
      </c>
      <c r="J20" s="63"/>
      <c r="K20" s="63"/>
      <c r="L20" s="63" t="s">
        <v>202</v>
      </c>
      <c r="M20" s="63"/>
      <c r="N20" s="63"/>
      <c r="O20" s="63"/>
      <c r="P20" s="64" t="s">
        <v>44</v>
      </c>
      <c r="Q20" s="64" t="s">
        <v>96</v>
      </c>
      <c r="R20" s="64">
        <v>59.81</v>
      </c>
      <c r="S20" s="64">
        <v>59.81</v>
      </c>
      <c r="T20" s="64">
        <v>65.42</v>
      </c>
      <c r="U20" s="65">
        <f t="shared" si="0"/>
        <v>109.37970239090453</v>
      </c>
    </row>
    <row r="21" spans="1:22" ht="75" customHeight="1" thickBot="1">
      <c r="A21" s="56"/>
      <c r="B21" s="62" t="s">
        <v>41</v>
      </c>
      <c r="C21" s="63" t="s">
        <v>203</v>
      </c>
      <c r="D21" s="63"/>
      <c r="E21" s="63"/>
      <c r="F21" s="63"/>
      <c r="G21" s="63"/>
      <c r="H21" s="63"/>
      <c r="I21" s="63" t="s">
        <v>204</v>
      </c>
      <c r="J21" s="63"/>
      <c r="K21" s="63"/>
      <c r="L21" s="63" t="s">
        <v>205</v>
      </c>
      <c r="M21" s="63"/>
      <c r="N21" s="63"/>
      <c r="O21" s="63"/>
      <c r="P21" s="64" t="s">
        <v>44</v>
      </c>
      <c r="Q21" s="64" t="s">
        <v>155</v>
      </c>
      <c r="R21" s="64">
        <v>100</v>
      </c>
      <c r="S21" s="64">
        <v>100</v>
      </c>
      <c r="T21" s="64">
        <v>57.14</v>
      </c>
      <c r="U21" s="65">
        <f t="shared" si="0"/>
        <v>57.14</v>
      </c>
    </row>
    <row r="22" spans="1:22" ht="75" customHeight="1" thickTop="1">
      <c r="A22" s="56"/>
      <c r="B22" s="57" t="s">
        <v>55</v>
      </c>
      <c r="C22" s="58" t="s">
        <v>206</v>
      </c>
      <c r="D22" s="58"/>
      <c r="E22" s="58"/>
      <c r="F22" s="58"/>
      <c r="G22" s="58"/>
      <c r="H22" s="58"/>
      <c r="I22" s="58" t="s">
        <v>207</v>
      </c>
      <c r="J22" s="58"/>
      <c r="K22" s="58"/>
      <c r="L22" s="58" t="s">
        <v>208</v>
      </c>
      <c r="M22" s="58"/>
      <c r="N22" s="58"/>
      <c r="O22" s="58"/>
      <c r="P22" s="59" t="s">
        <v>44</v>
      </c>
      <c r="Q22" s="59" t="s">
        <v>155</v>
      </c>
      <c r="R22" s="59">
        <v>70</v>
      </c>
      <c r="S22" s="59">
        <v>70</v>
      </c>
      <c r="T22" s="59">
        <v>75.599999999999994</v>
      </c>
      <c r="U22" s="61">
        <f t="shared" si="0"/>
        <v>107.99999999999999</v>
      </c>
    </row>
    <row r="23" spans="1:22" ht="75" customHeight="1">
      <c r="A23" s="56"/>
      <c r="B23" s="62" t="s">
        <v>41</v>
      </c>
      <c r="C23" s="63" t="s">
        <v>209</v>
      </c>
      <c r="D23" s="63"/>
      <c r="E23" s="63"/>
      <c r="F23" s="63"/>
      <c r="G23" s="63"/>
      <c r="H23" s="63"/>
      <c r="I23" s="63" t="s">
        <v>210</v>
      </c>
      <c r="J23" s="63"/>
      <c r="K23" s="63"/>
      <c r="L23" s="63" t="s">
        <v>211</v>
      </c>
      <c r="M23" s="63"/>
      <c r="N23" s="63"/>
      <c r="O23" s="63"/>
      <c r="P23" s="64" t="s">
        <v>95</v>
      </c>
      <c r="Q23" s="64" t="s">
        <v>212</v>
      </c>
      <c r="R23" s="64">
        <v>0.34</v>
      </c>
      <c r="S23" s="64">
        <v>0.34</v>
      </c>
      <c r="T23" s="64">
        <v>0.37</v>
      </c>
      <c r="U23" s="65">
        <f t="shared" si="0"/>
        <v>108.8235294117647</v>
      </c>
    </row>
    <row r="24" spans="1:22" ht="75" customHeight="1">
      <c r="A24" s="56"/>
      <c r="B24" s="62" t="s">
        <v>41</v>
      </c>
      <c r="C24" s="63" t="s">
        <v>213</v>
      </c>
      <c r="D24" s="63"/>
      <c r="E24" s="63"/>
      <c r="F24" s="63"/>
      <c r="G24" s="63"/>
      <c r="H24" s="63"/>
      <c r="I24" s="63" t="s">
        <v>214</v>
      </c>
      <c r="J24" s="63"/>
      <c r="K24" s="63"/>
      <c r="L24" s="63" t="s">
        <v>215</v>
      </c>
      <c r="M24" s="63"/>
      <c r="N24" s="63"/>
      <c r="O24" s="63"/>
      <c r="P24" s="64" t="s">
        <v>44</v>
      </c>
      <c r="Q24" s="64" t="s">
        <v>59</v>
      </c>
      <c r="R24" s="64">
        <v>80</v>
      </c>
      <c r="S24" s="64">
        <v>80</v>
      </c>
      <c r="T24" s="64">
        <v>100</v>
      </c>
      <c r="U24" s="65">
        <f t="shared" si="0"/>
        <v>125</v>
      </c>
    </row>
    <row r="25" spans="1:22" ht="75" customHeight="1">
      <c r="A25" s="56"/>
      <c r="B25" s="62" t="s">
        <v>41</v>
      </c>
      <c r="C25" s="63" t="s">
        <v>216</v>
      </c>
      <c r="D25" s="63"/>
      <c r="E25" s="63"/>
      <c r="F25" s="63"/>
      <c r="G25" s="63"/>
      <c r="H25" s="63"/>
      <c r="I25" s="63" t="s">
        <v>217</v>
      </c>
      <c r="J25" s="63"/>
      <c r="K25" s="63"/>
      <c r="L25" s="63" t="s">
        <v>218</v>
      </c>
      <c r="M25" s="63"/>
      <c r="N25" s="63"/>
      <c r="O25" s="63"/>
      <c r="P25" s="64" t="s">
        <v>44</v>
      </c>
      <c r="Q25" s="64" t="s">
        <v>155</v>
      </c>
      <c r="R25" s="64">
        <v>100</v>
      </c>
      <c r="S25" s="64">
        <v>100</v>
      </c>
      <c r="T25" s="64">
        <v>100</v>
      </c>
      <c r="U25" s="65">
        <f t="shared" si="0"/>
        <v>100</v>
      </c>
    </row>
    <row r="26" spans="1:22" ht="75" customHeight="1">
      <c r="A26" s="56"/>
      <c r="B26" s="62" t="s">
        <v>41</v>
      </c>
      <c r="C26" s="63" t="s">
        <v>219</v>
      </c>
      <c r="D26" s="63"/>
      <c r="E26" s="63"/>
      <c r="F26" s="63"/>
      <c r="G26" s="63"/>
      <c r="H26" s="63"/>
      <c r="I26" s="63" t="s">
        <v>220</v>
      </c>
      <c r="J26" s="63"/>
      <c r="K26" s="63"/>
      <c r="L26" s="63" t="s">
        <v>221</v>
      </c>
      <c r="M26" s="63"/>
      <c r="N26" s="63"/>
      <c r="O26" s="63"/>
      <c r="P26" s="64" t="s">
        <v>95</v>
      </c>
      <c r="Q26" s="64" t="s">
        <v>212</v>
      </c>
      <c r="R26" s="64">
        <v>1.23</v>
      </c>
      <c r="S26" s="64">
        <v>1.23</v>
      </c>
      <c r="T26" s="64">
        <v>1.33</v>
      </c>
      <c r="U26" s="65">
        <f t="shared" si="0"/>
        <v>108.130081300813</v>
      </c>
    </row>
    <row r="27" spans="1:22" ht="75" customHeight="1">
      <c r="A27" s="56"/>
      <c r="B27" s="62" t="s">
        <v>41</v>
      </c>
      <c r="C27" s="63" t="s">
        <v>222</v>
      </c>
      <c r="D27" s="63"/>
      <c r="E27" s="63"/>
      <c r="F27" s="63"/>
      <c r="G27" s="63"/>
      <c r="H27" s="63"/>
      <c r="I27" s="63" t="s">
        <v>223</v>
      </c>
      <c r="J27" s="63"/>
      <c r="K27" s="63"/>
      <c r="L27" s="63" t="s">
        <v>224</v>
      </c>
      <c r="M27" s="63"/>
      <c r="N27" s="63"/>
      <c r="O27" s="63"/>
      <c r="P27" s="64" t="s">
        <v>95</v>
      </c>
      <c r="Q27" s="64" t="s">
        <v>225</v>
      </c>
      <c r="R27" s="64">
        <v>1.02</v>
      </c>
      <c r="S27" s="64">
        <v>1.02</v>
      </c>
      <c r="T27" s="64">
        <v>1.1000000000000001</v>
      </c>
      <c r="U27" s="65">
        <f t="shared" si="0"/>
        <v>107.84313725490198</v>
      </c>
    </row>
    <row r="28" spans="1:22" ht="75" customHeight="1">
      <c r="A28" s="56"/>
      <c r="B28" s="62" t="s">
        <v>41</v>
      </c>
      <c r="C28" s="63" t="s">
        <v>226</v>
      </c>
      <c r="D28" s="63"/>
      <c r="E28" s="63"/>
      <c r="F28" s="63"/>
      <c r="G28" s="63"/>
      <c r="H28" s="63"/>
      <c r="I28" s="63" t="s">
        <v>227</v>
      </c>
      <c r="J28" s="63"/>
      <c r="K28" s="63"/>
      <c r="L28" s="63" t="s">
        <v>228</v>
      </c>
      <c r="M28" s="63"/>
      <c r="N28" s="63"/>
      <c r="O28" s="63"/>
      <c r="P28" s="64" t="s">
        <v>44</v>
      </c>
      <c r="Q28" s="64" t="s">
        <v>59</v>
      </c>
      <c r="R28" s="64">
        <v>88.98</v>
      </c>
      <c r="S28" s="64">
        <v>88.98</v>
      </c>
      <c r="T28" s="64">
        <v>89.2</v>
      </c>
      <c r="U28" s="65">
        <f t="shared" si="0"/>
        <v>100.24724657226342</v>
      </c>
    </row>
    <row r="29" spans="1:22" ht="75" customHeight="1" thickBot="1">
      <c r="A29" s="56"/>
      <c r="B29" s="62" t="s">
        <v>41</v>
      </c>
      <c r="C29" s="63" t="s">
        <v>229</v>
      </c>
      <c r="D29" s="63"/>
      <c r="E29" s="63"/>
      <c r="F29" s="63"/>
      <c r="G29" s="63"/>
      <c r="H29" s="63"/>
      <c r="I29" s="63" t="s">
        <v>230</v>
      </c>
      <c r="J29" s="63"/>
      <c r="K29" s="63"/>
      <c r="L29" s="63" t="s">
        <v>231</v>
      </c>
      <c r="M29" s="63"/>
      <c r="N29" s="63"/>
      <c r="O29" s="63"/>
      <c r="P29" s="64" t="s">
        <v>44</v>
      </c>
      <c r="Q29" s="64" t="s">
        <v>155</v>
      </c>
      <c r="R29" s="64">
        <v>0</v>
      </c>
      <c r="S29" s="64">
        <v>0</v>
      </c>
      <c r="T29" s="64">
        <v>0</v>
      </c>
      <c r="U29" s="65" t="str">
        <f t="shared" si="0"/>
        <v>N/A</v>
      </c>
    </row>
    <row r="30" spans="1:22" ht="22.5" customHeight="1" thickTop="1" thickBot="1">
      <c r="B30" s="9" t="s">
        <v>60</v>
      </c>
      <c r="C30" s="10"/>
      <c r="D30" s="10"/>
      <c r="E30" s="10"/>
      <c r="F30" s="10"/>
      <c r="G30" s="10"/>
      <c r="H30" s="11"/>
      <c r="I30" s="11"/>
      <c r="J30" s="11"/>
      <c r="K30" s="11"/>
      <c r="L30" s="11"/>
      <c r="M30" s="11"/>
      <c r="N30" s="11"/>
      <c r="O30" s="11"/>
      <c r="P30" s="11"/>
      <c r="Q30" s="11"/>
      <c r="R30" s="11"/>
      <c r="S30" s="11"/>
      <c r="T30" s="11"/>
      <c r="U30" s="12"/>
      <c r="V30" s="66"/>
    </row>
    <row r="31" spans="1:22" ht="26.25" customHeight="1" thickTop="1">
      <c r="B31" s="67"/>
      <c r="C31" s="68"/>
      <c r="D31" s="68"/>
      <c r="E31" s="68"/>
      <c r="F31" s="68"/>
      <c r="G31" s="68"/>
      <c r="H31" s="69"/>
      <c r="I31" s="69"/>
      <c r="J31" s="69"/>
      <c r="K31" s="69"/>
      <c r="L31" s="69"/>
      <c r="M31" s="69"/>
      <c r="N31" s="69"/>
      <c r="O31" s="69"/>
      <c r="P31" s="70"/>
      <c r="Q31" s="71"/>
      <c r="R31" s="72" t="s">
        <v>61</v>
      </c>
      <c r="S31" s="40" t="s">
        <v>62</v>
      </c>
      <c r="T31" s="72" t="s">
        <v>63</v>
      </c>
      <c r="U31" s="40" t="s">
        <v>64</v>
      </c>
    </row>
    <row r="32" spans="1:22" ht="26.25" customHeight="1" thickBot="1">
      <c r="B32" s="73"/>
      <c r="C32" s="74"/>
      <c r="D32" s="74"/>
      <c r="E32" s="74"/>
      <c r="F32" s="74"/>
      <c r="G32" s="74"/>
      <c r="H32" s="75"/>
      <c r="I32" s="75"/>
      <c r="J32" s="75"/>
      <c r="K32" s="75"/>
      <c r="L32" s="75"/>
      <c r="M32" s="75"/>
      <c r="N32" s="75"/>
      <c r="O32" s="75"/>
      <c r="P32" s="76"/>
      <c r="Q32" s="77"/>
      <c r="R32" s="78" t="s">
        <v>65</v>
      </c>
      <c r="S32" s="77" t="s">
        <v>65</v>
      </c>
      <c r="T32" s="77" t="s">
        <v>65</v>
      </c>
      <c r="U32" s="77" t="s">
        <v>66</v>
      </c>
    </row>
    <row r="33" spans="2:21" ht="13.5" customHeight="1" thickBot="1">
      <c r="B33" s="79" t="s">
        <v>67</v>
      </c>
      <c r="C33" s="80"/>
      <c r="D33" s="80"/>
      <c r="E33" s="81"/>
      <c r="F33" s="81"/>
      <c r="G33" s="81"/>
      <c r="H33" s="82"/>
      <c r="I33" s="82"/>
      <c r="J33" s="82"/>
      <c r="K33" s="82"/>
      <c r="L33" s="82"/>
      <c r="M33" s="82"/>
      <c r="N33" s="82"/>
      <c r="O33" s="82"/>
      <c r="P33" s="83"/>
      <c r="Q33" s="83"/>
      <c r="R33" s="84">
        <f>1556.79877</f>
        <v>1556.7987700000001</v>
      </c>
      <c r="S33" s="84">
        <f>1556.79877</f>
        <v>1556.7987700000001</v>
      </c>
      <c r="T33" s="84">
        <f>1520.41943863</f>
        <v>1520.4194386300001</v>
      </c>
      <c r="U33" s="85">
        <f>+IF(ISERR(T33/S33*100),"N/A",T33/S33*100)</f>
        <v>97.663196292864484</v>
      </c>
    </row>
    <row r="34" spans="2:21" ht="13.5" customHeight="1" thickBot="1">
      <c r="B34" s="86" t="s">
        <v>68</v>
      </c>
      <c r="C34" s="87"/>
      <c r="D34" s="87"/>
      <c r="E34" s="88"/>
      <c r="F34" s="88"/>
      <c r="G34" s="88"/>
      <c r="H34" s="89"/>
      <c r="I34" s="89"/>
      <c r="J34" s="89"/>
      <c r="K34" s="89"/>
      <c r="L34" s="89"/>
      <c r="M34" s="89"/>
      <c r="N34" s="89"/>
      <c r="O34" s="89"/>
      <c r="P34" s="90"/>
      <c r="Q34" s="90"/>
      <c r="R34" s="84">
        <f>1551.41471743</f>
        <v>1551.4147174300001</v>
      </c>
      <c r="S34" s="84">
        <f>1551.41471743</f>
        <v>1551.4147174300001</v>
      </c>
      <c r="T34" s="84">
        <f>1520.41943863</f>
        <v>1520.4194386300001</v>
      </c>
      <c r="U34" s="85">
        <f>+IF(ISERR(T34/S34*100),"N/A",T34/S34*100)</f>
        <v>98.002128093038493</v>
      </c>
    </row>
    <row r="35" spans="2:21" ht="14.85" customHeight="1" thickTop="1" thickBot="1">
      <c r="B35" s="9" t="s">
        <v>69</v>
      </c>
      <c r="C35" s="10"/>
      <c r="D35" s="10"/>
      <c r="E35" s="10"/>
      <c r="F35" s="10"/>
      <c r="G35" s="10"/>
      <c r="H35" s="11"/>
      <c r="I35" s="11"/>
      <c r="J35" s="11"/>
      <c r="K35" s="11"/>
      <c r="L35" s="11"/>
      <c r="M35" s="11"/>
      <c r="N35" s="11"/>
      <c r="O35" s="11"/>
      <c r="P35" s="11"/>
      <c r="Q35" s="11"/>
      <c r="R35" s="11"/>
      <c r="S35" s="11"/>
      <c r="T35" s="11"/>
      <c r="U35" s="12"/>
    </row>
    <row r="36" spans="2:21" ht="44.25" customHeight="1" thickTop="1">
      <c r="B36" s="91" t="s">
        <v>70</v>
      </c>
      <c r="C36" s="93"/>
      <c r="D36" s="93"/>
      <c r="E36" s="93"/>
      <c r="F36" s="93"/>
      <c r="G36" s="93"/>
      <c r="H36" s="93"/>
      <c r="I36" s="93"/>
      <c r="J36" s="93"/>
      <c r="K36" s="93"/>
      <c r="L36" s="93"/>
      <c r="M36" s="93"/>
      <c r="N36" s="93"/>
      <c r="O36" s="93"/>
      <c r="P36" s="93"/>
      <c r="Q36" s="93"/>
      <c r="R36" s="93"/>
      <c r="S36" s="93"/>
      <c r="T36" s="93"/>
      <c r="U36" s="92"/>
    </row>
    <row r="37" spans="2:21" ht="34.5" customHeight="1">
      <c r="B37" s="94" t="s">
        <v>71</v>
      </c>
      <c r="C37" s="96"/>
      <c r="D37" s="96"/>
      <c r="E37" s="96"/>
      <c r="F37" s="96"/>
      <c r="G37" s="96"/>
      <c r="H37" s="96"/>
      <c r="I37" s="96"/>
      <c r="J37" s="96"/>
      <c r="K37" s="96"/>
      <c r="L37" s="96"/>
      <c r="M37" s="96"/>
      <c r="N37" s="96"/>
      <c r="O37" s="96"/>
      <c r="P37" s="96"/>
      <c r="Q37" s="96"/>
      <c r="R37" s="96"/>
      <c r="S37" s="96"/>
      <c r="T37" s="96"/>
      <c r="U37" s="95"/>
    </row>
    <row r="38" spans="2:21" ht="25.7" customHeight="1">
      <c r="B38" s="94" t="s">
        <v>232</v>
      </c>
      <c r="C38" s="96"/>
      <c r="D38" s="96"/>
      <c r="E38" s="96"/>
      <c r="F38" s="96"/>
      <c r="G38" s="96"/>
      <c r="H38" s="96"/>
      <c r="I38" s="96"/>
      <c r="J38" s="96"/>
      <c r="K38" s="96"/>
      <c r="L38" s="96"/>
      <c r="M38" s="96"/>
      <c r="N38" s="96"/>
      <c r="O38" s="96"/>
      <c r="P38" s="96"/>
      <c r="Q38" s="96"/>
      <c r="R38" s="96"/>
      <c r="S38" s="96"/>
      <c r="T38" s="96"/>
      <c r="U38" s="95"/>
    </row>
    <row r="39" spans="2:21" ht="59.85" customHeight="1">
      <c r="B39" s="94" t="s">
        <v>233</v>
      </c>
      <c r="C39" s="96"/>
      <c r="D39" s="96"/>
      <c r="E39" s="96"/>
      <c r="F39" s="96"/>
      <c r="G39" s="96"/>
      <c r="H39" s="96"/>
      <c r="I39" s="96"/>
      <c r="J39" s="96"/>
      <c r="K39" s="96"/>
      <c r="L39" s="96"/>
      <c r="M39" s="96"/>
      <c r="N39" s="96"/>
      <c r="O39" s="96"/>
      <c r="P39" s="96"/>
      <c r="Q39" s="96"/>
      <c r="R39" s="96"/>
      <c r="S39" s="96"/>
      <c r="T39" s="96"/>
      <c r="U39" s="95"/>
    </row>
    <row r="40" spans="2:21" ht="73.5" customHeight="1">
      <c r="B40" s="94" t="s">
        <v>234</v>
      </c>
      <c r="C40" s="96"/>
      <c r="D40" s="96"/>
      <c r="E40" s="96"/>
      <c r="F40" s="96"/>
      <c r="G40" s="96"/>
      <c r="H40" s="96"/>
      <c r="I40" s="96"/>
      <c r="J40" s="96"/>
      <c r="K40" s="96"/>
      <c r="L40" s="96"/>
      <c r="M40" s="96"/>
      <c r="N40" s="96"/>
      <c r="O40" s="96"/>
      <c r="P40" s="96"/>
      <c r="Q40" s="96"/>
      <c r="R40" s="96"/>
      <c r="S40" s="96"/>
      <c r="T40" s="96"/>
      <c r="U40" s="95"/>
    </row>
    <row r="41" spans="2:21" ht="48" customHeight="1">
      <c r="B41" s="94" t="s">
        <v>235</v>
      </c>
      <c r="C41" s="96"/>
      <c r="D41" s="96"/>
      <c r="E41" s="96"/>
      <c r="F41" s="96"/>
      <c r="G41" s="96"/>
      <c r="H41" s="96"/>
      <c r="I41" s="96"/>
      <c r="J41" s="96"/>
      <c r="K41" s="96"/>
      <c r="L41" s="96"/>
      <c r="M41" s="96"/>
      <c r="N41" s="96"/>
      <c r="O41" s="96"/>
      <c r="P41" s="96"/>
      <c r="Q41" s="96"/>
      <c r="R41" s="96"/>
      <c r="S41" s="96"/>
      <c r="T41" s="96"/>
      <c r="U41" s="95"/>
    </row>
    <row r="42" spans="2:21" ht="24.6" customHeight="1">
      <c r="B42" s="94" t="s">
        <v>236</v>
      </c>
      <c r="C42" s="96"/>
      <c r="D42" s="96"/>
      <c r="E42" s="96"/>
      <c r="F42" s="96"/>
      <c r="G42" s="96"/>
      <c r="H42" s="96"/>
      <c r="I42" s="96"/>
      <c r="J42" s="96"/>
      <c r="K42" s="96"/>
      <c r="L42" s="96"/>
      <c r="M42" s="96"/>
      <c r="N42" s="96"/>
      <c r="O42" s="96"/>
      <c r="P42" s="96"/>
      <c r="Q42" s="96"/>
      <c r="R42" s="96"/>
      <c r="S42" s="96"/>
      <c r="T42" s="96"/>
      <c r="U42" s="95"/>
    </row>
    <row r="43" spans="2:21" ht="47.45" customHeight="1">
      <c r="B43" s="94" t="s">
        <v>237</v>
      </c>
      <c r="C43" s="96"/>
      <c r="D43" s="96"/>
      <c r="E43" s="96"/>
      <c r="F43" s="96"/>
      <c r="G43" s="96"/>
      <c r="H43" s="96"/>
      <c r="I43" s="96"/>
      <c r="J43" s="96"/>
      <c r="K43" s="96"/>
      <c r="L43" s="96"/>
      <c r="M43" s="96"/>
      <c r="N43" s="96"/>
      <c r="O43" s="96"/>
      <c r="P43" s="96"/>
      <c r="Q43" s="96"/>
      <c r="R43" s="96"/>
      <c r="S43" s="96"/>
      <c r="T43" s="96"/>
      <c r="U43" s="95"/>
    </row>
    <row r="44" spans="2:21" ht="31.7" customHeight="1">
      <c r="B44" s="94" t="s">
        <v>238</v>
      </c>
      <c r="C44" s="96"/>
      <c r="D44" s="96"/>
      <c r="E44" s="96"/>
      <c r="F44" s="96"/>
      <c r="G44" s="96"/>
      <c r="H44" s="96"/>
      <c r="I44" s="96"/>
      <c r="J44" s="96"/>
      <c r="K44" s="96"/>
      <c r="L44" s="96"/>
      <c r="M44" s="96"/>
      <c r="N44" s="96"/>
      <c r="O44" s="96"/>
      <c r="P44" s="96"/>
      <c r="Q44" s="96"/>
      <c r="R44" s="96"/>
      <c r="S44" s="96"/>
      <c r="T44" s="96"/>
      <c r="U44" s="95"/>
    </row>
    <row r="45" spans="2:21" ht="58.35" customHeight="1">
      <c r="B45" s="94" t="s">
        <v>239</v>
      </c>
      <c r="C45" s="96"/>
      <c r="D45" s="96"/>
      <c r="E45" s="96"/>
      <c r="F45" s="96"/>
      <c r="G45" s="96"/>
      <c r="H45" s="96"/>
      <c r="I45" s="96"/>
      <c r="J45" s="96"/>
      <c r="K45" s="96"/>
      <c r="L45" s="96"/>
      <c r="M45" s="96"/>
      <c r="N45" s="96"/>
      <c r="O45" s="96"/>
      <c r="P45" s="96"/>
      <c r="Q45" s="96"/>
      <c r="R45" s="96"/>
      <c r="S45" s="96"/>
      <c r="T45" s="96"/>
      <c r="U45" s="95"/>
    </row>
    <row r="46" spans="2:21" ht="63.75" customHeight="1">
      <c r="B46" s="94" t="s">
        <v>240</v>
      </c>
      <c r="C46" s="96"/>
      <c r="D46" s="96"/>
      <c r="E46" s="96"/>
      <c r="F46" s="96"/>
      <c r="G46" s="96"/>
      <c r="H46" s="96"/>
      <c r="I46" s="96"/>
      <c r="J46" s="96"/>
      <c r="K46" s="96"/>
      <c r="L46" s="96"/>
      <c r="M46" s="96"/>
      <c r="N46" s="96"/>
      <c r="O46" s="96"/>
      <c r="P46" s="96"/>
      <c r="Q46" s="96"/>
      <c r="R46" s="96"/>
      <c r="S46" s="96"/>
      <c r="T46" s="96"/>
      <c r="U46" s="95"/>
    </row>
    <row r="47" spans="2:21" ht="21.95" customHeight="1">
      <c r="B47" s="94" t="s">
        <v>241</v>
      </c>
      <c r="C47" s="96"/>
      <c r="D47" s="96"/>
      <c r="E47" s="96"/>
      <c r="F47" s="96"/>
      <c r="G47" s="96"/>
      <c r="H47" s="96"/>
      <c r="I47" s="96"/>
      <c r="J47" s="96"/>
      <c r="K47" s="96"/>
      <c r="L47" s="96"/>
      <c r="M47" s="96"/>
      <c r="N47" s="96"/>
      <c r="O47" s="96"/>
      <c r="P47" s="96"/>
      <c r="Q47" s="96"/>
      <c r="R47" s="96"/>
      <c r="S47" s="96"/>
      <c r="T47" s="96"/>
      <c r="U47" s="95"/>
    </row>
    <row r="48" spans="2:21" ht="48.6" customHeight="1">
      <c r="B48" s="94" t="s">
        <v>242</v>
      </c>
      <c r="C48" s="96"/>
      <c r="D48" s="96"/>
      <c r="E48" s="96"/>
      <c r="F48" s="96"/>
      <c r="G48" s="96"/>
      <c r="H48" s="96"/>
      <c r="I48" s="96"/>
      <c r="J48" s="96"/>
      <c r="K48" s="96"/>
      <c r="L48" s="96"/>
      <c r="M48" s="96"/>
      <c r="N48" s="96"/>
      <c r="O48" s="96"/>
      <c r="P48" s="96"/>
      <c r="Q48" s="96"/>
      <c r="R48" s="96"/>
      <c r="S48" s="96"/>
      <c r="T48" s="96"/>
      <c r="U48" s="95"/>
    </row>
    <row r="49" spans="2:21" ht="66.599999999999994" customHeight="1">
      <c r="B49" s="94" t="s">
        <v>243</v>
      </c>
      <c r="C49" s="96"/>
      <c r="D49" s="96"/>
      <c r="E49" s="96"/>
      <c r="F49" s="96"/>
      <c r="G49" s="96"/>
      <c r="H49" s="96"/>
      <c r="I49" s="96"/>
      <c r="J49" s="96"/>
      <c r="K49" s="96"/>
      <c r="L49" s="96"/>
      <c r="M49" s="96"/>
      <c r="N49" s="96"/>
      <c r="O49" s="96"/>
      <c r="P49" s="96"/>
      <c r="Q49" s="96"/>
      <c r="R49" s="96"/>
      <c r="S49" s="96"/>
      <c r="T49" s="96"/>
      <c r="U49" s="95"/>
    </row>
    <row r="50" spans="2:21" ht="23.1" customHeight="1">
      <c r="B50" s="94" t="s">
        <v>244</v>
      </c>
      <c r="C50" s="96"/>
      <c r="D50" s="96"/>
      <c r="E50" s="96"/>
      <c r="F50" s="96"/>
      <c r="G50" s="96"/>
      <c r="H50" s="96"/>
      <c r="I50" s="96"/>
      <c r="J50" s="96"/>
      <c r="K50" s="96"/>
      <c r="L50" s="96"/>
      <c r="M50" s="96"/>
      <c r="N50" s="96"/>
      <c r="O50" s="96"/>
      <c r="P50" s="96"/>
      <c r="Q50" s="96"/>
      <c r="R50" s="96"/>
      <c r="S50" s="96"/>
      <c r="T50" s="96"/>
      <c r="U50" s="95"/>
    </row>
    <row r="51" spans="2:21" ht="21.6" customHeight="1">
      <c r="B51" s="94" t="s">
        <v>245</v>
      </c>
      <c r="C51" s="96"/>
      <c r="D51" s="96"/>
      <c r="E51" s="96"/>
      <c r="F51" s="96"/>
      <c r="G51" s="96"/>
      <c r="H51" s="96"/>
      <c r="I51" s="96"/>
      <c r="J51" s="96"/>
      <c r="K51" s="96"/>
      <c r="L51" s="96"/>
      <c r="M51" s="96"/>
      <c r="N51" s="96"/>
      <c r="O51" s="96"/>
      <c r="P51" s="96"/>
      <c r="Q51" s="96"/>
      <c r="R51" s="96"/>
      <c r="S51" s="96"/>
      <c r="T51" s="96"/>
      <c r="U51" s="95"/>
    </row>
    <row r="52" spans="2:21" ht="45.95" customHeight="1">
      <c r="B52" s="94" t="s">
        <v>246</v>
      </c>
      <c r="C52" s="96"/>
      <c r="D52" s="96"/>
      <c r="E52" s="96"/>
      <c r="F52" s="96"/>
      <c r="G52" s="96"/>
      <c r="H52" s="96"/>
      <c r="I52" s="96"/>
      <c r="J52" s="96"/>
      <c r="K52" s="96"/>
      <c r="L52" s="96"/>
      <c r="M52" s="96"/>
      <c r="N52" s="96"/>
      <c r="O52" s="96"/>
      <c r="P52" s="96"/>
      <c r="Q52" s="96"/>
      <c r="R52" s="96"/>
      <c r="S52" s="96"/>
      <c r="T52" s="96"/>
      <c r="U52" s="95"/>
    </row>
    <row r="53" spans="2:21" ht="54.6" customHeight="1">
      <c r="B53" s="94" t="s">
        <v>247</v>
      </c>
      <c r="C53" s="96"/>
      <c r="D53" s="96"/>
      <c r="E53" s="96"/>
      <c r="F53" s="96"/>
      <c r="G53" s="96"/>
      <c r="H53" s="96"/>
      <c r="I53" s="96"/>
      <c r="J53" s="96"/>
      <c r="K53" s="96"/>
      <c r="L53" s="96"/>
      <c r="M53" s="96"/>
      <c r="N53" s="96"/>
      <c r="O53" s="96"/>
      <c r="P53" s="96"/>
      <c r="Q53" s="96"/>
      <c r="R53" s="96"/>
      <c r="S53" s="96"/>
      <c r="T53" s="96"/>
      <c r="U53" s="95"/>
    </row>
    <row r="54" spans="2:21" ht="38.1" customHeight="1">
      <c r="B54" s="94" t="s">
        <v>248</v>
      </c>
      <c r="C54" s="96"/>
      <c r="D54" s="96"/>
      <c r="E54" s="96"/>
      <c r="F54" s="96"/>
      <c r="G54" s="96"/>
      <c r="H54" s="96"/>
      <c r="I54" s="96"/>
      <c r="J54" s="96"/>
      <c r="K54" s="96"/>
      <c r="L54" s="96"/>
      <c r="M54" s="96"/>
      <c r="N54" s="96"/>
      <c r="O54" s="96"/>
      <c r="P54" s="96"/>
      <c r="Q54" s="96"/>
      <c r="R54" s="96"/>
      <c r="S54" s="96"/>
      <c r="T54" s="96"/>
      <c r="U54" s="95"/>
    </row>
    <row r="55" spans="2:21" ht="27.75" customHeight="1" thickBot="1">
      <c r="B55" s="97" t="s">
        <v>249</v>
      </c>
      <c r="C55" s="99"/>
      <c r="D55" s="99"/>
      <c r="E55" s="99"/>
      <c r="F55" s="99"/>
      <c r="G55" s="99"/>
      <c r="H55" s="99"/>
      <c r="I55" s="99"/>
      <c r="J55" s="99"/>
      <c r="K55" s="99"/>
      <c r="L55" s="99"/>
      <c r="M55" s="99"/>
      <c r="N55" s="99"/>
      <c r="O55" s="99"/>
      <c r="P55" s="99"/>
      <c r="Q55" s="99"/>
      <c r="R55" s="99"/>
      <c r="S55" s="99"/>
      <c r="T55" s="99"/>
      <c r="U55" s="98"/>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250</v>
      </c>
      <c r="D4" s="15" t="s">
        <v>251</v>
      </c>
      <c r="E4" s="15"/>
      <c r="F4" s="15"/>
      <c r="G4" s="15"/>
      <c r="H4" s="15"/>
      <c r="I4" s="16"/>
      <c r="J4" s="17" t="s">
        <v>6</v>
      </c>
      <c r="K4" s="18" t="s">
        <v>7</v>
      </c>
      <c r="L4" s="19" t="s">
        <v>8</v>
      </c>
      <c r="M4" s="19"/>
      <c r="N4" s="19"/>
      <c r="O4" s="19"/>
      <c r="P4" s="17" t="s">
        <v>9</v>
      </c>
      <c r="Q4" s="19" t="s">
        <v>252</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253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254</v>
      </c>
      <c r="D11" s="58"/>
      <c r="E11" s="58"/>
      <c r="F11" s="58"/>
      <c r="G11" s="58"/>
      <c r="H11" s="58"/>
      <c r="I11" s="58" t="s">
        <v>1395</v>
      </c>
      <c r="J11" s="58"/>
      <c r="K11" s="58"/>
      <c r="L11" s="58" t="s">
        <v>38</v>
      </c>
      <c r="M11" s="58"/>
      <c r="N11" s="58"/>
      <c r="O11" s="58"/>
      <c r="P11" s="59" t="s">
        <v>39</v>
      </c>
      <c r="Q11" s="59" t="s">
        <v>40</v>
      </c>
      <c r="R11" s="60">
        <v>62505</v>
      </c>
      <c r="S11" s="60">
        <v>62505</v>
      </c>
      <c r="T11" s="60">
        <v>85196</v>
      </c>
      <c r="U11" s="61">
        <f t="shared" ref="U11:U16" si="0">IF(ISERR(T11/S11*100),"N/A",T11/S11*100)</f>
        <v>136.30269578433726</v>
      </c>
    </row>
    <row r="12" spans="1:34" ht="75" customHeight="1" thickTop="1" thickBot="1">
      <c r="A12" s="56"/>
      <c r="B12" s="57" t="s">
        <v>45</v>
      </c>
      <c r="C12" s="58" t="s">
        <v>255</v>
      </c>
      <c r="D12" s="58"/>
      <c r="E12" s="58"/>
      <c r="F12" s="58"/>
      <c r="G12" s="58"/>
      <c r="H12" s="58"/>
      <c r="I12" s="58" t="s">
        <v>256</v>
      </c>
      <c r="J12" s="58"/>
      <c r="K12" s="58"/>
      <c r="L12" s="58" t="s">
        <v>257</v>
      </c>
      <c r="M12" s="58"/>
      <c r="N12" s="58"/>
      <c r="O12" s="58"/>
      <c r="P12" s="59" t="s">
        <v>44</v>
      </c>
      <c r="Q12" s="59" t="s">
        <v>40</v>
      </c>
      <c r="R12" s="59">
        <v>88.89</v>
      </c>
      <c r="S12" s="59">
        <v>88.89</v>
      </c>
      <c r="T12" s="59">
        <v>83.33</v>
      </c>
      <c r="U12" s="61">
        <f t="shared" si="0"/>
        <v>93.745078186522662</v>
      </c>
    </row>
    <row r="13" spans="1:34" ht="75" customHeight="1" thickTop="1">
      <c r="A13" s="56"/>
      <c r="B13" s="57" t="s">
        <v>50</v>
      </c>
      <c r="C13" s="58" t="s">
        <v>258</v>
      </c>
      <c r="D13" s="58"/>
      <c r="E13" s="58"/>
      <c r="F13" s="58"/>
      <c r="G13" s="58"/>
      <c r="H13" s="58"/>
      <c r="I13" s="58" t="s">
        <v>259</v>
      </c>
      <c r="J13" s="58"/>
      <c r="K13" s="58"/>
      <c r="L13" s="58" t="s">
        <v>260</v>
      </c>
      <c r="M13" s="58"/>
      <c r="N13" s="58"/>
      <c r="O13" s="58"/>
      <c r="P13" s="59" t="s">
        <v>44</v>
      </c>
      <c r="Q13" s="59" t="s">
        <v>261</v>
      </c>
      <c r="R13" s="59">
        <v>100</v>
      </c>
      <c r="S13" s="59">
        <v>100</v>
      </c>
      <c r="T13" s="59">
        <v>107.41</v>
      </c>
      <c r="U13" s="61">
        <f t="shared" si="0"/>
        <v>107.41000000000001</v>
      </c>
    </row>
    <row r="14" spans="1:34" ht="75" customHeight="1" thickBot="1">
      <c r="A14" s="56"/>
      <c r="B14" s="62" t="s">
        <v>41</v>
      </c>
      <c r="C14" s="63" t="s">
        <v>262</v>
      </c>
      <c r="D14" s="63"/>
      <c r="E14" s="63"/>
      <c r="F14" s="63"/>
      <c r="G14" s="63"/>
      <c r="H14" s="63"/>
      <c r="I14" s="63" t="s">
        <v>263</v>
      </c>
      <c r="J14" s="63"/>
      <c r="K14" s="63"/>
      <c r="L14" s="63" t="s">
        <v>264</v>
      </c>
      <c r="M14" s="63"/>
      <c r="N14" s="63"/>
      <c r="O14" s="63"/>
      <c r="P14" s="64" t="s">
        <v>44</v>
      </c>
      <c r="Q14" s="64" t="s">
        <v>40</v>
      </c>
      <c r="R14" s="64">
        <v>100</v>
      </c>
      <c r="S14" s="64">
        <v>100</v>
      </c>
      <c r="T14" s="64">
        <v>100</v>
      </c>
      <c r="U14" s="65">
        <f t="shared" si="0"/>
        <v>100</v>
      </c>
    </row>
    <row r="15" spans="1:34" ht="75" customHeight="1" thickTop="1">
      <c r="A15" s="56"/>
      <c r="B15" s="57" t="s">
        <v>55</v>
      </c>
      <c r="C15" s="58" t="s">
        <v>265</v>
      </c>
      <c r="D15" s="58"/>
      <c r="E15" s="58"/>
      <c r="F15" s="58"/>
      <c r="G15" s="58"/>
      <c r="H15" s="58"/>
      <c r="I15" s="58" t="s">
        <v>266</v>
      </c>
      <c r="J15" s="58"/>
      <c r="K15" s="58"/>
      <c r="L15" s="58" t="s">
        <v>267</v>
      </c>
      <c r="M15" s="58"/>
      <c r="N15" s="58"/>
      <c r="O15" s="58"/>
      <c r="P15" s="59" t="s">
        <v>44</v>
      </c>
      <c r="Q15" s="59" t="s">
        <v>155</v>
      </c>
      <c r="R15" s="59">
        <v>100</v>
      </c>
      <c r="S15" s="59">
        <v>100</v>
      </c>
      <c r="T15" s="59">
        <v>100</v>
      </c>
      <c r="U15" s="61">
        <f t="shared" si="0"/>
        <v>100</v>
      </c>
    </row>
    <row r="16" spans="1:34" ht="75" customHeight="1" thickBot="1">
      <c r="A16" s="56"/>
      <c r="B16" s="62" t="s">
        <v>41</v>
      </c>
      <c r="C16" s="63" t="s">
        <v>268</v>
      </c>
      <c r="D16" s="63"/>
      <c r="E16" s="63"/>
      <c r="F16" s="63"/>
      <c r="G16" s="63"/>
      <c r="H16" s="63"/>
      <c r="I16" s="63" t="s">
        <v>269</v>
      </c>
      <c r="J16" s="63"/>
      <c r="K16" s="63"/>
      <c r="L16" s="63" t="s">
        <v>270</v>
      </c>
      <c r="M16" s="63"/>
      <c r="N16" s="63"/>
      <c r="O16" s="63"/>
      <c r="P16" s="64" t="s">
        <v>271</v>
      </c>
      <c r="Q16" s="64" t="s">
        <v>59</v>
      </c>
      <c r="R16" s="100">
        <v>1</v>
      </c>
      <c r="S16" s="100">
        <v>1</v>
      </c>
      <c r="T16" s="100">
        <v>1</v>
      </c>
      <c r="U16" s="65">
        <f t="shared" si="0"/>
        <v>100</v>
      </c>
    </row>
    <row r="17" spans="2:22" ht="22.5" customHeight="1" thickTop="1" thickBot="1">
      <c r="B17" s="9" t="s">
        <v>60</v>
      </c>
      <c r="C17" s="10"/>
      <c r="D17" s="10"/>
      <c r="E17" s="10"/>
      <c r="F17" s="10"/>
      <c r="G17" s="10"/>
      <c r="H17" s="11"/>
      <c r="I17" s="11"/>
      <c r="J17" s="11"/>
      <c r="K17" s="11"/>
      <c r="L17" s="11"/>
      <c r="M17" s="11"/>
      <c r="N17" s="11"/>
      <c r="O17" s="11"/>
      <c r="P17" s="11"/>
      <c r="Q17" s="11"/>
      <c r="R17" s="11"/>
      <c r="S17" s="11"/>
      <c r="T17" s="11"/>
      <c r="U17" s="12"/>
      <c r="V17" s="66"/>
    </row>
    <row r="18" spans="2:22" ht="26.25" customHeight="1" thickTop="1">
      <c r="B18" s="67"/>
      <c r="C18" s="68"/>
      <c r="D18" s="68"/>
      <c r="E18" s="68"/>
      <c r="F18" s="68"/>
      <c r="G18" s="68"/>
      <c r="H18" s="69"/>
      <c r="I18" s="69"/>
      <c r="J18" s="69"/>
      <c r="K18" s="69"/>
      <c r="L18" s="69"/>
      <c r="M18" s="69"/>
      <c r="N18" s="69"/>
      <c r="O18" s="69"/>
      <c r="P18" s="70"/>
      <c r="Q18" s="71"/>
      <c r="R18" s="72" t="s">
        <v>61</v>
      </c>
      <c r="S18" s="40" t="s">
        <v>62</v>
      </c>
      <c r="T18" s="72" t="s">
        <v>63</v>
      </c>
      <c r="U18" s="40" t="s">
        <v>64</v>
      </c>
    </row>
    <row r="19" spans="2:22" ht="26.25" customHeight="1" thickBot="1">
      <c r="B19" s="73"/>
      <c r="C19" s="74"/>
      <c r="D19" s="74"/>
      <c r="E19" s="74"/>
      <c r="F19" s="74"/>
      <c r="G19" s="74"/>
      <c r="H19" s="75"/>
      <c r="I19" s="75"/>
      <c r="J19" s="75"/>
      <c r="K19" s="75"/>
      <c r="L19" s="75"/>
      <c r="M19" s="75"/>
      <c r="N19" s="75"/>
      <c r="O19" s="75"/>
      <c r="P19" s="76"/>
      <c r="Q19" s="77"/>
      <c r="R19" s="78" t="s">
        <v>65</v>
      </c>
      <c r="S19" s="77" t="s">
        <v>65</v>
      </c>
      <c r="T19" s="77" t="s">
        <v>65</v>
      </c>
      <c r="U19" s="77" t="s">
        <v>66</v>
      </c>
    </row>
    <row r="20" spans="2:22" ht="13.5" customHeight="1" thickBot="1">
      <c r="B20" s="79" t="s">
        <v>67</v>
      </c>
      <c r="C20" s="80"/>
      <c r="D20" s="80"/>
      <c r="E20" s="81"/>
      <c r="F20" s="81"/>
      <c r="G20" s="81"/>
      <c r="H20" s="82"/>
      <c r="I20" s="82"/>
      <c r="J20" s="82"/>
      <c r="K20" s="82"/>
      <c r="L20" s="82"/>
      <c r="M20" s="82"/>
      <c r="N20" s="82"/>
      <c r="O20" s="82"/>
      <c r="P20" s="83"/>
      <c r="Q20" s="83"/>
      <c r="R20" s="84">
        <f>3274.519629</f>
        <v>3274.5196289999999</v>
      </c>
      <c r="S20" s="84">
        <f>3274.519629</f>
        <v>3274.5196289999999</v>
      </c>
      <c r="T20" s="84">
        <f>3404.46204405</f>
        <v>3404.4620440499998</v>
      </c>
      <c r="U20" s="85">
        <f>+IF(ISERR(T20/S20*100),"N/A",T20/S20*100)</f>
        <v>103.96828939118873</v>
      </c>
    </row>
    <row r="21" spans="2:22" ht="13.5" customHeight="1" thickBot="1">
      <c r="B21" s="86" t="s">
        <v>68</v>
      </c>
      <c r="C21" s="87"/>
      <c r="D21" s="87"/>
      <c r="E21" s="88"/>
      <c r="F21" s="88"/>
      <c r="G21" s="88"/>
      <c r="H21" s="89"/>
      <c r="I21" s="89"/>
      <c r="J21" s="89"/>
      <c r="K21" s="89"/>
      <c r="L21" s="89"/>
      <c r="M21" s="89"/>
      <c r="N21" s="89"/>
      <c r="O21" s="89"/>
      <c r="P21" s="90"/>
      <c r="Q21" s="90"/>
      <c r="R21" s="84">
        <f>3587.58380673</f>
        <v>3587.5838067300001</v>
      </c>
      <c r="S21" s="84">
        <f>3587.58380673</f>
        <v>3587.5838067300001</v>
      </c>
      <c r="T21" s="84">
        <f>3404.46204405</f>
        <v>3404.4620440499998</v>
      </c>
      <c r="U21" s="85">
        <f>+IF(ISERR(T21/S21*100),"N/A",T21/S21*100)</f>
        <v>94.895679862962936</v>
      </c>
    </row>
    <row r="22" spans="2:22" ht="14.85" customHeight="1" thickTop="1" thickBot="1">
      <c r="B22" s="9" t="s">
        <v>69</v>
      </c>
      <c r="C22" s="10"/>
      <c r="D22" s="10"/>
      <c r="E22" s="10"/>
      <c r="F22" s="10"/>
      <c r="G22" s="10"/>
      <c r="H22" s="11"/>
      <c r="I22" s="11"/>
      <c r="J22" s="11"/>
      <c r="K22" s="11"/>
      <c r="L22" s="11"/>
      <c r="M22" s="11"/>
      <c r="N22" s="11"/>
      <c r="O22" s="11"/>
      <c r="P22" s="11"/>
      <c r="Q22" s="11"/>
      <c r="R22" s="11"/>
      <c r="S22" s="11"/>
      <c r="T22" s="11"/>
      <c r="U22" s="12"/>
    </row>
    <row r="23" spans="2:22" ht="44.25" customHeight="1" thickTop="1">
      <c r="B23" s="91" t="s">
        <v>70</v>
      </c>
      <c r="C23" s="93"/>
      <c r="D23" s="93"/>
      <c r="E23" s="93"/>
      <c r="F23" s="93"/>
      <c r="G23" s="93"/>
      <c r="H23" s="93"/>
      <c r="I23" s="93"/>
      <c r="J23" s="93"/>
      <c r="K23" s="93"/>
      <c r="L23" s="93"/>
      <c r="M23" s="93"/>
      <c r="N23" s="93"/>
      <c r="O23" s="93"/>
      <c r="P23" s="93"/>
      <c r="Q23" s="93"/>
      <c r="R23" s="93"/>
      <c r="S23" s="93"/>
      <c r="T23" s="93"/>
      <c r="U23" s="92"/>
    </row>
    <row r="24" spans="2:22" ht="34.5" customHeight="1">
      <c r="B24" s="94" t="s">
        <v>71</v>
      </c>
      <c r="C24" s="96"/>
      <c r="D24" s="96"/>
      <c r="E24" s="96"/>
      <c r="F24" s="96"/>
      <c r="G24" s="96"/>
      <c r="H24" s="96"/>
      <c r="I24" s="96"/>
      <c r="J24" s="96"/>
      <c r="K24" s="96"/>
      <c r="L24" s="96"/>
      <c r="M24" s="96"/>
      <c r="N24" s="96"/>
      <c r="O24" s="96"/>
      <c r="P24" s="96"/>
      <c r="Q24" s="96"/>
      <c r="R24" s="96"/>
      <c r="S24" s="96"/>
      <c r="T24" s="96"/>
      <c r="U24" s="95"/>
    </row>
    <row r="25" spans="2:22" ht="89.85" customHeight="1">
      <c r="B25" s="94" t="s">
        <v>272</v>
      </c>
      <c r="C25" s="96"/>
      <c r="D25" s="96"/>
      <c r="E25" s="96"/>
      <c r="F25" s="96"/>
      <c r="G25" s="96"/>
      <c r="H25" s="96"/>
      <c r="I25" s="96"/>
      <c r="J25" s="96"/>
      <c r="K25" s="96"/>
      <c r="L25" s="96"/>
      <c r="M25" s="96"/>
      <c r="N25" s="96"/>
      <c r="O25" s="96"/>
      <c r="P25" s="96"/>
      <c r="Q25" s="96"/>
      <c r="R25" s="96"/>
      <c r="S25" s="96"/>
      <c r="T25" s="96"/>
      <c r="U25" s="95"/>
    </row>
    <row r="26" spans="2:22" ht="22.35" customHeight="1">
      <c r="B26" s="94" t="s">
        <v>273</v>
      </c>
      <c r="C26" s="96"/>
      <c r="D26" s="96"/>
      <c r="E26" s="96"/>
      <c r="F26" s="96"/>
      <c r="G26" s="96"/>
      <c r="H26" s="96"/>
      <c r="I26" s="96"/>
      <c r="J26" s="96"/>
      <c r="K26" s="96"/>
      <c r="L26" s="96"/>
      <c r="M26" s="96"/>
      <c r="N26" s="96"/>
      <c r="O26" s="96"/>
      <c r="P26" s="96"/>
      <c r="Q26" s="96"/>
      <c r="R26" s="96"/>
      <c r="S26" s="96"/>
      <c r="T26" s="96"/>
      <c r="U26" s="95"/>
    </row>
    <row r="27" spans="2:22" ht="34.5" customHeight="1">
      <c r="B27" s="94" t="s">
        <v>274</v>
      </c>
      <c r="C27" s="96"/>
      <c r="D27" s="96"/>
      <c r="E27" s="96"/>
      <c r="F27" s="96"/>
      <c r="G27" s="96"/>
      <c r="H27" s="96"/>
      <c r="I27" s="96"/>
      <c r="J27" s="96"/>
      <c r="K27" s="96"/>
      <c r="L27" s="96"/>
      <c r="M27" s="96"/>
      <c r="N27" s="96"/>
      <c r="O27" s="96"/>
      <c r="P27" s="96"/>
      <c r="Q27" s="96"/>
      <c r="R27" s="96"/>
      <c r="S27" s="96"/>
      <c r="T27" s="96"/>
      <c r="U27" s="95"/>
    </row>
    <row r="28" spans="2:22" ht="18.2" customHeight="1">
      <c r="B28" s="94" t="s">
        <v>275</v>
      </c>
      <c r="C28" s="96"/>
      <c r="D28" s="96"/>
      <c r="E28" s="96"/>
      <c r="F28" s="96"/>
      <c r="G28" s="96"/>
      <c r="H28" s="96"/>
      <c r="I28" s="96"/>
      <c r="J28" s="96"/>
      <c r="K28" s="96"/>
      <c r="L28" s="96"/>
      <c r="M28" s="96"/>
      <c r="N28" s="96"/>
      <c r="O28" s="96"/>
      <c r="P28" s="96"/>
      <c r="Q28" s="96"/>
      <c r="R28" s="96"/>
      <c r="S28" s="96"/>
      <c r="T28" s="96"/>
      <c r="U28" s="95"/>
    </row>
    <row r="29" spans="2:22" ht="16.7" customHeight="1" thickBot="1">
      <c r="B29" s="97" t="s">
        <v>276</v>
      </c>
      <c r="C29" s="99"/>
      <c r="D29" s="99"/>
      <c r="E29" s="99"/>
      <c r="F29" s="99"/>
      <c r="G29" s="99"/>
      <c r="H29" s="99"/>
      <c r="I29" s="99"/>
      <c r="J29" s="99"/>
      <c r="K29" s="99"/>
      <c r="L29" s="99"/>
      <c r="M29" s="99"/>
      <c r="N29" s="99"/>
      <c r="O29" s="99"/>
      <c r="P29" s="99"/>
      <c r="Q29" s="99"/>
      <c r="R29" s="99"/>
      <c r="S29" s="99"/>
      <c r="T29" s="99"/>
      <c r="U29" s="98"/>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277</v>
      </c>
      <c r="D4" s="15" t="s">
        <v>278</v>
      </c>
      <c r="E4" s="15"/>
      <c r="F4" s="15"/>
      <c r="G4" s="15"/>
      <c r="H4" s="15"/>
      <c r="I4" s="16"/>
      <c r="J4" s="17" t="s">
        <v>6</v>
      </c>
      <c r="K4" s="18" t="s">
        <v>7</v>
      </c>
      <c r="L4" s="19" t="s">
        <v>8</v>
      </c>
      <c r="M4" s="19"/>
      <c r="N4" s="19"/>
      <c r="O4" s="19"/>
      <c r="P4" s="17" t="s">
        <v>9</v>
      </c>
      <c r="Q4" s="19" t="s">
        <v>279</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281</v>
      </c>
      <c r="D11" s="58"/>
      <c r="E11" s="58"/>
      <c r="F11" s="58"/>
      <c r="G11" s="58"/>
      <c r="H11" s="58"/>
      <c r="I11" s="58" t="s">
        <v>1396</v>
      </c>
      <c r="J11" s="58"/>
      <c r="K11" s="58"/>
      <c r="L11" s="58" t="s">
        <v>282</v>
      </c>
      <c r="M11" s="58"/>
      <c r="N11" s="58"/>
      <c r="O11" s="58"/>
      <c r="P11" s="59" t="s">
        <v>44</v>
      </c>
      <c r="Q11" s="59" t="s">
        <v>40</v>
      </c>
      <c r="R11" s="60">
        <v>2.4</v>
      </c>
      <c r="S11" s="60">
        <v>2.4</v>
      </c>
      <c r="T11" s="60">
        <v>3.3</v>
      </c>
      <c r="U11" s="61">
        <f t="shared" ref="U11:U29" si="0">IF(ISERR(T11/S11*100),"N/A",T11/S11*100)</f>
        <v>137.5</v>
      </c>
    </row>
    <row r="12" spans="1:34" ht="75" customHeight="1" thickBot="1">
      <c r="A12" s="56"/>
      <c r="B12" s="62" t="s">
        <v>41</v>
      </c>
      <c r="C12" s="63" t="s">
        <v>41</v>
      </c>
      <c r="D12" s="63"/>
      <c r="E12" s="63"/>
      <c r="F12" s="63"/>
      <c r="G12" s="63"/>
      <c r="H12" s="63"/>
      <c r="I12" s="63" t="s">
        <v>283</v>
      </c>
      <c r="J12" s="63"/>
      <c r="K12" s="63"/>
      <c r="L12" s="63" t="s">
        <v>284</v>
      </c>
      <c r="M12" s="63"/>
      <c r="N12" s="63"/>
      <c r="O12" s="63"/>
      <c r="P12" s="64" t="s">
        <v>285</v>
      </c>
      <c r="Q12" s="64" t="s">
        <v>286</v>
      </c>
      <c r="R12" s="64">
        <v>2.5</v>
      </c>
      <c r="S12" s="64">
        <v>2.5</v>
      </c>
      <c r="T12" s="64">
        <v>4.34</v>
      </c>
      <c r="U12" s="65">
        <f t="shared" si="0"/>
        <v>173.6</v>
      </c>
    </row>
    <row r="13" spans="1:34" ht="75" customHeight="1" thickTop="1" thickBot="1">
      <c r="A13" s="56"/>
      <c r="B13" s="57" t="s">
        <v>45</v>
      </c>
      <c r="C13" s="58" t="s">
        <v>287</v>
      </c>
      <c r="D13" s="58"/>
      <c r="E13" s="58"/>
      <c r="F13" s="58"/>
      <c r="G13" s="58"/>
      <c r="H13" s="58"/>
      <c r="I13" s="58" t="s">
        <v>288</v>
      </c>
      <c r="J13" s="58"/>
      <c r="K13" s="58"/>
      <c r="L13" s="58" t="s">
        <v>289</v>
      </c>
      <c r="M13" s="58"/>
      <c r="N13" s="58"/>
      <c r="O13" s="58"/>
      <c r="P13" s="59" t="s">
        <v>285</v>
      </c>
      <c r="Q13" s="59" t="s">
        <v>286</v>
      </c>
      <c r="R13" s="59">
        <v>2.27</v>
      </c>
      <c r="S13" s="59">
        <v>2.27</v>
      </c>
      <c r="T13" s="59">
        <v>1.1399999999999999</v>
      </c>
      <c r="U13" s="61">
        <f t="shared" si="0"/>
        <v>50.220264317180607</v>
      </c>
    </row>
    <row r="14" spans="1:34" ht="75" customHeight="1" thickTop="1">
      <c r="A14" s="56"/>
      <c r="B14" s="57" t="s">
        <v>50</v>
      </c>
      <c r="C14" s="58" t="s">
        <v>290</v>
      </c>
      <c r="D14" s="58"/>
      <c r="E14" s="58"/>
      <c r="F14" s="58"/>
      <c r="G14" s="58"/>
      <c r="H14" s="58"/>
      <c r="I14" s="58" t="s">
        <v>291</v>
      </c>
      <c r="J14" s="58"/>
      <c r="K14" s="58"/>
      <c r="L14" s="58" t="s">
        <v>292</v>
      </c>
      <c r="M14" s="58"/>
      <c r="N14" s="58"/>
      <c r="O14" s="58"/>
      <c r="P14" s="59" t="s">
        <v>285</v>
      </c>
      <c r="Q14" s="59" t="s">
        <v>40</v>
      </c>
      <c r="R14" s="59">
        <v>25</v>
      </c>
      <c r="S14" s="59">
        <v>25</v>
      </c>
      <c r="T14" s="59">
        <v>70.28</v>
      </c>
      <c r="U14" s="61">
        <f t="shared" si="0"/>
        <v>281.12</v>
      </c>
    </row>
    <row r="15" spans="1:34" ht="75" customHeight="1">
      <c r="A15" s="56"/>
      <c r="B15" s="62" t="s">
        <v>41</v>
      </c>
      <c r="C15" s="63" t="s">
        <v>293</v>
      </c>
      <c r="D15" s="63"/>
      <c r="E15" s="63"/>
      <c r="F15" s="63"/>
      <c r="G15" s="63"/>
      <c r="H15" s="63"/>
      <c r="I15" s="63" t="s">
        <v>294</v>
      </c>
      <c r="J15" s="63"/>
      <c r="K15" s="63"/>
      <c r="L15" s="63" t="s">
        <v>295</v>
      </c>
      <c r="M15" s="63"/>
      <c r="N15" s="63"/>
      <c r="O15" s="63"/>
      <c r="P15" s="64" t="s">
        <v>285</v>
      </c>
      <c r="Q15" s="64" t="s">
        <v>40</v>
      </c>
      <c r="R15" s="64">
        <v>2.17</v>
      </c>
      <c r="S15" s="64">
        <v>2.17</v>
      </c>
      <c r="T15" s="64">
        <v>13.04</v>
      </c>
      <c r="U15" s="65">
        <f t="shared" si="0"/>
        <v>600.92165898617509</v>
      </c>
    </row>
    <row r="16" spans="1:34" ht="75" customHeight="1">
      <c r="A16" s="56"/>
      <c r="B16" s="62" t="s">
        <v>41</v>
      </c>
      <c r="C16" s="63" t="s">
        <v>41</v>
      </c>
      <c r="D16" s="63"/>
      <c r="E16" s="63"/>
      <c r="F16" s="63"/>
      <c r="G16" s="63"/>
      <c r="H16" s="63"/>
      <c r="I16" s="63" t="s">
        <v>296</v>
      </c>
      <c r="J16" s="63"/>
      <c r="K16" s="63"/>
      <c r="L16" s="63" t="s">
        <v>297</v>
      </c>
      <c r="M16" s="63"/>
      <c r="N16" s="63"/>
      <c r="O16" s="63"/>
      <c r="P16" s="64" t="s">
        <v>285</v>
      </c>
      <c r="Q16" s="64" t="s">
        <v>40</v>
      </c>
      <c r="R16" s="64">
        <v>2.5</v>
      </c>
      <c r="S16" s="64">
        <v>2.5</v>
      </c>
      <c r="T16" s="64">
        <v>53.66</v>
      </c>
      <c r="U16" s="65">
        <f t="shared" si="0"/>
        <v>2146.3999999999996</v>
      </c>
    </row>
    <row r="17" spans="1:22" ht="75" customHeight="1">
      <c r="A17" s="56"/>
      <c r="B17" s="62" t="s">
        <v>41</v>
      </c>
      <c r="C17" s="63" t="s">
        <v>41</v>
      </c>
      <c r="D17" s="63"/>
      <c r="E17" s="63"/>
      <c r="F17" s="63"/>
      <c r="G17" s="63"/>
      <c r="H17" s="63"/>
      <c r="I17" s="63" t="s">
        <v>298</v>
      </c>
      <c r="J17" s="63"/>
      <c r="K17" s="63"/>
      <c r="L17" s="63" t="s">
        <v>299</v>
      </c>
      <c r="M17" s="63"/>
      <c r="N17" s="63"/>
      <c r="O17" s="63"/>
      <c r="P17" s="64" t="s">
        <v>285</v>
      </c>
      <c r="Q17" s="64" t="s">
        <v>40</v>
      </c>
      <c r="R17" s="64">
        <v>2.7</v>
      </c>
      <c r="S17" s="64">
        <v>2.7</v>
      </c>
      <c r="T17" s="64">
        <v>94.74</v>
      </c>
      <c r="U17" s="65">
        <f t="shared" si="0"/>
        <v>3508.8888888888882</v>
      </c>
    </row>
    <row r="18" spans="1:22" ht="75" customHeight="1">
      <c r="A18" s="56"/>
      <c r="B18" s="62" t="s">
        <v>41</v>
      </c>
      <c r="C18" s="63" t="s">
        <v>41</v>
      </c>
      <c r="D18" s="63"/>
      <c r="E18" s="63"/>
      <c r="F18" s="63"/>
      <c r="G18" s="63"/>
      <c r="H18" s="63"/>
      <c r="I18" s="63" t="s">
        <v>300</v>
      </c>
      <c r="J18" s="63"/>
      <c r="K18" s="63"/>
      <c r="L18" s="63" t="s">
        <v>301</v>
      </c>
      <c r="M18" s="63"/>
      <c r="N18" s="63"/>
      <c r="O18" s="63"/>
      <c r="P18" s="64" t="s">
        <v>285</v>
      </c>
      <c r="Q18" s="64" t="s">
        <v>106</v>
      </c>
      <c r="R18" s="64">
        <v>10</v>
      </c>
      <c r="S18" s="64">
        <v>10</v>
      </c>
      <c r="T18" s="64">
        <v>100</v>
      </c>
      <c r="U18" s="65">
        <f t="shared" si="0"/>
        <v>1000</v>
      </c>
    </row>
    <row r="19" spans="1:22" ht="75" customHeight="1" thickBot="1">
      <c r="A19" s="56"/>
      <c r="B19" s="62" t="s">
        <v>41</v>
      </c>
      <c r="C19" s="63" t="s">
        <v>302</v>
      </c>
      <c r="D19" s="63"/>
      <c r="E19" s="63"/>
      <c r="F19" s="63"/>
      <c r="G19" s="63"/>
      <c r="H19" s="63"/>
      <c r="I19" s="63" t="s">
        <v>303</v>
      </c>
      <c r="J19" s="63"/>
      <c r="K19" s="63"/>
      <c r="L19" s="63" t="s">
        <v>304</v>
      </c>
      <c r="M19" s="63"/>
      <c r="N19" s="63"/>
      <c r="O19" s="63"/>
      <c r="P19" s="64" t="s">
        <v>44</v>
      </c>
      <c r="Q19" s="64" t="s">
        <v>40</v>
      </c>
      <c r="R19" s="64">
        <v>79.97</v>
      </c>
      <c r="S19" s="64">
        <v>79.97</v>
      </c>
      <c r="T19" s="64">
        <v>0.94</v>
      </c>
      <c r="U19" s="65">
        <f t="shared" si="0"/>
        <v>1.1754407902963611</v>
      </c>
    </row>
    <row r="20" spans="1:22" ht="75" customHeight="1" thickTop="1">
      <c r="A20" s="56"/>
      <c r="B20" s="57" t="s">
        <v>55</v>
      </c>
      <c r="C20" s="58" t="s">
        <v>305</v>
      </c>
      <c r="D20" s="58"/>
      <c r="E20" s="58"/>
      <c r="F20" s="58"/>
      <c r="G20" s="58"/>
      <c r="H20" s="58"/>
      <c r="I20" s="58" t="s">
        <v>306</v>
      </c>
      <c r="J20" s="58"/>
      <c r="K20" s="58"/>
      <c r="L20" s="58" t="s">
        <v>307</v>
      </c>
      <c r="M20" s="58"/>
      <c r="N20" s="58"/>
      <c r="O20" s="58"/>
      <c r="P20" s="59" t="s">
        <v>44</v>
      </c>
      <c r="Q20" s="59" t="s">
        <v>155</v>
      </c>
      <c r="R20" s="59">
        <v>100</v>
      </c>
      <c r="S20" s="59">
        <v>100</v>
      </c>
      <c r="T20" s="59">
        <v>1.1399999999999999</v>
      </c>
      <c r="U20" s="61">
        <f t="shared" si="0"/>
        <v>1.1399999999999999</v>
      </c>
    </row>
    <row r="21" spans="1:22" ht="75" customHeight="1">
      <c r="A21" s="56"/>
      <c r="B21" s="62" t="s">
        <v>41</v>
      </c>
      <c r="C21" s="63" t="s">
        <v>308</v>
      </c>
      <c r="D21" s="63"/>
      <c r="E21" s="63"/>
      <c r="F21" s="63"/>
      <c r="G21" s="63"/>
      <c r="H21" s="63"/>
      <c r="I21" s="63" t="s">
        <v>309</v>
      </c>
      <c r="J21" s="63"/>
      <c r="K21" s="63"/>
      <c r="L21" s="63" t="s">
        <v>310</v>
      </c>
      <c r="M21" s="63"/>
      <c r="N21" s="63"/>
      <c r="O21" s="63"/>
      <c r="P21" s="64" t="s">
        <v>44</v>
      </c>
      <c r="Q21" s="64" t="s">
        <v>155</v>
      </c>
      <c r="R21" s="64">
        <v>100</v>
      </c>
      <c r="S21" s="64">
        <v>100</v>
      </c>
      <c r="T21" s="64">
        <v>36.9</v>
      </c>
      <c r="U21" s="65">
        <f t="shared" si="0"/>
        <v>36.9</v>
      </c>
    </row>
    <row r="22" spans="1:22" ht="75" customHeight="1">
      <c r="A22" s="56"/>
      <c r="B22" s="62" t="s">
        <v>41</v>
      </c>
      <c r="C22" s="63" t="s">
        <v>311</v>
      </c>
      <c r="D22" s="63"/>
      <c r="E22" s="63"/>
      <c r="F22" s="63"/>
      <c r="G22" s="63"/>
      <c r="H22" s="63"/>
      <c r="I22" s="63" t="s">
        <v>312</v>
      </c>
      <c r="J22" s="63"/>
      <c r="K22" s="63"/>
      <c r="L22" s="63" t="s">
        <v>313</v>
      </c>
      <c r="M22" s="63"/>
      <c r="N22" s="63"/>
      <c r="O22" s="63"/>
      <c r="P22" s="64" t="s">
        <v>44</v>
      </c>
      <c r="Q22" s="64" t="s">
        <v>155</v>
      </c>
      <c r="R22" s="64">
        <v>100</v>
      </c>
      <c r="S22" s="64">
        <v>100</v>
      </c>
      <c r="T22" s="64">
        <v>1.48</v>
      </c>
      <c r="U22" s="65">
        <f t="shared" si="0"/>
        <v>1.48</v>
      </c>
    </row>
    <row r="23" spans="1:22" ht="75" customHeight="1">
      <c r="A23" s="56"/>
      <c r="B23" s="62" t="s">
        <v>41</v>
      </c>
      <c r="C23" s="63" t="s">
        <v>314</v>
      </c>
      <c r="D23" s="63"/>
      <c r="E23" s="63"/>
      <c r="F23" s="63"/>
      <c r="G23" s="63"/>
      <c r="H23" s="63"/>
      <c r="I23" s="63" t="s">
        <v>315</v>
      </c>
      <c r="J23" s="63"/>
      <c r="K23" s="63"/>
      <c r="L23" s="63" t="s">
        <v>316</v>
      </c>
      <c r="M23" s="63"/>
      <c r="N23" s="63"/>
      <c r="O23" s="63"/>
      <c r="P23" s="64" t="s">
        <v>44</v>
      </c>
      <c r="Q23" s="64" t="s">
        <v>155</v>
      </c>
      <c r="R23" s="64">
        <v>100</v>
      </c>
      <c r="S23" s="64">
        <v>100</v>
      </c>
      <c r="T23" s="64">
        <v>0</v>
      </c>
      <c r="U23" s="65">
        <f t="shared" si="0"/>
        <v>0</v>
      </c>
    </row>
    <row r="24" spans="1:22" ht="75" customHeight="1">
      <c r="A24" s="56"/>
      <c r="B24" s="62" t="s">
        <v>41</v>
      </c>
      <c r="C24" s="63" t="s">
        <v>317</v>
      </c>
      <c r="D24" s="63"/>
      <c r="E24" s="63"/>
      <c r="F24" s="63"/>
      <c r="G24" s="63"/>
      <c r="H24" s="63"/>
      <c r="I24" s="63" t="s">
        <v>318</v>
      </c>
      <c r="J24" s="63"/>
      <c r="K24" s="63"/>
      <c r="L24" s="63" t="s">
        <v>319</v>
      </c>
      <c r="M24" s="63"/>
      <c r="N24" s="63"/>
      <c r="O24" s="63"/>
      <c r="P24" s="64" t="s">
        <v>44</v>
      </c>
      <c r="Q24" s="64" t="s">
        <v>155</v>
      </c>
      <c r="R24" s="64">
        <v>100</v>
      </c>
      <c r="S24" s="64">
        <v>100</v>
      </c>
      <c r="T24" s="64">
        <v>0</v>
      </c>
      <c r="U24" s="65">
        <f t="shared" si="0"/>
        <v>0</v>
      </c>
    </row>
    <row r="25" spans="1:22" ht="75" customHeight="1">
      <c r="A25" s="56"/>
      <c r="B25" s="62" t="s">
        <v>41</v>
      </c>
      <c r="C25" s="63" t="s">
        <v>320</v>
      </c>
      <c r="D25" s="63"/>
      <c r="E25" s="63"/>
      <c r="F25" s="63"/>
      <c r="G25" s="63"/>
      <c r="H25" s="63"/>
      <c r="I25" s="63" t="s">
        <v>321</v>
      </c>
      <c r="J25" s="63"/>
      <c r="K25" s="63"/>
      <c r="L25" s="63" t="s">
        <v>322</v>
      </c>
      <c r="M25" s="63"/>
      <c r="N25" s="63"/>
      <c r="O25" s="63"/>
      <c r="P25" s="64" t="s">
        <v>44</v>
      </c>
      <c r="Q25" s="64" t="s">
        <v>155</v>
      </c>
      <c r="R25" s="64">
        <v>100</v>
      </c>
      <c r="S25" s="64">
        <v>100</v>
      </c>
      <c r="T25" s="64">
        <v>0</v>
      </c>
      <c r="U25" s="65">
        <f t="shared" si="0"/>
        <v>0</v>
      </c>
    </row>
    <row r="26" spans="1:22" ht="75" customHeight="1">
      <c r="A26" s="56"/>
      <c r="B26" s="62" t="s">
        <v>41</v>
      </c>
      <c r="C26" s="63" t="s">
        <v>323</v>
      </c>
      <c r="D26" s="63"/>
      <c r="E26" s="63"/>
      <c r="F26" s="63"/>
      <c r="G26" s="63"/>
      <c r="H26" s="63"/>
      <c r="I26" s="63" t="s">
        <v>324</v>
      </c>
      <c r="J26" s="63"/>
      <c r="K26" s="63"/>
      <c r="L26" s="63" t="s">
        <v>325</v>
      </c>
      <c r="M26" s="63"/>
      <c r="N26" s="63"/>
      <c r="O26" s="63"/>
      <c r="P26" s="64" t="s">
        <v>44</v>
      </c>
      <c r="Q26" s="64" t="s">
        <v>155</v>
      </c>
      <c r="R26" s="64">
        <v>100</v>
      </c>
      <c r="S26" s="64">
        <v>100</v>
      </c>
      <c r="T26" s="64">
        <v>0</v>
      </c>
      <c r="U26" s="65">
        <f t="shared" si="0"/>
        <v>0</v>
      </c>
    </row>
    <row r="27" spans="1:22" ht="75" customHeight="1">
      <c r="A27" s="56"/>
      <c r="B27" s="62" t="s">
        <v>41</v>
      </c>
      <c r="C27" s="63" t="s">
        <v>41</v>
      </c>
      <c r="D27" s="63"/>
      <c r="E27" s="63"/>
      <c r="F27" s="63"/>
      <c r="G27" s="63"/>
      <c r="H27" s="63"/>
      <c r="I27" s="63" t="s">
        <v>326</v>
      </c>
      <c r="J27" s="63"/>
      <c r="K27" s="63"/>
      <c r="L27" s="63" t="s">
        <v>327</v>
      </c>
      <c r="M27" s="63"/>
      <c r="N27" s="63"/>
      <c r="O27" s="63"/>
      <c r="P27" s="64" t="s">
        <v>44</v>
      </c>
      <c r="Q27" s="64" t="s">
        <v>155</v>
      </c>
      <c r="R27" s="64">
        <v>100</v>
      </c>
      <c r="S27" s="64">
        <v>100</v>
      </c>
      <c r="T27" s="64">
        <v>0</v>
      </c>
      <c r="U27" s="65">
        <f t="shared" si="0"/>
        <v>0</v>
      </c>
    </row>
    <row r="28" spans="1:22" ht="75" customHeight="1">
      <c r="A28" s="56"/>
      <c r="B28" s="62" t="s">
        <v>41</v>
      </c>
      <c r="C28" s="63" t="s">
        <v>328</v>
      </c>
      <c r="D28" s="63"/>
      <c r="E28" s="63"/>
      <c r="F28" s="63"/>
      <c r="G28" s="63"/>
      <c r="H28" s="63"/>
      <c r="I28" s="63" t="s">
        <v>329</v>
      </c>
      <c r="J28" s="63"/>
      <c r="K28" s="63"/>
      <c r="L28" s="63" t="s">
        <v>330</v>
      </c>
      <c r="M28" s="63"/>
      <c r="N28" s="63"/>
      <c r="O28" s="63"/>
      <c r="P28" s="64" t="s">
        <v>44</v>
      </c>
      <c r="Q28" s="64" t="s">
        <v>155</v>
      </c>
      <c r="R28" s="64">
        <v>100</v>
      </c>
      <c r="S28" s="64">
        <v>100</v>
      </c>
      <c r="T28" s="64">
        <v>37.04</v>
      </c>
      <c r="U28" s="65">
        <f t="shared" si="0"/>
        <v>37.04</v>
      </c>
    </row>
    <row r="29" spans="1:22" ht="75" customHeight="1" thickBot="1">
      <c r="A29" s="56"/>
      <c r="B29" s="62" t="s">
        <v>41</v>
      </c>
      <c r="C29" s="63" t="s">
        <v>331</v>
      </c>
      <c r="D29" s="63"/>
      <c r="E29" s="63"/>
      <c r="F29" s="63"/>
      <c r="G29" s="63"/>
      <c r="H29" s="63"/>
      <c r="I29" s="63" t="s">
        <v>332</v>
      </c>
      <c r="J29" s="63"/>
      <c r="K29" s="63"/>
      <c r="L29" s="63" t="s">
        <v>333</v>
      </c>
      <c r="M29" s="63"/>
      <c r="N29" s="63"/>
      <c r="O29" s="63"/>
      <c r="P29" s="64" t="s">
        <v>44</v>
      </c>
      <c r="Q29" s="64" t="s">
        <v>155</v>
      </c>
      <c r="R29" s="64">
        <v>100</v>
      </c>
      <c r="S29" s="64">
        <v>100</v>
      </c>
      <c r="T29" s="64">
        <v>20.62</v>
      </c>
      <c r="U29" s="65">
        <f t="shared" si="0"/>
        <v>20.62</v>
      </c>
    </row>
    <row r="30" spans="1:22" ht="22.5" customHeight="1" thickTop="1" thickBot="1">
      <c r="B30" s="9" t="s">
        <v>60</v>
      </c>
      <c r="C30" s="10"/>
      <c r="D30" s="10"/>
      <c r="E30" s="10"/>
      <c r="F30" s="10"/>
      <c r="G30" s="10"/>
      <c r="H30" s="11"/>
      <c r="I30" s="11"/>
      <c r="J30" s="11"/>
      <c r="K30" s="11"/>
      <c r="L30" s="11"/>
      <c r="M30" s="11"/>
      <c r="N30" s="11"/>
      <c r="O30" s="11"/>
      <c r="P30" s="11"/>
      <c r="Q30" s="11"/>
      <c r="R30" s="11"/>
      <c r="S30" s="11"/>
      <c r="T30" s="11"/>
      <c r="U30" s="12"/>
      <c r="V30" s="66"/>
    </row>
    <row r="31" spans="1:22" ht="26.25" customHeight="1" thickTop="1">
      <c r="B31" s="67"/>
      <c r="C31" s="68"/>
      <c r="D31" s="68"/>
      <c r="E31" s="68"/>
      <c r="F31" s="68"/>
      <c r="G31" s="68"/>
      <c r="H31" s="69"/>
      <c r="I31" s="69"/>
      <c r="J31" s="69"/>
      <c r="K31" s="69"/>
      <c r="L31" s="69"/>
      <c r="M31" s="69"/>
      <c r="N31" s="69"/>
      <c r="O31" s="69"/>
      <c r="P31" s="70"/>
      <c r="Q31" s="71"/>
      <c r="R31" s="72" t="s">
        <v>61</v>
      </c>
      <c r="S31" s="40" t="s">
        <v>62</v>
      </c>
      <c r="T31" s="72" t="s">
        <v>63</v>
      </c>
      <c r="U31" s="40" t="s">
        <v>64</v>
      </c>
    </row>
    <row r="32" spans="1:22" ht="26.25" customHeight="1" thickBot="1">
      <c r="B32" s="73"/>
      <c r="C32" s="74"/>
      <c r="D32" s="74"/>
      <c r="E32" s="74"/>
      <c r="F32" s="74"/>
      <c r="G32" s="74"/>
      <c r="H32" s="75"/>
      <c r="I32" s="75"/>
      <c r="J32" s="75"/>
      <c r="K32" s="75"/>
      <c r="L32" s="75"/>
      <c r="M32" s="75"/>
      <c r="N32" s="75"/>
      <c r="O32" s="75"/>
      <c r="P32" s="76"/>
      <c r="Q32" s="77"/>
      <c r="R32" s="78" t="s">
        <v>65</v>
      </c>
      <c r="S32" s="77" t="s">
        <v>65</v>
      </c>
      <c r="T32" s="77" t="s">
        <v>65</v>
      </c>
      <c r="U32" s="77" t="s">
        <v>66</v>
      </c>
    </row>
    <row r="33" spans="2:21" ht="13.5" customHeight="1" thickBot="1">
      <c r="B33" s="79" t="s">
        <v>67</v>
      </c>
      <c r="C33" s="80"/>
      <c r="D33" s="80"/>
      <c r="E33" s="81"/>
      <c r="F33" s="81"/>
      <c r="G33" s="81"/>
      <c r="H33" s="82"/>
      <c r="I33" s="82"/>
      <c r="J33" s="82"/>
      <c r="K33" s="82"/>
      <c r="L33" s="82"/>
      <c r="M33" s="82"/>
      <c r="N33" s="82"/>
      <c r="O33" s="82"/>
      <c r="P33" s="83"/>
      <c r="Q33" s="83"/>
      <c r="R33" s="84">
        <f>2000</f>
        <v>2000</v>
      </c>
      <c r="S33" s="84">
        <f>2000</f>
        <v>2000</v>
      </c>
      <c r="T33" s="84">
        <f>2250.7</f>
        <v>2250.6999999999998</v>
      </c>
      <c r="U33" s="85">
        <f>+IF(ISERR(T33/S33*100),"N/A",T33/S33*100)</f>
        <v>112.53499999999998</v>
      </c>
    </row>
    <row r="34" spans="2:21" ht="13.5" customHeight="1" thickBot="1">
      <c r="B34" s="86" t="s">
        <v>68</v>
      </c>
      <c r="C34" s="87"/>
      <c r="D34" s="87"/>
      <c r="E34" s="88"/>
      <c r="F34" s="88"/>
      <c r="G34" s="88"/>
      <c r="H34" s="89"/>
      <c r="I34" s="89"/>
      <c r="J34" s="89"/>
      <c r="K34" s="89"/>
      <c r="L34" s="89"/>
      <c r="M34" s="89"/>
      <c r="N34" s="89"/>
      <c r="O34" s="89"/>
      <c r="P34" s="90"/>
      <c r="Q34" s="90"/>
      <c r="R34" s="84">
        <f>2259.7</f>
        <v>2259.6999999999998</v>
      </c>
      <c r="S34" s="84">
        <f>2259.7</f>
        <v>2259.6999999999998</v>
      </c>
      <c r="T34" s="84">
        <f>2250.7</f>
        <v>2250.6999999999998</v>
      </c>
      <c r="U34" s="85">
        <f>+IF(ISERR(T34/S34*100),"N/A",T34/S34*100)</f>
        <v>99.601717042085241</v>
      </c>
    </row>
    <row r="35" spans="2:21" ht="14.85" customHeight="1" thickTop="1" thickBot="1">
      <c r="B35" s="9" t="s">
        <v>69</v>
      </c>
      <c r="C35" s="10"/>
      <c r="D35" s="10"/>
      <c r="E35" s="10"/>
      <c r="F35" s="10"/>
      <c r="G35" s="10"/>
      <c r="H35" s="11"/>
      <c r="I35" s="11"/>
      <c r="J35" s="11"/>
      <c r="K35" s="11"/>
      <c r="L35" s="11"/>
      <c r="M35" s="11"/>
      <c r="N35" s="11"/>
      <c r="O35" s="11"/>
      <c r="P35" s="11"/>
      <c r="Q35" s="11"/>
      <c r="R35" s="11"/>
      <c r="S35" s="11"/>
      <c r="T35" s="11"/>
      <c r="U35" s="12"/>
    </row>
    <row r="36" spans="2:21" ht="44.25" customHeight="1" thickTop="1">
      <c r="B36" s="91" t="s">
        <v>70</v>
      </c>
      <c r="C36" s="93"/>
      <c r="D36" s="93"/>
      <c r="E36" s="93"/>
      <c r="F36" s="93"/>
      <c r="G36" s="93"/>
      <c r="H36" s="93"/>
      <c r="I36" s="93"/>
      <c r="J36" s="93"/>
      <c r="K36" s="93"/>
      <c r="L36" s="93"/>
      <c r="M36" s="93"/>
      <c r="N36" s="93"/>
      <c r="O36" s="93"/>
      <c r="P36" s="93"/>
      <c r="Q36" s="93"/>
      <c r="R36" s="93"/>
      <c r="S36" s="93"/>
      <c r="T36" s="93"/>
      <c r="U36" s="92"/>
    </row>
    <row r="37" spans="2:21" ht="34.5" customHeight="1">
      <c r="B37" s="94" t="s">
        <v>334</v>
      </c>
      <c r="C37" s="96"/>
      <c r="D37" s="96"/>
      <c r="E37" s="96"/>
      <c r="F37" s="96"/>
      <c r="G37" s="96"/>
      <c r="H37" s="96"/>
      <c r="I37" s="96"/>
      <c r="J37" s="96"/>
      <c r="K37" s="96"/>
      <c r="L37" s="96"/>
      <c r="M37" s="96"/>
      <c r="N37" s="96"/>
      <c r="O37" s="96"/>
      <c r="P37" s="96"/>
      <c r="Q37" s="96"/>
      <c r="R37" s="96"/>
      <c r="S37" s="96"/>
      <c r="T37" s="96"/>
      <c r="U37" s="95"/>
    </row>
    <row r="38" spans="2:21" ht="58.35" customHeight="1">
      <c r="B38" s="94" t="s">
        <v>335</v>
      </c>
      <c r="C38" s="96"/>
      <c r="D38" s="96"/>
      <c r="E38" s="96"/>
      <c r="F38" s="96"/>
      <c r="G38" s="96"/>
      <c r="H38" s="96"/>
      <c r="I38" s="96"/>
      <c r="J38" s="96"/>
      <c r="K38" s="96"/>
      <c r="L38" s="96"/>
      <c r="M38" s="96"/>
      <c r="N38" s="96"/>
      <c r="O38" s="96"/>
      <c r="P38" s="96"/>
      <c r="Q38" s="96"/>
      <c r="R38" s="96"/>
      <c r="S38" s="96"/>
      <c r="T38" s="96"/>
      <c r="U38" s="95"/>
    </row>
    <row r="39" spans="2:21" ht="113.85" customHeight="1">
      <c r="B39" s="94" t="s">
        <v>336</v>
      </c>
      <c r="C39" s="96"/>
      <c r="D39" s="96"/>
      <c r="E39" s="96"/>
      <c r="F39" s="96"/>
      <c r="G39" s="96"/>
      <c r="H39" s="96"/>
      <c r="I39" s="96"/>
      <c r="J39" s="96"/>
      <c r="K39" s="96"/>
      <c r="L39" s="96"/>
      <c r="M39" s="96"/>
      <c r="N39" s="96"/>
      <c r="O39" s="96"/>
      <c r="P39" s="96"/>
      <c r="Q39" s="96"/>
      <c r="R39" s="96"/>
      <c r="S39" s="96"/>
      <c r="T39" s="96"/>
      <c r="U39" s="95"/>
    </row>
    <row r="40" spans="2:21" ht="92.85" customHeight="1">
      <c r="B40" s="94" t="s">
        <v>337</v>
      </c>
      <c r="C40" s="96"/>
      <c r="D40" s="96"/>
      <c r="E40" s="96"/>
      <c r="F40" s="96"/>
      <c r="G40" s="96"/>
      <c r="H40" s="96"/>
      <c r="I40" s="96"/>
      <c r="J40" s="96"/>
      <c r="K40" s="96"/>
      <c r="L40" s="96"/>
      <c r="M40" s="96"/>
      <c r="N40" s="96"/>
      <c r="O40" s="96"/>
      <c r="P40" s="96"/>
      <c r="Q40" s="96"/>
      <c r="R40" s="96"/>
      <c r="S40" s="96"/>
      <c r="T40" s="96"/>
      <c r="U40" s="95"/>
    </row>
    <row r="41" spans="2:21" ht="39" customHeight="1">
      <c r="B41" s="94" t="s">
        <v>338</v>
      </c>
      <c r="C41" s="96"/>
      <c r="D41" s="96"/>
      <c r="E41" s="96"/>
      <c r="F41" s="96"/>
      <c r="G41" s="96"/>
      <c r="H41" s="96"/>
      <c r="I41" s="96"/>
      <c r="J41" s="96"/>
      <c r="K41" s="96"/>
      <c r="L41" s="96"/>
      <c r="M41" s="96"/>
      <c r="N41" s="96"/>
      <c r="O41" s="96"/>
      <c r="P41" s="96"/>
      <c r="Q41" s="96"/>
      <c r="R41" s="96"/>
      <c r="S41" s="96"/>
      <c r="T41" s="96"/>
      <c r="U41" s="95"/>
    </row>
    <row r="42" spans="2:21" ht="57.95" customHeight="1">
      <c r="B42" s="94" t="s">
        <v>339</v>
      </c>
      <c r="C42" s="96"/>
      <c r="D42" s="96"/>
      <c r="E42" s="96"/>
      <c r="F42" s="96"/>
      <c r="G42" s="96"/>
      <c r="H42" s="96"/>
      <c r="I42" s="96"/>
      <c r="J42" s="96"/>
      <c r="K42" s="96"/>
      <c r="L42" s="96"/>
      <c r="M42" s="96"/>
      <c r="N42" s="96"/>
      <c r="O42" s="96"/>
      <c r="P42" s="96"/>
      <c r="Q42" s="96"/>
      <c r="R42" s="96"/>
      <c r="S42" s="96"/>
      <c r="T42" s="96"/>
      <c r="U42" s="95"/>
    </row>
    <row r="43" spans="2:21" ht="60.75" customHeight="1">
      <c r="B43" s="94" t="s">
        <v>340</v>
      </c>
      <c r="C43" s="96"/>
      <c r="D43" s="96"/>
      <c r="E43" s="96"/>
      <c r="F43" s="96"/>
      <c r="G43" s="96"/>
      <c r="H43" s="96"/>
      <c r="I43" s="96"/>
      <c r="J43" s="96"/>
      <c r="K43" s="96"/>
      <c r="L43" s="96"/>
      <c r="M43" s="96"/>
      <c r="N43" s="96"/>
      <c r="O43" s="96"/>
      <c r="P43" s="96"/>
      <c r="Q43" s="96"/>
      <c r="R43" s="96"/>
      <c r="S43" s="96"/>
      <c r="T43" s="96"/>
      <c r="U43" s="95"/>
    </row>
    <row r="44" spans="2:21" ht="55.7" customHeight="1">
      <c r="B44" s="94" t="s">
        <v>341</v>
      </c>
      <c r="C44" s="96"/>
      <c r="D44" s="96"/>
      <c r="E44" s="96"/>
      <c r="F44" s="96"/>
      <c r="G44" s="96"/>
      <c r="H44" s="96"/>
      <c r="I44" s="96"/>
      <c r="J44" s="96"/>
      <c r="K44" s="96"/>
      <c r="L44" s="96"/>
      <c r="M44" s="96"/>
      <c r="N44" s="96"/>
      <c r="O44" s="96"/>
      <c r="P44" s="96"/>
      <c r="Q44" s="96"/>
      <c r="R44" s="96"/>
      <c r="S44" s="96"/>
      <c r="T44" s="96"/>
      <c r="U44" s="95"/>
    </row>
    <row r="45" spans="2:21" ht="64.349999999999994" customHeight="1">
      <c r="B45" s="94" t="s">
        <v>342</v>
      </c>
      <c r="C45" s="96"/>
      <c r="D45" s="96"/>
      <c r="E45" s="96"/>
      <c r="F45" s="96"/>
      <c r="G45" s="96"/>
      <c r="H45" s="96"/>
      <c r="I45" s="96"/>
      <c r="J45" s="96"/>
      <c r="K45" s="96"/>
      <c r="L45" s="96"/>
      <c r="M45" s="96"/>
      <c r="N45" s="96"/>
      <c r="O45" s="96"/>
      <c r="P45" s="96"/>
      <c r="Q45" s="96"/>
      <c r="R45" s="96"/>
      <c r="S45" s="96"/>
      <c r="T45" s="96"/>
      <c r="U45" s="95"/>
    </row>
    <row r="46" spans="2:21" ht="66.95" customHeight="1">
      <c r="B46" s="94" t="s">
        <v>343</v>
      </c>
      <c r="C46" s="96"/>
      <c r="D46" s="96"/>
      <c r="E46" s="96"/>
      <c r="F46" s="96"/>
      <c r="G46" s="96"/>
      <c r="H46" s="96"/>
      <c r="I46" s="96"/>
      <c r="J46" s="96"/>
      <c r="K46" s="96"/>
      <c r="L46" s="96"/>
      <c r="M46" s="96"/>
      <c r="N46" s="96"/>
      <c r="O46" s="96"/>
      <c r="P46" s="96"/>
      <c r="Q46" s="96"/>
      <c r="R46" s="96"/>
      <c r="S46" s="96"/>
      <c r="T46" s="96"/>
      <c r="U46" s="95"/>
    </row>
    <row r="47" spans="2:21" ht="66.95" customHeight="1">
      <c r="B47" s="94" t="s">
        <v>344</v>
      </c>
      <c r="C47" s="96"/>
      <c r="D47" s="96"/>
      <c r="E47" s="96"/>
      <c r="F47" s="96"/>
      <c r="G47" s="96"/>
      <c r="H47" s="96"/>
      <c r="I47" s="96"/>
      <c r="J47" s="96"/>
      <c r="K47" s="96"/>
      <c r="L47" s="96"/>
      <c r="M47" s="96"/>
      <c r="N47" s="96"/>
      <c r="O47" s="96"/>
      <c r="P47" s="96"/>
      <c r="Q47" s="96"/>
      <c r="R47" s="96"/>
      <c r="S47" s="96"/>
      <c r="T47" s="96"/>
      <c r="U47" s="95"/>
    </row>
    <row r="48" spans="2:21" ht="69.599999999999994" customHeight="1">
      <c r="B48" s="94" t="s">
        <v>345</v>
      </c>
      <c r="C48" s="96"/>
      <c r="D48" s="96"/>
      <c r="E48" s="96"/>
      <c r="F48" s="96"/>
      <c r="G48" s="96"/>
      <c r="H48" s="96"/>
      <c r="I48" s="96"/>
      <c r="J48" s="96"/>
      <c r="K48" s="96"/>
      <c r="L48" s="96"/>
      <c r="M48" s="96"/>
      <c r="N48" s="96"/>
      <c r="O48" s="96"/>
      <c r="P48" s="96"/>
      <c r="Q48" s="96"/>
      <c r="R48" s="96"/>
      <c r="S48" s="96"/>
      <c r="T48" s="96"/>
      <c r="U48" s="95"/>
    </row>
    <row r="49" spans="2:21" ht="69" customHeight="1">
      <c r="B49" s="94" t="s">
        <v>346</v>
      </c>
      <c r="C49" s="96"/>
      <c r="D49" s="96"/>
      <c r="E49" s="96"/>
      <c r="F49" s="96"/>
      <c r="G49" s="96"/>
      <c r="H49" s="96"/>
      <c r="I49" s="96"/>
      <c r="J49" s="96"/>
      <c r="K49" s="96"/>
      <c r="L49" s="96"/>
      <c r="M49" s="96"/>
      <c r="N49" s="96"/>
      <c r="O49" s="96"/>
      <c r="P49" s="96"/>
      <c r="Q49" s="96"/>
      <c r="R49" s="96"/>
      <c r="S49" s="96"/>
      <c r="T49" s="96"/>
      <c r="U49" s="95"/>
    </row>
    <row r="50" spans="2:21" ht="59.45" customHeight="1">
      <c r="B50" s="94" t="s">
        <v>347</v>
      </c>
      <c r="C50" s="96"/>
      <c r="D50" s="96"/>
      <c r="E50" s="96"/>
      <c r="F50" s="96"/>
      <c r="G50" s="96"/>
      <c r="H50" s="96"/>
      <c r="I50" s="96"/>
      <c r="J50" s="96"/>
      <c r="K50" s="96"/>
      <c r="L50" s="96"/>
      <c r="M50" s="96"/>
      <c r="N50" s="96"/>
      <c r="O50" s="96"/>
      <c r="P50" s="96"/>
      <c r="Q50" s="96"/>
      <c r="R50" s="96"/>
      <c r="S50" s="96"/>
      <c r="T50" s="96"/>
      <c r="U50" s="95"/>
    </row>
    <row r="51" spans="2:21" ht="60.75" customHeight="1">
      <c r="B51" s="94" t="s">
        <v>348</v>
      </c>
      <c r="C51" s="96"/>
      <c r="D51" s="96"/>
      <c r="E51" s="96"/>
      <c r="F51" s="96"/>
      <c r="G51" s="96"/>
      <c r="H51" s="96"/>
      <c r="I51" s="96"/>
      <c r="J51" s="96"/>
      <c r="K51" s="96"/>
      <c r="L51" s="96"/>
      <c r="M51" s="96"/>
      <c r="N51" s="96"/>
      <c r="O51" s="96"/>
      <c r="P51" s="96"/>
      <c r="Q51" s="96"/>
      <c r="R51" s="96"/>
      <c r="S51" s="96"/>
      <c r="T51" s="96"/>
      <c r="U51" s="95"/>
    </row>
    <row r="52" spans="2:21" ht="55.35" customHeight="1">
      <c r="B52" s="94" t="s">
        <v>349</v>
      </c>
      <c r="C52" s="96"/>
      <c r="D52" s="96"/>
      <c r="E52" s="96"/>
      <c r="F52" s="96"/>
      <c r="G52" s="96"/>
      <c r="H52" s="96"/>
      <c r="I52" s="96"/>
      <c r="J52" s="96"/>
      <c r="K52" s="96"/>
      <c r="L52" s="96"/>
      <c r="M52" s="96"/>
      <c r="N52" s="96"/>
      <c r="O52" s="96"/>
      <c r="P52" s="96"/>
      <c r="Q52" s="96"/>
      <c r="R52" s="96"/>
      <c r="S52" s="96"/>
      <c r="T52" s="96"/>
      <c r="U52" s="95"/>
    </row>
    <row r="53" spans="2:21" ht="56.45" customHeight="1">
      <c r="B53" s="94" t="s">
        <v>350</v>
      </c>
      <c r="C53" s="96"/>
      <c r="D53" s="96"/>
      <c r="E53" s="96"/>
      <c r="F53" s="96"/>
      <c r="G53" s="96"/>
      <c r="H53" s="96"/>
      <c r="I53" s="96"/>
      <c r="J53" s="96"/>
      <c r="K53" s="96"/>
      <c r="L53" s="96"/>
      <c r="M53" s="96"/>
      <c r="N53" s="96"/>
      <c r="O53" s="96"/>
      <c r="P53" s="96"/>
      <c r="Q53" s="96"/>
      <c r="R53" s="96"/>
      <c r="S53" s="96"/>
      <c r="T53" s="96"/>
      <c r="U53" s="95"/>
    </row>
    <row r="54" spans="2:21" ht="57.6" customHeight="1">
      <c r="B54" s="94" t="s">
        <v>351</v>
      </c>
      <c r="C54" s="96"/>
      <c r="D54" s="96"/>
      <c r="E54" s="96"/>
      <c r="F54" s="96"/>
      <c r="G54" s="96"/>
      <c r="H54" s="96"/>
      <c r="I54" s="96"/>
      <c r="J54" s="96"/>
      <c r="K54" s="96"/>
      <c r="L54" s="96"/>
      <c r="M54" s="96"/>
      <c r="N54" s="96"/>
      <c r="O54" s="96"/>
      <c r="P54" s="96"/>
      <c r="Q54" s="96"/>
      <c r="R54" s="96"/>
      <c r="S54" s="96"/>
      <c r="T54" s="96"/>
      <c r="U54" s="95"/>
    </row>
    <row r="55" spans="2:21" ht="69.2" customHeight="1" thickBot="1">
      <c r="B55" s="97" t="s">
        <v>352</v>
      </c>
      <c r="C55" s="99"/>
      <c r="D55" s="99"/>
      <c r="E55" s="99"/>
      <c r="F55" s="99"/>
      <c r="G55" s="99"/>
      <c r="H55" s="99"/>
      <c r="I55" s="99"/>
      <c r="J55" s="99"/>
      <c r="K55" s="99"/>
      <c r="L55" s="99"/>
      <c r="M55" s="99"/>
      <c r="N55" s="99"/>
      <c r="O55" s="99"/>
      <c r="P55" s="99"/>
      <c r="Q55" s="99"/>
      <c r="R55" s="99"/>
      <c r="S55" s="99"/>
      <c r="T55" s="99"/>
      <c r="U55" s="98"/>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353</v>
      </c>
      <c r="D4" s="15" t="s">
        <v>354</v>
      </c>
      <c r="E4" s="15"/>
      <c r="F4" s="15"/>
      <c r="G4" s="15"/>
      <c r="H4" s="15"/>
      <c r="I4" s="16"/>
      <c r="J4" s="17" t="s">
        <v>6</v>
      </c>
      <c r="K4" s="18" t="s">
        <v>7</v>
      </c>
      <c r="L4" s="19" t="s">
        <v>8</v>
      </c>
      <c r="M4" s="19"/>
      <c r="N4" s="19"/>
      <c r="O4" s="19"/>
      <c r="P4" s="17" t="s">
        <v>9</v>
      </c>
      <c r="Q4" s="19" t="s">
        <v>355</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253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356</v>
      </c>
      <c r="D11" s="58"/>
      <c r="E11" s="58"/>
      <c r="F11" s="58"/>
      <c r="G11" s="58"/>
      <c r="H11" s="58"/>
      <c r="I11" s="58" t="s">
        <v>1395</v>
      </c>
      <c r="J11" s="58"/>
      <c r="K11" s="58"/>
      <c r="L11" s="58" t="s">
        <v>38</v>
      </c>
      <c r="M11" s="58"/>
      <c r="N11" s="58"/>
      <c r="O11" s="58"/>
      <c r="P11" s="59" t="s">
        <v>39</v>
      </c>
      <c r="Q11" s="59" t="s">
        <v>40</v>
      </c>
      <c r="R11" s="60">
        <v>62505</v>
      </c>
      <c r="S11" s="60">
        <v>62505</v>
      </c>
      <c r="T11" s="60">
        <v>85196</v>
      </c>
      <c r="U11" s="61">
        <f t="shared" ref="U11:U20" si="0">IF(ISERR(T11/S11*100),"N/A",T11/S11*100)</f>
        <v>136.30269578433726</v>
      </c>
    </row>
    <row r="12" spans="1:34" ht="75" customHeight="1" thickTop="1" thickBot="1">
      <c r="A12" s="56"/>
      <c r="B12" s="57" t="s">
        <v>45</v>
      </c>
      <c r="C12" s="58" t="s">
        <v>357</v>
      </c>
      <c r="D12" s="58"/>
      <c r="E12" s="58"/>
      <c r="F12" s="58"/>
      <c r="G12" s="58"/>
      <c r="H12" s="58"/>
      <c r="I12" s="58" t="s">
        <v>358</v>
      </c>
      <c r="J12" s="58"/>
      <c r="K12" s="58"/>
      <c r="L12" s="58" t="s">
        <v>359</v>
      </c>
      <c r="M12" s="58"/>
      <c r="N12" s="58"/>
      <c r="O12" s="58"/>
      <c r="P12" s="59" t="s">
        <v>360</v>
      </c>
      <c r="Q12" s="59" t="s">
        <v>40</v>
      </c>
      <c r="R12" s="59">
        <v>104288.79</v>
      </c>
      <c r="S12" s="59">
        <v>104288.79</v>
      </c>
      <c r="T12" s="59">
        <v>115510.05</v>
      </c>
      <c r="U12" s="61">
        <f t="shared" si="0"/>
        <v>110.75979498851221</v>
      </c>
    </row>
    <row r="13" spans="1:34" ht="75" customHeight="1" thickTop="1">
      <c r="A13" s="56"/>
      <c r="B13" s="57" t="s">
        <v>50</v>
      </c>
      <c r="C13" s="58" t="s">
        <v>361</v>
      </c>
      <c r="D13" s="58"/>
      <c r="E13" s="58"/>
      <c r="F13" s="58"/>
      <c r="G13" s="58"/>
      <c r="H13" s="58"/>
      <c r="I13" s="58" t="s">
        <v>362</v>
      </c>
      <c r="J13" s="58"/>
      <c r="K13" s="58"/>
      <c r="L13" s="58" t="s">
        <v>363</v>
      </c>
      <c r="M13" s="58"/>
      <c r="N13" s="58"/>
      <c r="O13" s="58"/>
      <c r="P13" s="59" t="s">
        <v>364</v>
      </c>
      <c r="Q13" s="59" t="s">
        <v>49</v>
      </c>
      <c r="R13" s="59">
        <v>2.66</v>
      </c>
      <c r="S13" s="59">
        <v>2.66</v>
      </c>
      <c r="T13" s="59">
        <v>2.5</v>
      </c>
      <c r="U13" s="61">
        <f t="shared" si="0"/>
        <v>93.984962406015043</v>
      </c>
    </row>
    <row r="14" spans="1:34" ht="75" customHeight="1">
      <c r="A14" s="56"/>
      <c r="B14" s="62" t="s">
        <v>41</v>
      </c>
      <c r="C14" s="63" t="s">
        <v>365</v>
      </c>
      <c r="D14" s="63"/>
      <c r="E14" s="63"/>
      <c r="F14" s="63"/>
      <c r="G14" s="63"/>
      <c r="H14" s="63"/>
      <c r="I14" s="63" t="s">
        <v>366</v>
      </c>
      <c r="J14" s="63"/>
      <c r="K14" s="63"/>
      <c r="L14" s="63" t="s">
        <v>367</v>
      </c>
      <c r="M14" s="63"/>
      <c r="N14" s="63"/>
      <c r="O14" s="63"/>
      <c r="P14" s="64" t="s">
        <v>44</v>
      </c>
      <c r="Q14" s="64" t="s">
        <v>40</v>
      </c>
      <c r="R14" s="64">
        <v>63.44</v>
      </c>
      <c r="S14" s="64">
        <v>63.44</v>
      </c>
      <c r="T14" s="64">
        <v>74.61</v>
      </c>
      <c r="U14" s="65">
        <f t="shared" si="0"/>
        <v>117.60718789407314</v>
      </c>
    </row>
    <row r="15" spans="1:34" ht="75" customHeight="1">
      <c r="A15" s="56"/>
      <c r="B15" s="62" t="s">
        <v>41</v>
      </c>
      <c r="C15" s="63" t="s">
        <v>368</v>
      </c>
      <c r="D15" s="63"/>
      <c r="E15" s="63"/>
      <c r="F15" s="63"/>
      <c r="G15" s="63"/>
      <c r="H15" s="63"/>
      <c r="I15" s="63" t="s">
        <v>369</v>
      </c>
      <c r="J15" s="63"/>
      <c r="K15" s="63"/>
      <c r="L15" s="63" t="s">
        <v>370</v>
      </c>
      <c r="M15" s="63"/>
      <c r="N15" s="63"/>
      <c r="O15" s="63"/>
      <c r="P15" s="64" t="s">
        <v>44</v>
      </c>
      <c r="Q15" s="64" t="s">
        <v>54</v>
      </c>
      <c r="R15" s="64">
        <v>148.66999999999999</v>
      </c>
      <c r="S15" s="64">
        <v>148.66999999999999</v>
      </c>
      <c r="T15" s="64">
        <v>152.69</v>
      </c>
      <c r="U15" s="65">
        <f t="shared" si="0"/>
        <v>102.70397524719176</v>
      </c>
    </row>
    <row r="16" spans="1:34" ht="75" customHeight="1">
      <c r="A16" s="56"/>
      <c r="B16" s="62" t="s">
        <v>41</v>
      </c>
      <c r="C16" s="63" t="s">
        <v>41</v>
      </c>
      <c r="D16" s="63"/>
      <c r="E16" s="63"/>
      <c r="F16" s="63"/>
      <c r="G16" s="63"/>
      <c r="H16" s="63"/>
      <c r="I16" s="63" t="s">
        <v>371</v>
      </c>
      <c r="J16" s="63"/>
      <c r="K16" s="63"/>
      <c r="L16" s="63" t="s">
        <v>372</v>
      </c>
      <c r="M16" s="63"/>
      <c r="N16" s="63"/>
      <c r="O16" s="63"/>
      <c r="P16" s="64" t="s">
        <v>44</v>
      </c>
      <c r="Q16" s="64" t="s">
        <v>54</v>
      </c>
      <c r="R16" s="64">
        <v>114.75</v>
      </c>
      <c r="S16" s="64">
        <v>114.75</v>
      </c>
      <c r="T16" s="64">
        <v>198.3</v>
      </c>
      <c r="U16" s="65">
        <f t="shared" si="0"/>
        <v>172.81045751633988</v>
      </c>
    </row>
    <row r="17" spans="1:22" ht="75" customHeight="1">
      <c r="A17" s="56"/>
      <c r="B17" s="62" t="s">
        <v>41</v>
      </c>
      <c r="C17" s="63" t="s">
        <v>373</v>
      </c>
      <c r="D17" s="63"/>
      <c r="E17" s="63"/>
      <c r="F17" s="63"/>
      <c r="G17" s="63"/>
      <c r="H17" s="63"/>
      <c r="I17" s="63" t="s">
        <v>374</v>
      </c>
      <c r="J17" s="63"/>
      <c r="K17" s="63"/>
      <c r="L17" s="63" t="s">
        <v>375</v>
      </c>
      <c r="M17" s="63"/>
      <c r="N17" s="63"/>
      <c r="O17" s="63"/>
      <c r="P17" s="64" t="s">
        <v>360</v>
      </c>
      <c r="Q17" s="64" t="s">
        <v>49</v>
      </c>
      <c r="R17" s="64">
        <v>1.5</v>
      </c>
      <c r="S17" s="64">
        <v>1.5</v>
      </c>
      <c r="T17" s="64">
        <v>1.81</v>
      </c>
      <c r="U17" s="65">
        <f t="shared" si="0"/>
        <v>120.66666666666667</v>
      </c>
    </row>
    <row r="18" spans="1:22" ht="75" customHeight="1" thickBot="1">
      <c r="A18" s="56"/>
      <c r="B18" s="62" t="s">
        <v>41</v>
      </c>
      <c r="C18" s="63" t="s">
        <v>376</v>
      </c>
      <c r="D18" s="63"/>
      <c r="E18" s="63"/>
      <c r="F18" s="63"/>
      <c r="G18" s="63"/>
      <c r="H18" s="63"/>
      <c r="I18" s="63" t="s">
        <v>377</v>
      </c>
      <c r="J18" s="63"/>
      <c r="K18" s="63"/>
      <c r="L18" s="63" t="s">
        <v>378</v>
      </c>
      <c r="M18" s="63"/>
      <c r="N18" s="63"/>
      <c r="O18" s="63"/>
      <c r="P18" s="64" t="s">
        <v>44</v>
      </c>
      <c r="Q18" s="64" t="s">
        <v>96</v>
      </c>
      <c r="R18" s="64">
        <v>52.2</v>
      </c>
      <c r="S18" s="64">
        <v>52.2</v>
      </c>
      <c r="T18" s="64">
        <v>67.739999999999995</v>
      </c>
      <c r="U18" s="65">
        <f t="shared" si="0"/>
        <v>129.77011494252872</v>
      </c>
    </row>
    <row r="19" spans="1:22" ht="75" customHeight="1" thickTop="1">
      <c r="A19" s="56"/>
      <c r="B19" s="57" t="s">
        <v>55</v>
      </c>
      <c r="C19" s="58" t="s">
        <v>379</v>
      </c>
      <c r="D19" s="58"/>
      <c r="E19" s="58"/>
      <c r="F19" s="58"/>
      <c r="G19" s="58"/>
      <c r="H19" s="58"/>
      <c r="I19" s="58" t="s">
        <v>380</v>
      </c>
      <c r="J19" s="58"/>
      <c r="K19" s="58"/>
      <c r="L19" s="58" t="s">
        <v>381</v>
      </c>
      <c r="M19" s="58"/>
      <c r="N19" s="58"/>
      <c r="O19" s="58"/>
      <c r="P19" s="59" t="s">
        <v>44</v>
      </c>
      <c r="Q19" s="59" t="s">
        <v>155</v>
      </c>
      <c r="R19" s="59">
        <v>100</v>
      </c>
      <c r="S19" s="59">
        <v>100</v>
      </c>
      <c r="T19" s="59">
        <v>106.06</v>
      </c>
      <c r="U19" s="61">
        <f t="shared" si="0"/>
        <v>106.06</v>
      </c>
    </row>
    <row r="20" spans="1:22" ht="75" customHeight="1">
      <c r="A20" s="56"/>
      <c r="B20" s="62" t="s">
        <v>41</v>
      </c>
      <c r="C20" s="63" t="s">
        <v>382</v>
      </c>
      <c r="D20" s="63"/>
      <c r="E20" s="63"/>
      <c r="F20" s="63"/>
      <c r="G20" s="63"/>
      <c r="H20" s="63"/>
      <c r="I20" s="63" t="s">
        <v>383</v>
      </c>
      <c r="J20" s="63"/>
      <c r="K20" s="63"/>
      <c r="L20" s="63" t="s">
        <v>384</v>
      </c>
      <c r="M20" s="63"/>
      <c r="N20" s="63"/>
      <c r="O20" s="63"/>
      <c r="P20" s="64" t="s">
        <v>44</v>
      </c>
      <c r="Q20" s="64" t="s">
        <v>385</v>
      </c>
      <c r="R20" s="64">
        <v>27.78</v>
      </c>
      <c r="S20" s="64">
        <v>27.78</v>
      </c>
      <c r="T20" s="64">
        <v>5.19</v>
      </c>
      <c r="U20" s="65">
        <f t="shared" si="0"/>
        <v>18.682505399568036</v>
      </c>
    </row>
    <row r="21" spans="1:22" ht="75" customHeight="1">
      <c r="A21" s="56"/>
      <c r="B21" s="62" t="s">
        <v>41</v>
      </c>
      <c r="C21" s="63" t="s">
        <v>41</v>
      </c>
      <c r="D21" s="63"/>
      <c r="E21" s="63"/>
      <c r="F21" s="63"/>
      <c r="G21" s="63"/>
      <c r="H21" s="63"/>
      <c r="I21" s="63" t="s">
        <v>386</v>
      </c>
      <c r="J21" s="63"/>
      <c r="K21" s="63"/>
      <c r="L21" s="63" t="s">
        <v>387</v>
      </c>
      <c r="M21" s="63"/>
      <c r="N21" s="63"/>
      <c r="O21" s="63"/>
      <c r="P21" s="64" t="s">
        <v>360</v>
      </c>
      <c r="Q21" s="64" t="s">
        <v>106</v>
      </c>
      <c r="R21" s="64">
        <v>3207063.98</v>
      </c>
      <c r="S21" s="64">
        <v>3207063.98</v>
      </c>
      <c r="T21" s="64">
        <v>11116991.699999999</v>
      </c>
      <c r="U21" s="65">
        <f>IF(ISERR((S21-T21)*100/S21+100),"N/A",(S21-T21)*100/S21+100)</f>
        <v>-146.640783262453</v>
      </c>
    </row>
    <row r="22" spans="1:22" ht="75" customHeight="1">
      <c r="A22" s="56"/>
      <c r="B22" s="62" t="s">
        <v>41</v>
      </c>
      <c r="C22" s="63" t="s">
        <v>388</v>
      </c>
      <c r="D22" s="63"/>
      <c r="E22" s="63"/>
      <c r="F22" s="63"/>
      <c r="G22" s="63"/>
      <c r="H22" s="63"/>
      <c r="I22" s="63" t="s">
        <v>389</v>
      </c>
      <c r="J22" s="63"/>
      <c r="K22" s="63"/>
      <c r="L22" s="63" t="s">
        <v>390</v>
      </c>
      <c r="M22" s="63"/>
      <c r="N22" s="63"/>
      <c r="O22" s="63"/>
      <c r="P22" s="64" t="s">
        <v>183</v>
      </c>
      <c r="Q22" s="64" t="s">
        <v>106</v>
      </c>
      <c r="R22" s="64">
        <v>56.95</v>
      </c>
      <c r="S22" s="64">
        <v>56.95</v>
      </c>
      <c r="T22" s="64">
        <v>29.27</v>
      </c>
      <c r="U22" s="65">
        <f>IF(ISERR(T22/S22*100),"N/A",T22/S22*100)</f>
        <v>51.395961369622469</v>
      </c>
    </row>
    <row r="23" spans="1:22" ht="75" customHeight="1">
      <c r="A23" s="56"/>
      <c r="B23" s="62" t="s">
        <v>41</v>
      </c>
      <c r="C23" s="63" t="s">
        <v>391</v>
      </c>
      <c r="D23" s="63"/>
      <c r="E23" s="63"/>
      <c r="F23" s="63"/>
      <c r="G23" s="63"/>
      <c r="H23" s="63"/>
      <c r="I23" s="63" t="s">
        <v>392</v>
      </c>
      <c r="J23" s="63"/>
      <c r="K23" s="63"/>
      <c r="L23" s="63" t="s">
        <v>393</v>
      </c>
      <c r="M23" s="63"/>
      <c r="N23" s="63"/>
      <c r="O23" s="63"/>
      <c r="P23" s="64" t="s">
        <v>183</v>
      </c>
      <c r="Q23" s="64" t="s">
        <v>106</v>
      </c>
      <c r="R23" s="64">
        <v>0.25</v>
      </c>
      <c r="S23" s="64">
        <v>0.25</v>
      </c>
      <c r="T23" s="64">
        <v>17.8</v>
      </c>
      <c r="U23" s="65">
        <f>IF(ISERR(T23/S23*100),"N/A",T23/S23*100)</f>
        <v>7120</v>
      </c>
    </row>
    <row r="24" spans="1:22" ht="75" customHeight="1">
      <c r="A24" s="56"/>
      <c r="B24" s="62" t="s">
        <v>41</v>
      </c>
      <c r="C24" s="63" t="s">
        <v>394</v>
      </c>
      <c r="D24" s="63"/>
      <c r="E24" s="63"/>
      <c r="F24" s="63"/>
      <c r="G24" s="63"/>
      <c r="H24" s="63"/>
      <c r="I24" s="63" t="s">
        <v>395</v>
      </c>
      <c r="J24" s="63"/>
      <c r="K24" s="63"/>
      <c r="L24" s="63" t="s">
        <v>396</v>
      </c>
      <c r="M24" s="63"/>
      <c r="N24" s="63"/>
      <c r="O24" s="63"/>
      <c r="P24" s="64" t="s">
        <v>183</v>
      </c>
      <c r="Q24" s="64" t="s">
        <v>155</v>
      </c>
      <c r="R24" s="64">
        <v>1</v>
      </c>
      <c r="S24" s="64">
        <v>1</v>
      </c>
      <c r="T24" s="64">
        <v>98.74</v>
      </c>
      <c r="U24" s="65">
        <f>IF(ISERR(T24/S24*100),"N/A",T24/S24*100)</f>
        <v>9874</v>
      </c>
    </row>
    <row r="25" spans="1:22" ht="75" customHeight="1">
      <c r="A25" s="56"/>
      <c r="B25" s="62" t="s">
        <v>41</v>
      </c>
      <c r="C25" s="63" t="s">
        <v>397</v>
      </c>
      <c r="D25" s="63"/>
      <c r="E25" s="63"/>
      <c r="F25" s="63"/>
      <c r="G25" s="63"/>
      <c r="H25" s="63"/>
      <c r="I25" s="63" t="s">
        <v>398</v>
      </c>
      <c r="J25" s="63"/>
      <c r="K25" s="63"/>
      <c r="L25" s="63" t="s">
        <v>399</v>
      </c>
      <c r="M25" s="63"/>
      <c r="N25" s="63"/>
      <c r="O25" s="63"/>
      <c r="P25" s="64" t="s">
        <v>183</v>
      </c>
      <c r="Q25" s="64" t="s">
        <v>212</v>
      </c>
      <c r="R25" s="64">
        <v>0.5</v>
      </c>
      <c r="S25" s="64">
        <v>0.5</v>
      </c>
      <c r="T25" s="64">
        <v>94.52</v>
      </c>
      <c r="U25" s="65">
        <f>IF(ISERR(T25/S25*100),"N/A",T25/S25*100)</f>
        <v>18904</v>
      </c>
    </row>
    <row r="26" spans="1:22" ht="75" customHeight="1" thickBot="1">
      <c r="A26" s="56"/>
      <c r="B26" s="62" t="s">
        <v>41</v>
      </c>
      <c r="C26" s="63" t="s">
        <v>400</v>
      </c>
      <c r="D26" s="63"/>
      <c r="E26" s="63"/>
      <c r="F26" s="63"/>
      <c r="G26" s="63"/>
      <c r="H26" s="63"/>
      <c r="I26" s="63" t="s">
        <v>401</v>
      </c>
      <c r="J26" s="63"/>
      <c r="K26" s="63"/>
      <c r="L26" s="63" t="s">
        <v>402</v>
      </c>
      <c r="M26" s="63"/>
      <c r="N26" s="63"/>
      <c r="O26" s="63"/>
      <c r="P26" s="64" t="s">
        <v>44</v>
      </c>
      <c r="Q26" s="64" t="s">
        <v>155</v>
      </c>
      <c r="R26" s="64">
        <v>89.72</v>
      </c>
      <c r="S26" s="64">
        <v>89.72</v>
      </c>
      <c r="T26" s="64">
        <v>75.61</v>
      </c>
      <c r="U26" s="65">
        <f>IF(ISERR(T26/S26*100),"N/A",T26/S26*100)</f>
        <v>84.27329469460544</v>
      </c>
    </row>
    <row r="27" spans="1:22" ht="22.5" customHeight="1" thickTop="1" thickBot="1">
      <c r="B27" s="9" t="s">
        <v>60</v>
      </c>
      <c r="C27" s="10"/>
      <c r="D27" s="10"/>
      <c r="E27" s="10"/>
      <c r="F27" s="10"/>
      <c r="G27" s="10"/>
      <c r="H27" s="11"/>
      <c r="I27" s="11"/>
      <c r="J27" s="11"/>
      <c r="K27" s="11"/>
      <c r="L27" s="11"/>
      <c r="M27" s="11"/>
      <c r="N27" s="11"/>
      <c r="O27" s="11"/>
      <c r="P27" s="11"/>
      <c r="Q27" s="11"/>
      <c r="R27" s="11"/>
      <c r="S27" s="11"/>
      <c r="T27" s="11"/>
      <c r="U27" s="12"/>
      <c r="V27" s="66"/>
    </row>
    <row r="28" spans="1:22" ht="26.25" customHeight="1" thickTop="1">
      <c r="B28" s="67"/>
      <c r="C28" s="68"/>
      <c r="D28" s="68"/>
      <c r="E28" s="68"/>
      <c r="F28" s="68"/>
      <c r="G28" s="68"/>
      <c r="H28" s="69"/>
      <c r="I28" s="69"/>
      <c r="J28" s="69"/>
      <c r="K28" s="69"/>
      <c r="L28" s="69"/>
      <c r="M28" s="69"/>
      <c r="N28" s="69"/>
      <c r="O28" s="69"/>
      <c r="P28" s="70"/>
      <c r="Q28" s="71"/>
      <c r="R28" s="72" t="s">
        <v>61</v>
      </c>
      <c r="S28" s="40" t="s">
        <v>62</v>
      </c>
      <c r="T28" s="72" t="s">
        <v>63</v>
      </c>
      <c r="U28" s="40" t="s">
        <v>64</v>
      </c>
    </row>
    <row r="29" spans="1:22" ht="26.25" customHeight="1" thickBot="1">
      <c r="B29" s="73"/>
      <c r="C29" s="74"/>
      <c r="D29" s="74"/>
      <c r="E29" s="74"/>
      <c r="F29" s="74"/>
      <c r="G29" s="74"/>
      <c r="H29" s="75"/>
      <c r="I29" s="75"/>
      <c r="J29" s="75"/>
      <c r="K29" s="75"/>
      <c r="L29" s="75"/>
      <c r="M29" s="75"/>
      <c r="N29" s="75"/>
      <c r="O29" s="75"/>
      <c r="P29" s="76"/>
      <c r="Q29" s="77"/>
      <c r="R29" s="78" t="s">
        <v>65</v>
      </c>
      <c r="S29" s="77" t="s">
        <v>65</v>
      </c>
      <c r="T29" s="77" t="s">
        <v>65</v>
      </c>
      <c r="U29" s="77" t="s">
        <v>66</v>
      </c>
    </row>
    <row r="30" spans="1:22" ht="13.5" customHeight="1" thickBot="1">
      <c r="B30" s="79" t="s">
        <v>67</v>
      </c>
      <c r="C30" s="80"/>
      <c r="D30" s="80"/>
      <c r="E30" s="81"/>
      <c r="F30" s="81"/>
      <c r="G30" s="81"/>
      <c r="H30" s="82"/>
      <c r="I30" s="82"/>
      <c r="J30" s="82"/>
      <c r="K30" s="82"/>
      <c r="L30" s="82"/>
      <c r="M30" s="82"/>
      <c r="N30" s="82"/>
      <c r="O30" s="82"/>
      <c r="P30" s="83"/>
      <c r="Q30" s="83"/>
      <c r="R30" s="84">
        <f>4278.495358</f>
        <v>4278.4953580000001</v>
      </c>
      <c r="S30" s="84">
        <f>4278.495358</f>
        <v>4278.4953580000001</v>
      </c>
      <c r="T30" s="84">
        <f>3161.27556413</f>
        <v>3161.27556413</v>
      </c>
      <c r="U30" s="85">
        <f>+IF(ISERR(T30/S30*100),"N/A",T30/S30*100)</f>
        <v>73.887553908852453</v>
      </c>
    </row>
    <row r="31" spans="1:22" ht="13.5" customHeight="1" thickBot="1">
      <c r="B31" s="86" t="s">
        <v>68</v>
      </c>
      <c r="C31" s="87"/>
      <c r="D31" s="87"/>
      <c r="E31" s="88"/>
      <c r="F31" s="88"/>
      <c r="G31" s="88"/>
      <c r="H31" s="89"/>
      <c r="I31" s="89"/>
      <c r="J31" s="89"/>
      <c r="K31" s="89"/>
      <c r="L31" s="89"/>
      <c r="M31" s="89"/>
      <c r="N31" s="89"/>
      <c r="O31" s="89"/>
      <c r="P31" s="90"/>
      <c r="Q31" s="90"/>
      <c r="R31" s="84">
        <f>3246.58943301</f>
        <v>3246.58943301</v>
      </c>
      <c r="S31" s="84">
        <f>3246.58943301</f>
        <v>3246.58943301</v>
      </c>
      <c r="T31" s="84">
        <f>3161.27556413</f>
        <v>3161.27556413</v>
      </c>
      <c r="U31" s="85">
        <f>+IF(ISERR(T31/S31*100),"N/A",T31/S31*100)</f>
        <v>97.372200253824431</v>
      </c>
    </row>
    <row r="32" spans="1:22" ht="14.85" customHeight="1" thickTop="1" thickBot="1">
      <c r="B32" s="9" t="s">
        <v>69</v>
      </c>
      <c r="C32" s="10"/>
      <c r="D32" s="10"/>
      <c r="E32" s="10"/>
      <c r="F32" s="10"/>
      <c r="G32" s="10"/>
      <c r="H32" s="11"/>
      <c r="I32" s="11"/>
      <c r="J32" s="11"/>
      <c r="K32" s="11"/>
      <c r="L32" s="11"/>
      <c r="M32" s="11"/>
      <c r="N32" s="11"/>
      <c r="O32" s="11"/>
      <c r="P32" s="11"/>
      <c r="Q32" s="11"/>
      <c r="R32" s="11"/>
      <c r="S32" s="11"/>
      <c r="T32" s="11"/>
      <c r="U32" s="12"/>
    </row>
    <row r="33" spans="2:21" ht="44.25" customHeight="1" thickTop="1">
      <c r="B33" s="91" t="s">
        <v>70</v>
      </c>
      <c r="C33" s="93"/>
      <c r="D33" s="93"/>
      <c r="E33" s="93"/>
      <c r="F33" s="93"/>
      <c r="G33" s="93"/>
      <c r="H33" s="93"/>
      <c r="I33" s="93"/>
      <c r="J33" s="93"/>
      <c r="K33" s="93"/>
      <c r="L33" s="93"/>
      <c r="M33" s="93"/>
      <c r="N33" s="93"/>
      <c r="O33" s="93"/>
      <c r="P33" s="93"/>
      <c r="Q33" s="93"/>
      <c r="R33" s="93"/>
      <c r="S33" s="93"/>
      <c r="T33" s="93"/>
      <c r="U33" s="92"/>
    </row>
    <row r="34" spans="2:21" ht="34.5" customHeight="1">
      <c r="B34" s="94" t="s">
        <v>71</v>
      </c>
      <c r="C34" s="96"/>
      <c r="D34" s="96"/>
      <c r="E34" s="96"/>
      <c r="F34" s="96"/>
      <c r="G34" s="96"/>
      <c r="H34" s="96"/>
      <c r="I34" s="96"/>
      <c r="J34" s="96"/>
      <c r="K34" s="96"/>
      <c r="L34" s="96"/>
      <c r="M34" s="96"/>
      <c r="N34" s="96"/>
      <c r="O34" s="96"/>
      <c r="P34" s="96"/>
      <c r="Q34" s="96"/>
      <c r="R34" s="96"/>
      <c r="S34" s="96"/>
      <c r="T34" s="96"/>
      <c r="U34" s="95"/>
    </row>
    <row r="35" spans="2:21" ht="25.7" customHeight="1">
      <c r="B35" s="94" t="s">
        <v>403</v>
      </c>
      <c r="C35" s="96"/>
      <c r="D35" s="96"/>
      <c r="E35" s="96"/>
      <c r="F35" s="96"/>
      <c r="G35" s="96"/>
      <c r="H35" s="96"/>
      <c r="I35" s="96"/>
      <c r="J35" s="96"/>
      <c r="K35" s="96"/>
      <c r="L35" s="96"/>
      <c r="M35" s="96"/>
      <c r="N35" s="96"/>
      <c r="O35" s="96"/>
      <c r="P35" s="96"/>
      <c r="Q35" s="96"/>
      <c r="R35" s="96"/>
      <c r="S35" s="96"/>
      <c r="T35" s="96"/>
      <c r="U35" s="95"/>
    </row>
    <row r="36" spans="2:21" ht="141" customHeight="1">
      <c r="B36" s="94" t="s">
        <v>404</v>
      </c>
      <c r="C36" s="96"/>
      <c r="D36" s="96"/>
      <c r="E36" s="96"/>
      <c r="F36" s="96"/>
      <c r="G36" s="96"/>
      <c r="H36" s="96"/>
      <c r="I36" s="96"/>
      <c r="J36" s="96"/>
      <c r="K36" s="96"/>
      <c r="L36" s="96"/>
      <c r="M36" s="96"/>
      <c r="N36" s="96"/>
      <c r="O36" s="96"/>
      <c r="P36" s="96"/>
      <c r="Q36" s="96"/>
      <c r="R36" s="96"/>
      <c r="S36" s="96"/>
      <c r="T36" s="96"/>
      <c r="U36" s="95"/>
    </row>
    <row r="37" spans="2:21" ht="57.75" customHeight="1">
      <c r="B37" s="94" t="s">
        <v>405</v>
      </c>
      <c r="C37" s="96"/>
      <c r="D37" s="96"/>
      <c r="E37" s="96"/>
      <c r="F37" s="96"/>
      <c r="G37" s="96"/>
      <c r="H37" s="96"/>
      <c r="I37" s="96"/>
      <c r="J37" s="96"/>
      <c r="K37" s="96"/>
      <c r="L37" s="96"/>
      <c r="M37" s="96"/>
      <c r="N37" s="96"/>
      <c r="O37" s="96"/>
      <c r="P37" s="96"/>
      <c r="Q37" s="96"/>
      <c r="R37" s="96"/>
      <c r="S37" s="96"/>
      <c r="T37" s="96"/>
      <c r="U37" s="95"/>
    </row>
    <row r="38" spans="2:21" ht="90.6" customHeight="1">
      <c r="B38" s="94" t="s">
        <v>406</v>
      </c>
      <c r="C38" s="96"/>
      <c r="D38" s="96"/>
      <c r="E38" s="96"/>
      <c r="F38" s="96"/>
      <c r="G38" s="96"/>
      <c r="H38" s="96"/>
      <c r="I38" s="96"/>
      <c r="J38" s="96"/>
      <c r="K38" s="96"/>
      <c r="L38" s="96"/>
      <c r="M38" s="96"/>
      <c r="N38" s="96"/>
      <c r="O38" s="96"/>
      <c r="P38" s="96"/>
      <c r="Q38" s="96"/>
      <c r="R38" s="96"/>
      <c r="S38" s="96"/>
      <c r="T38" s="96"/>
      <c r="U38" s="95"/>
    </row>
    <row r="39" spans="2:21" ht="62.1" customHeight="1">
      <c r="B39" s="94" t="s">
        <v>407</v>
      </c>
      <c r="C39" s="96"/>
      <c r="D39" s="96"/>
      <c r="E39" s="96"/>
      <c r="F39" s="96"/>
      <c r="G39" s="96"/>
      <c r="H39" s="96"/>
      <c r="I39" s="96"/>
      <c r="J39" s="96"/>
      <c r="K39" s="96"/>
      <c r="L39" s="96"/>
      <c r="M39" s="96"/>
      <c r="N39" s="96"/>
      <c r="O39" s="96"/>
      <c r="P39" s="96"/>
      <c r="Q39" s="96"/>
      <c r="R39" s="96"/>
      <c r="S39" s="96"/>
      <c r="T39" s="96"/>
      <c r="U39" s="95"/>
    </row>
    <row r="40" spans="2:21" ht="31.35" customHeight="1">
      <c r="B40" s="94" t="s">
        <v>408</v>
      </c>
      <c r="C40" s="96"/>
      <c r="D40" s="96"/>
      <c r="E40" s="96"/>
      <c r="F40" s="96"/>
      <c r="G40" s="96"/>
      <c r="H40" s="96"/>
      <c r="I40" s="96"/>
      <c r="J40" s="96"/>
      <c r="K40" s="96"/>
      <c r="L40" s="96"/>
      <c r="M40" s="96"/>
      <c r="N40" s="96"/>
      <c r="O40" s="96"/>
      <c r="P40" s="96"/>
      <c r="Q40" s="96"/>
      <c r="R40" s="96"/>
      <c r="S40" s="96"/>
      <c r="T40" s="96"/>
      <c r="U40" s="95"/>
    </row>
    <row r="41" spans="2:21" ht="61.35" customHeight="1">
      <c r="B41" s="94" t="s">
        <v>409</v>
      </c>
      <c r="C41" s="96"/>
      <c r="D41" s="96"/>
      <c r="E41" s="96"/>
      <c r="F41" s="96"/>
      <c r="G41" s="96"/>
      <c r="H41" s="96"/>
      <c r="I41" s="96"/>
      <c r="J41" s="96"/>
      <c r="K41" s="96"/>
      <c r="L41" s="96"/>
      <c r="M41" s="96"/>
      <c r="N41" s="96"/>
      <c r="O41" s="96"/>
      <c r="P41" s="96"/>
      <c r="Q41" s="96"/>
      <c r="R41" s="96"/>
      <c r="S41" s="96"/>
      <c r="T41" s="96"/>
      <c r="U41" s="95"/>
    </row>
    <row r="42" spans="2:21" ht="36.950000000000003" customHeight="1">
      <c r="B42" s="94" t="s">
        <v>410</v>
      </c>
      <c r="C42" s="96"/>
      <c r="D42" s="96"/>
      <c r="E42" s="96"/>
      <c r="F42" s="96"/>
      <c r="G42" s="96"/>
      <c r="H42" s="96"/>
      <c r="I42" s="96"/>
      <c r="J42" s="96"/>
      <c r="K42" s="96"/>
      <c r="L42" s="96"/>
      <c r="M42" s="96"/>
      <c r="N42" s="96"/>
      <c r="O42" s="96"/>
      <c r="P42" s="96"/>
      <c r="Q42" s="96"/>
      <c r="R42" s="96"/>
      <c r="S42" s="96"/>
      <c r="T42" s="96"/>
      <c r="U42" s="95"/>
    </row>
    <row r="43" spans="2:21" ht="128.25" customHeight="1">
      <c r="B43" s="94" t="s">
        <v>411</v>
      </c>
      <c r="C43" s="96"/>
      <c r="D43" s="96"/>
      <c r="E43" s="96"/>
      <c r="F43" s="96"/>
      <c r="G43" s="96"/>
      <c r="H43" s="96"/>
      <c r="I43" s="96"/>
      <c r="J43" s="96"/>
      <c r="K43" s="96"/>
      <c r="L43" s="96"/>
      <c r="M43" s="96"/>
      <c r="N43" s="96"/>
      <c r="O43" s="96"/>
      <c r="P43" s="96"/>
      <c r="Q43" s="96"/>
      <c r="R43" s="96"/>
      <c r="S43" s="96"/>
      <c r="T43" s="96"/>
      <c r="U43" s="95"/>
    </row>
    <row r="44" spans="2:21" ht="146.25" customHeight="1">
      <c r="B44" s="94" t="s">
        <v>412</v>
      </c>
      <c r="C44" s="96"/>
      <c r="D44" s="96"/>
      <c r="E44" s="96"/>
      <c r="F44" s="96"/>
      <c r="G44" s="96"/>
      <c r="H44" s="96"/>
      <c r="I44" s="96"/>
      <c r="J44" s="96"/>
      <c r="K44" s="96"/>
      <c r="L44" s="96"/>
      <c r="M44" s="96"/>
      <c r="N44" s="96"/>
      <c r="O44" s="96"/>
      <c r="P44" s="96"/>
      <c r="Q44" s="96"/>
      <c r="R44" s="96"/>
      <c r="S44" s="96"/>
      <c r="T44" s="96"/>
      <c r="U44" s="95"/>
    </row>
    <row r="45" spans="2:21" ht="60.95" customHeight="1">
      <c r="B45" s="94" t="s">
        <v>413</v>
      </c>
      <c r="C45" s="96"/>
      <c r="D45" s="96"/>
      <c r="E45" s="96"/>
      <c r="F45" s="96"/>
      <c r="G45" s="96"/>
      <c r="H45" s="96"/>
      <c r="I45" s="96"/>
      <c r="J45" s="96"/>
      <c r="K45" s="96"/>
      <c r="L45" s="96"/>
      <c r="M45" s="96"/>
      <c r="N45" s="96"/>
      <c r="O45" s="96"/>
      <c r="P45" s="96"/>
      <c r="Q45" s="96"/>
      <c r="R45" s="96"/>
      <c r="S45" s="96"/>
      <c r="T45" s="96"/>
      <c r="U45" s="95"/>
    </row>
    <row r="46" spans="2:21" ht="69.2" customHeight="1">
      <c r="B46" s="94" t="s">
        <v>414</v>
      </c>
      <c r="C46" s="96"/>
      <c r="D46" s="96"/>
      <c r="E46" s="96"/>
      <c r="F46" s="96"/>
      <c r="G46" s="96"/>
      <c r="H46" s="96"/>
      <c r="I46" s="96"/>
      <c r="J46" s="96"/>
      <c r="K46" s="96"/>
      <c r="L46" s="96"/>
      <c r="M46" s="96"/>
      <c r="N46" s="96"/>
      <c r="O46" s="96"/>
      <c r="P46" s="96"/>
      <c r="Q46" s="96"/>
      <c r="R46" s="96"/>
      <c r="S46" s="96"/>
      <c r="T46" s="96"/>
      <c r="U46" s="95"/>
    </row>
    <row r="47" spans="2:21" ht="43.35" customHeight="1">
      <c r="B47" s="94" t="s">
        <v>415</v>
      </c>
      <c r="C47" s="96"/>
      <c r="D47" s="96"/>
      <c r="E47" s="96"/>
      <c r="F47" s="96"/>
      <c r="G47" s="96"/>
      <c r="H47" s="96"/>
      <c r="I47" s="96"/>
      <c r="J47" s="96"/>
      <c r="K47" s="96"/>
      <c r="L47" s="96"/>
      <c r="M47" s="96"/>
      <c r="N47" s="96"/>
      <c r="O47" s="96"/>
      <c r="P47" s="96"/>
      <c r="Q47" s="96"/>
      <c r="R47" s="96"/>
      <c r="S47" s="96"/>
      <c r="T47" s="96"/>
      <c r="U47" s="95"/>
    </row>
    <row r="48" spans="2:21" ht="46.35" customHeight="1">
      <c r="B48" s="94" t="s">
        <v>416</v>
      </c>
      <c r="C48" s="96"/>
      <c r="D48" s="96"/>
      <c r="E48" s="96"/>
      <c r="F48" s="96"/>
      <c r="G48" s="96"/>
      <c r="H48" s="96"/>
      <c r="I48" s="96"/>
      <c r="J48" s="96"/>
      <c r="K48" s="96"/>
      <c r="L48" s="96"/>
      <c r="M48" s="96"/>
      <c r="N48" s="96"/>
      <c r="O48" s="96"/>
      <c r="P48" s="96"/>
      <c r="Q48" s="96"/>
      <c r="R48" s="96"/>
      <c r="S48" s="96"/>
      <c r="T48" s="96"/>
      <c r="U48" s="95"/>
    </row>
    <row r="49" spans="2:21" ht="54.2" customHeight="1" thickBot="1">
      <c r="B49" s="97" t="s">
        <v>417</v>
      </c>
      <c r="C49" s="99"/>
      <c r="D49" s="99"/>
      <c r="E49" s="99"/>
      <c r="F49" s="99"/>
      <c r="G49" s="99"/>
      <c r="H49" s="99"/>
      <c r="I49" s="99"/>
      <c r="J49" s="99"/>
      <c r="K49" s="99"/>
      <c r="L49" s="99"/>
      <c r="M49" s="99"/>
      <c r="N49" s="99"/>
      <c r="O49" s="99"/>
      <c r="P49" s="99"/>
      <c r="Q49" s="99"/>
      <c r="R49" s="99"/>
      <c r="S49" s="99"/>
      <c r="T49" s="99"/>
      <c r="U49" s="98"/>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65"/>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418</v>
      </c>
      <c r="D4" s="15" t="s">
        <v>419</v>
      </c>
      <c r="E4" s="15"/>
      <c r="F4" s="15"/>
      <c r="G4" s="15"/>
      <c r="H4" s="15"/>
      <c r="I4" s="16"/>
      <c r="J4" s="17" t="s">
        <v>6</v>
      </c>
      <c r="K4" s="18" t="s">
        <v>7</v>
      </c>
      <c r="L4" s="19" t="s">
        <v>8</v>
      </c>
      <c r="M4" s="19"/>
      <c r="N4" s="19"/>
      <c r="O4" s="19"/>
      <c r="P4" s="17" t="s">
        <v>9</v>
      </c>
      <c r="Q4" s="19" t="s">
        <v>420</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253</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c r="A11" s="56"/>
      <c r="B11" s="57" t="s">
        <v>36</v>
      </c>
      <c r="C11" s="58" t="s">
        <v>421</v>
      </c>
      <c r="D11" s="58"/>
      <c r="E11" s="58"/>
      <c r="F11" s="58"/>
      <c r="G11" s="58"/>
      <c r="H11" s="58"/>
      <c r="I11" s="58" t="s">
        <v>1395</v>
      </c>
      <c r="J11" s="58"/>
      <c r="K11" s="58"/>
      <c r="L11" s="58" t="s">
        <v>38</v>
      </c>
      <c r="M11" s="58"/>
      <c r="N11" s="58"/>
      <c r="O11" s="58"/>
      <c r="P11" s="59" t="s">
        <v>39</v>
      </c>
      <c r="Q11" s="59" t="s">
        <v>40</v>
      </c>
      <c r="R11" s="60">
        <v>62505</v>
      </c>
      <c r="S11" s="60">
        <v>62505</v>
      </c>
      <c r="T11" s="60">
        <v>85196</v>
      </c>
      <c r="U11" s="61">
        <f t="shared" ref="U11:U34" si="0">IF(ISERR(T11/S11*100),"N/A",T11/S11*100)</f>
        <v>136.30269578433726</v>
      </c>
    </row>
    <row r="12" spans="1:34" ht="75" customHeight="1" thickBot="1">
      <c r="A12" s="56"/>
      <c r="B12" s="62" t="s">
        <v>41</v>
      </c>
      <c r="C12" s="63" t="s">
        <v>41</v>
      </c>
      <c r="D12" s="63"/>
      <c r="E12" s="63"/>
      <c r="F12" s="63"/>
      <c r="G12" s="63"/>
      <c r="H12" s="63"/>
      <c r="I12" s="63" t="s">
        <v>422</v>
      </c>
      <c r="J12" s="63"/>
      <c r="K12" s="63"/>
      <c r="L12" s="63" t="s">
        <v>423</v>
      </c>
      <c r="M12" s="63"/>
      <c r="N12" s="63"/>
      <c r="O12" s="63"/>
      <c r="P12" s="64" t="s">
        <v>360</v>
      </c>
      <c r="Q12" s="64" t="s">
        <v>40</v>
      </c>
      <c r="R12" s="64">
        <v>100.5</v>
      </c>
      <c r="S12" s="64">
        <v>100.5</v>
      </c>
      <c r="T12" s="64">
        <v>100.17</v>
      </c>
      <c r="U12" s="65">
        <f t="shared" si="0"/>
        <v>99.671641791044777</v>
      </c>
    </row>
    <row r="13" spans="1:34" ht="75" customHeight="1" thickTop="1" thickBot="1">
      <c r="A13" s="56"/>
      <c r="B13" s="57" t="s">
        <v>45</v>
      </c>
      <c r="C13" s="58" t="s">
        <v>424</v>
      </c>
      <c r="D13" s="58"/>
      <c r="E13" s="58"/>
      <c r="F13" s="58"/>
      <c r="G13" s="58"/>
      <c r="H13" s="58"/>
      <c r="I13" s="58" t="s">
        <v>425</v>
      </c>
      <c r="J13" s="58"/>
      <c r="K13" s="58"/>
      <c r="L13" s="58" t="s">
        <v>426</v>
      </c>
      <c r="M13" s="58"/>
      <c r="N13" s="58"/>
      <c r="O13" s="58"/>
      <c r="P13" s="59" t="s">
        <v>44</v>
      </c>
      <c r="Q13" s="59" t="s">
        <v>40</v>
      </c>
      <c r="R13" s="59">
        <v>102</v>
      </c>
      <c r="S13" s="59">
        <v>102</v>
      </c>
      <c r="T13" s="59">
        <v>102.4</v>
      </c>
      <c r="U13" s="61">
        <f t="shared" si="0"/>
        <v>100.3921568627451</v>
      </c>
    </row>
    <row r="14" spans="1:34" ht="75" customHeight="1" thickTop="1">
      <c r="A14" s="56"/>
      <c r="B14" s="57" t="s">
        <v>50</v>
      </c>
      <c r="C14" s="58" t="s">
        <v>427</v>
      </c>
      <c r="D14" s="58"/>
      <c r="E14" s="58"/>
      <c r="F14" s="58"/>
      <c r="G14" s="58"/>
      <c r="H14" s="58"/>
      <c r="I14" s="58" t="s">
        <v>428</v>
      </c>
      <c r="J14" s="58"/>
      <c r="K14" s="58"/>
      <c r="L14" s="58" t="s">
        <v>429</v>
      </c>
      <c r="M14" s="58"/>
      <c r="N14" s="58"/>
      <c r="O14" s="58"/>
      <c r="P14" s="59" t="s">
        <v>44</v>
      </c>
      <c r="Q14" s="59" t="s">
        <v>96</v>
      </c>
      <c r="R14" s="59">
        <v>18.03</v>
      </c>
      <c r="S14" s="59">
        <v>18.03</v>
      </c>
      <c r="T14" s="59">
        <v>9.01</v>
      </c>
      <c r="U14" s="61">
        <f t="shared" si="0"/>
        <v>49.972268441486406</v>
      </c>
    </row>
    <row r="15" spans="1:34" ht="75" customHeight="1">
      <c r="A15" s="56"/>
      <c r="B15" s="62" t="s">
        <v>41</v>
      </c>
      <c r="C15" s="63" t="s">
        <v>430</v>
      </c>
      <c r="D15" s="63"/>
      <c r="E15" s="63"/>
      <c r="F15" s="63"/>
      <c r="G15" s="63"/>
      <c r="H15" s="63"/>
      <c r="I15" s="63" t="s">
        <v>431</v>
      </c>
      <c r="J15" s="63"/>
      <c r="K15" s="63"/>
      <c r="L15" s="63" t="s">
        <v>432</v>
      </c>
      <c r="M15" s="63"/>
      <c r="N15" s="63"/>
      <c r="O15" s="63"/>
      <c r="P15" s="64" t="s">
        <v>44</v>
      </c>
      <c r="Q15" s="64" t="s">
        <v>96</v>
      </c>
      <c r="R15" s="64">
        <v>100</v>
      </c>
      <c r="S15" s="64">
        <v>100</v>
      </c>
      <c r="T15" s="64">
        <v>100</v>
      </c>
      <c r="U15" s="65">
        <f t="shared" si="0"/>
        <v>100</v>
      </c>
    </row>
    <row r="16" spans="1:34" ht="75" customHeight="1">
      <c r="A16" s="56"/>
      <c r="B16" s="62" t="s">
        <v>41</v>
      </c>
      <c r="C16" s="63" t="s">
        <v>433</v>
      </c>
      <c r="D16" s="63"/>
      <c r="E16" s="63"/>
      <c r="F16" s="63"/>
      <c r="G16" s="63"/>
      <c r="H16" s="63"/>
      <c r="I16" s="63" t="s">
        <v>434</v>
      </c>
      <c r="J16" s="63"/>
      <c r="K16" s="63"/>
      <c r="L16" s="63" t="s">
        <v>435</v>
      </c>
      <c r="M16" s="63"/>
      <c r="N16" s="63"/>
      <c r="O16" s="63"/>
      <c r="P16" s="64" t="s">
        <v>44</v>
      </c>
      <c r="Q16" s="64" t="s">
        <v>40</v>
      </c>
      <c r="R16" s="64">
        <v>8.9499999999999993</v>
      </c>
      <c r="S16" s="64">
        <v>8.9499999999999993</v>
      </c>
      <c r="T16" s="64">
        <v>11.9</v>
      </c>
      <c r="U16" s="65">
        <f t="shared" si="0"/>
        <v>132.9608938547486</v>
      </c>
    </row>
    <row r="17" spans="1:21" ht="75" customHeight="1">
      <c r="A17" s="56"/>
      <c r="B17" s="62" t="s">
        <v>41</v>
      </c>
      <c r="C17" s="63" t="s">
        <v>436</v>
      </c>
      <c r="D17" s="63"/>
      <c r="E17" s="63"/>
      <c r="F17" s="63"/>
      <c r="G17" s="63"/>
      <c r="H17" s="63"/>
      <c r="I17" s="63" t="s">
        <v>437</v>
      </c>
      <c r="J17" s="63"/>
      <c r="K17" s="63"/>
      <c r="L17" s="63" t="s">
        <v>438</v>
      </c>
      <c r="M17" s="63"/>
      <c r="N17" s="63"/>
      <c r="O17" s="63"/>
      <c r="P17" s="64" t="s">
        <v>44</v>
      </c>
      <c r="Q17" s="64" t="s">
        <v>40</v>
      </c>
      <c r="R17" s="64">
        <v>103.71</v>
      </c>
      <c r="S17" s="64">
        <v>103.71</v>
      </c>
      <c r="T17" s="64">
        <v>104.53</v>
      </c>
      <c r="U17" s="65">
        <f t="shared" si="0"/>
        <v>100.79066628097581</v>
      </c>
    </row>
    <row r="18" spans="1:21" ht="75" customHeight="1">
      <c r="A18" s="56"/>
      <c r="B18" s="62" t="s">
        <v>41</v>
      </c>
      <c r="C18" s="63" t="s">
        <v>439</v>
      </c>
      <c r="D18" s="63"/>
      <c r="E18" s="63"/>
      <c r="F18" s="63"/>
      <c r="G18" s="63"/>
      <c r="H18" s="63"/>
      <c r="I18" s="63" t="s">
        <v>440</v>
      </c>
      <c r="J18" s="63"/>
      <c r="K18" s="63"/>
      <c r="L18" s="63" t="s">
        <v>441</v>
      </c>
      <c r="M18" s="63"/>
      <c r="N18" s="63"/>
      <c r="O18" s="63"/>
      <c r="P18" s="64" t="s">
        <v>44</v>
      </c>
      <c r="Q18" s="64" t="s">
        <v>59</v>
      </c>
      <c r="R18" s="64">
        <v>75</v>
      </c>
      <c r="S18" s="64">
        <v>75</v>
      </c>
      <c r="T18" s="64">
        <v>81.180000000000007</v>
      </c>
      <c r="U18" s="65">
        <f t="shared" si="0"/>
        <v>108.24000000000001</v>
      </c>
    </row>
    <row r="19" spans="1:21" ht="75" customHeight="1">
      <c r="A19" s="56"/>
      <c r="B19" s="62" t="s">
        <v>41</v>
      </c>
      <c r="C19" s="63" t="s">
        <v>41</v>
      </c>
      <c r="D19" s="63"/>
      <c r="E19" s="63"/>
      <c r="F19" s="63"/>
      <c r="G19" s="63"/>
      <c r="H19" s="63"/>
      <c r="I19" s="63" t="s">
        <v>442</v>
      </c>
      <c r="J19" s="63"/>
      <c r="K19" s="63"/>
      <c r="L19" s="63" t="s">
        <v>443</v>
      </c>
      <c r="M19" s="63"/>
      <c r="N19" s="63"/>
      <c r="O19" s="63"/>
      <c r="P19" s="64" t="s">
        <v>44</v>
      </c>
      <c r="Q19" s="64" t="s">
        <v>444</v>
      </c>
      <c r="R19" s="64">
        <v>80.010000000000005</v>
      </c>
      <c r="S19" s="64">
        <v>80.010000000000005</v>
      </c>
      <c r="T19" s="64">
        <v>82.42</v>
      </c>
      <c r="U19" s="65">
        <f t="shared" si="0"/>
        <v>103.01212348456443</v>
      </c>
    </row>
    <row r="20" spans="1:21" ht="75" customHeight="1">
      <c r="A20" s="56"/>
      <c r="B20" s="62" t="s">
        <v>41</v>
      </c>
      <c r="C20" s="63" t="s">
        <v>445</v>
      </c>
      <c r="D20" s="63"/>
      <c r="E20" s="63"/>
      <c r="F20" s="63"/>
      <c r="G20" s="63"/>
      <c r="H20" s="63"/>
      <c r="I20" s="63" t="s">
        <v>446</v>
      </c>
      <c r="J20" s="63"/>
      <c r="K20" s="63"/>
      <c r="L20" s="63" t="s">
        <v>447</v>
      </c>
      <c r="M20" s="63"/>
      <c r="N20" s="63"/>
      <c r="O20" s="63"/>
      <c r="P20" s="64" t="s">
        <v>183</v>
      </c>
      <c r="Q20" s="64" t="s">
        <v>40</v>
      </c>
      <c r="R20" s="64">
        <v>104.41</v>
      </c>
      <c r="S20" s="64">
        <v>104.41</v>
      </c>
      <c r="T20" s="64">
        <v>105.28</v>
      </c>
      <c r="U20" s="65">
        <f t="shared" si="0"/>
        <v>100.83325351977781</v>
      </c>
    </row>
    <row r="21" spans="1:21" ht="75" customHeight="1">
      <c r="A21" s="56"/>
      <c r="B21" s="62" t="s">
        <v>41</v>
      </c>
      <c r="C21" s="63" t="s">
        <v>448</v>
      </c>
      <c r="D21" s="63"/>
      <c r="E21" s="63"/>
      <c r="F21" s="63"/>
      <c r="G21" s="63"/>
      <c r="H21" s="63"/>
      <c r="I21" s="63" t="s">
        <v>449</v>
      </c>
      <c r="J21" s="63"/>
      <c r="K21" s="63"/>
      <c r="L21" s="63" t="s">
        <v>450</v>
      </c>
      <c r="M21" s="63"/>
      <c r="N21" s="63"/>
      <c r="O21" s="63"/>
      <c r="P21" s="64" t="s">
        <v>183</v>
      </c>
      <c r="Q21" s="64" t="s">
        <v>40</v>
      </c>
      <c r="R21" s="64">
        <v>17.649999999999999</v>
      </c>
      <c r="S21" s="64">
        <v>17.649999999999999</v>
      </c>
      <c r="T21" s="64">
        <v>18.72</v>
      </c>
      <c r="U21" s="65">
        <f t="shared" si="0"/>
        <v>106.06232294617564</v>
      </c>
    </row>
    <row r="22" spans="1:21" ht="75" customHeight="1">
      <c r="A22" s="56"/>
      <c r="B22" s="62" t="s">
        <v>41</v>
      </c>
      <c r="C22" s="63" t="s">
        <v>451</v>
      </c>
      <c r="D22" s="63"/>
      <c r="E22" s="63"/>
      <c r="F22" s="63"/>
      <c r="G22" s="63"/>
      <c r="H22" s="63"/>
      <c r="I22" s="63" t="s">
        <v>452</v>
      </c>
      <c r="J22" s="63"/>
      <c r="K22" s="63"/>
      <c r="L22" s="63" t="s">
        <v>453</v>
      </c>
      <c r="M22" s="63"/>
      <c r="N22" s="63"/>
      <c r="O22" s="63"/>
      <c r="P22" s="64" t="s">
        <v>44</v>
      </c>
      <c r="Q22" s="64" t="s">
        <v>155</v>
      </c>
      <c r="R22" s="64">
        <v>35.590000000000003</v>
      </c>
      <c r="S22" s="64">
        <v>35.590000000000003</v>
      </c>
      <c r="T22" s="64">
        <v>35.97</v>
      </c>
      <c r="U22" s="65">
        <f t="shared" si="0"/>
        <v>101.0677156504636</v>
      </c>
    </row>
    <row r="23" spans="1:21" ht="75" customHeight="1" thickBot="1">
      <c r="A23" s="56"/>
      <c r="B23" s="62" t="s">
        <v>41</v>
      </c>
      <c r="C23" s="63" t="s">
        <v>454</v>
      </c>
      <c r="D23" s="63"/>
      <c r="E23" s="63"/>
      <c r="F23" s="63"/>
      <c r="G23" s="63"/>
      <c r="H23" s="63"/>
      <c r="I23" s="63" t="s">
        <v>455</v>
      </c>
      <c r="J23" s="63"/>
      <c r="K23" s="63"/>
      <c r="L23" s="63" t="s">
        <v>456</v>
      </c>
      <c r="M23" s="63"/>
      <c r="N23" s="63"/>
      <c r="O23" s="63"/>
      <c r="P23" s="64" t="s">
        <v>44</v>
      </c>
      <c r="Q23" s="64" t="s">
        <v>155</v>
      </c>
      <c r="R23" s="64">
        <v>45.02</v>
      </c>
      <c r="S23" s="64">
        <v>45.02</v>
      </c>
      <c r="T23" s="64">
        <v>48.04</v>
      </c>
      <c r="U23" s="65">
        <f t="shared" si="0"/>
        <v>106.70812972012438</v>
      </c>
    </row>
    <row r="24" spans="1:21" ht="75" customHeight="1" thickTop="1">
      <c r="A24" s="56"/>
      <c r="B24" s="57" t="s">
        <v>55</v>
      </c>
      <c r="C24" s="58" t="s">
        <v>457</v>
      </c>
      <c r="D24" s="58"/>
      <c r="E24" s="58"/>
      <c r="F24" s="58"/>
      <c r="G24" s="58"/>
      <c r="H24" s="58"/>
      <c r="I24" s="58" t="s">
        <v>458</v>
      </c>
      <c r="J24" s="58"/>
      <c r="K24" s="58"/>
      <c r="L24" s="58" t="s">
        <v>459</v>
      </c>
      <c r="M24" s="58"/>
      <c r="N24" s="58"/>
      <c r="O24" s="58"/>
      <c r="P24" s="59" t="s">
        <v>44</v>
      </c>
      <c r="Q24" s="59" t="s">
        <v>155</v>
      </c>
      <c r="R24" s="59">
        <v>100</v>
      </c>
      <c r="S24" s="59">
        <v>100</v>
      </c>
      <c r="T24" s="59">
        <v>100</v>
      </c>
      <c r="U24" s="61">
        <f t="shared" si="0"/>
        <v>100</v>
      </c>
    </row>
    <row r="25" spans="1:21" ht="75" customHeight="1">
      <c r="A25" s="56"/>
      <c r="B25" s="62" t="s">
        <v>41</v>
      </c>
      <c r="C25" s="63" t="s">
        <v>460</v>
      </c>
      <c r="D25" s="63"/>
      <c r="E25" s="63"/>
      <c r="F25" s="63"/>
      <c r="G25" s="63"/>
      <c r="H25" s="63"/>
      <c r="I25" s="63" t="s">
        <v>461</v>
      </c>
      <c r="J25" s="63"/>
      <c r="K25" s="63"/>
      <c r="L25" s="63" t="s">
        <v>462</v>
      </c>
      <c r="M25" s="63"/>
      <c r="N25" s="63"/>
      <c r="O25" s="63"/>
      <c r="P25" s="64" t="s">
        <v>44</v>
      </c>
      <c r="Q25" s="64" t="s">
        <v>155</v>
      </c>
      <c r="R25" s="64">
        <v>89.29</v>
      </c>
      <c r="S25" s="64">
        <v>89.29</v>
      </c>
      <c r="T25" s="64">
        <v>89.29</v>
      </c>
      <c r="U25" s="65">
        <f t="shared" si="0"/>
        <v>100</v>
      </c>
    </row>
    <row r="26" spans="1:21" ht="75" customHeight="1">
      <c r="A26" s="56"/>
      <c r="B26" s="62" t="s">
        <v>41</v>
      </c>
      <c r="C26" s="63" t="s">
        <v>463</v>
      </c>
      <c r="D26" s="63"/>
      <c r="E26" s="63"/>
      <c r="F26" s="63"/>
      <c r="G26" s="63"/>
      <c r="H26" s="63"/>
      <c r="I26" s="63" t="s">
        <v>464</v>
      </c>
      <c r="J26" s="63"/>
      <c r="K26" s="63"/>
      <c r="L26" s="63" t="s">
        <v>465</v>
      </c>
      <c r="M26" s="63"/>
      <c r="N26" s="63"/>
      <c r="O26" s="63"/>
      <c r="P26" s="64" t="s">
        <v>44</v>
      </c>
      <c r="Q26" s="64" t="s">
        <v>59</v>
      </c>
      <c r="R26" s="64">
        <v>100</v>
      </c>
      <c r="S26" s="64">
        <v>100</v>
      </c>
      <c r="T26" s="64">
        <v>18.95</v>
      </c>
      <c r="U26" s="65">
        <f t="shared" si="0"/>
        <v>18.95</v>
      </c>
    </row>
    <row r="27" spans="1:21" ht="75" customHeight="1">
      <c r="A27" s="56"/>
      <c r="B27" s="62" t="s">
        <v>41</v>
      </c>
      <c r="C27" s="63" t="s">
        <v>466</v>
      </c>
      <c r="D27" s="63"/>
      <c r="E27" s="63"/>
      <c r="F27" s="63"/>
      <c r="G27" s="63"/>
      <c r="H27" s="63"/>
      <c r="I27" s="63" t="s">
        <v>467</v>
      </c>
      <c r="J27" s="63"/>
      <c r="K27" s="63"/>
      <c r="L27" s="63" t="s">
        <v>468</v>
      </c>
      <c r="M27" s="63"/>
      <c r="N27" s="63"/>
      <c r="O27" s="63"/>
      <c r="P27" s="64" t="s">
        <v>44</v>
      </c>
      <c r="Q27" s="64" t="s">
        <v>106</v>
      </c>
      <c r="R27" s="64">
        <v>100</v>
      </c>
      <c r="S27" s="64">
        <v>100</v>
      </c>
      <c r="T27" s="64">
        <v>94.74</v>
      </c>
      <c r="U27" s="65">
        <f t="shared" si="0"/>
        <v>94.74</v>
      </c>
    </row>
    <row r="28" spans="1:21" ht="75" customHeight="1">
      <c r="A28" s="56"/>
      <c r="B28" s="62" t="s">
        <v>41</v>
      </c>
      <c r="C28" s="63" t="s">
        <v>469</v>
      </c>
      <c r="D28" s="63"/>
      <c r="E28" s="63"/>
      <c r="F28" s="63"/>
      <c r="G28" s="63"/>
      <c r="H28" s="63"/>
      <c r="I28" s="63" t="s">
        <v>470</v>
      </c>
      <c r="J28" s="63"/>
      <c r="K28" s="63"/>
      <c r="L28" s="63" t="s">
        <v>471</v>
      </c>
      <c r="M28" s="63"/>
      <c r="N28" s="63"/>
      <c r="O28" s="63"/>
      <c r="P28" s="64" t="s">
        <v>44</v>
      </c>
      <c r="Q28" s="64" t="s">
        <v>59</v>
      </c>
      <c r="R28" s="64">
        <v>25.2</v>
      </c>
      <c r="S28" s="64">
        <v>25.2</v>
      </c>
      <c r="T28" s="64">
        <v>17.29</v>
      </c>
      <c r="U28" s="65">
        <f t="shared" si="0"/>
        <v>68.611111111111114</v>
      </c>
    </row>
    <row r="29" spans="1:21" ht="75" customHeight="1">
      <c r="A29" s="56"/>
      <c r="B29" s="62" t="s">
        <v>41</v>
      </c>
      <c r="C29" s="63" t="s">
        <v>472</v>
      </c>
      <c r="D29" s="63"/>
      <c r="E29" s="63"/>
      <c r="F29" s="63"/>
      <c r="G29" s="63"/>
      <c r="H29" s="63"/>
      <c r="I29" s="63" t="s">
        <v>473</v>
      </c>
      <c r="J29" s="63"/>
      <c r="K29" s="63"/>
      <c r="L29" s="63" t="s">
        <v>474</v>
      </c>
      <c r="M29" s="63"/>
      <c r="N29" s="63"/>
      <c r="O29" s="63"/>
      <c r="P29" s="64" t="s">
        <v>44</v>
      </c>
      <c r="Q29" s="64" t="s">
        <v>59</v>
      </c>
      <c r="R29" s="64">
        <v>6.44</v>
      </c>
      <c r="S29" s="64">
        <v>6.44</v>
      </c>
      <c r="T29" s="64">
        <v>1.4</v>
      </c>
      <c r="U29" s="65">
        <f t="shared" si="0"/>
        <v>21.739130434782606</v>
      </c>
    </row>
    <row r="30" spans="1:21" ht="75" customHeight="1">
      <c r="A30" s="56"/>
      <c r="B30" s="62" t="s">
        <v>41</v>
      </c>
      <c r="C30" s="63" t="s">
        <v>475</v>
      </c>
      <c r="D30" s="63"/>
      <c r="E30" s="63"/>
      <c r="F30" s="63"/>
      <c r="G30" s="63"/>
      <c r="H30" s="63"/>
      <c r="I30" s="63" t="s">
        <v>476</v>
      </c>
      <c r="J30" s="63"/>
      <c r="K30" s="63"/>
      <c r="L30" s="63" t="s">
        <v>477</v>
      </c>
      <c r="M30" s="63"/>
      <c r="N30" s="63"/>
      <c r="O30" s="63"/>
      <c r="P30" s="64" t="s">
        <v>44</v>
      </c>
      <c r="Q30" s="64" t="s">
        <v>106</v>
      </c>
      <c r="R30" s="64">
        <v>92.1</v>
      </c>
      <c r="S30" s="64">
        <v>92.1</v>
      </c>
      <c r="T30" s="64">
        <v>103.25</v>
      </c>
      <c r="U30" s="65">
        <f t="shared" si="0"/>
        <v>112.10640608034745</v>
      </c>
    </row>
    <row r="31" spans="1:21" ht="75" customHeight="1">
      <c r="A31" s="56"/>
      <c r="B31" s="62" t="s">
        <v>41</v>
      </c>
      <c r="C31" s="63" t="s">
        <v>478</v>
      </c>
      <c r="D31" s="63"/>
      <c r="E31" s="63"/>
      <c r="F31" s="63"/>
      <c r="G31" s="63"/>
      <c r="H31" s="63"/>
      <c r="I31" s="63" t="s">
        <v>479</v>
      </c>
      <c r="J31" s="63"/>
      <c r="K31" s="63"/>
      <c r="L31" s="63" t="s">
        <v>480</v>
      </c>
      <c r="M31" s="63"/>
      <c r="N31" s="63"/>
      <c r="O31" s="63"/>
      <c r="P31" s="64" t="s">
        <v>44</v>
      </c>
      <c r="Q31" s="64" t="s">
        <v>59</v>
      </c>
      <c r="R31" s="64">
        <v>100</v>
      </c>
      <c r="S31" s="64">
        <v>100</v>
      </c>
      <c r="T31" s="64">
        <v>99.71</v>
      </c>
      <c r="U31" s="65">
        <f t="shared" si="0"/>
        <v>99.71</v>
      </c>
    </row>
    <row r="32" spans="1:21" ht="75" customHeight="1">
      <c r="A32" s="56"/>
      <c r="B32" s="62" t="s">
        <v>41</v>
      </c>
      <c r="C32" s="63" t="s">
        <v>481</v>
      </c>
      <c r="D32" s="63"/>
      <c r="E32" s="63"/>
      <c r="F32" s="63"/>
      <c r="G32" s="63"/>
      <c r="H32" s="63"/>
      <c r="I32" s="63" t="s">
        <v>482</v>
      </c>
      <c r="J32" s="63"/>
      <c r="K32" s="63"/>
      <c r="L32" s="63" t="s">
        <v>483</v>
      </c>
      <c r="M32" s="63"/>
      <c r="N32" s="63"/>
      <c r="O32" s="63"/>
      <c r="P32" s="64" t="s">
        <v>44</v>
      </c>
      <c r="Q32" s="64" t="s">
        <v>155</v>
      </c>
      <c r="R32" s="64">
        <v>60.2</v>
      </c>
      <c r="S32" s="64">
        <v>60.2</v>
      </c>
      <c r="T32" s="64">
        <v>56.9</v>
      </c>
      <c r="U32" s="65">
        <f t="shared" si="0"/>
        <v>94.518272425249165</v>
      </c>
    </row>
    <row r="33" spans="1:22" ht="75" customHeight="1">
      <c r="A33" s="56"/>
      <c r="B33" s="62" t="s">
        <v>41</v>
      </c>
      <c r="C33" s="63" t="s">
        <v>484</v>
      </c>
      <c r="D33" s="63"/>
      <c r="E33" s="63"/>
      <c r="F33" s="63"/>
      <c r="G33" s="63"/>
      <c r="H33" s="63"/>
      <c r="I33" s="63" t="s">
        <v>485</v>
      </c>
      <c r="J33" s="63"/>
      <c r="K33" s="63"/>
      <c r="L33" s="63" t="s">
        <v>486</v>
      </c>
      <c r="M33" s="63"/>
      <c r="N33" s="63"/>
      <c r="O33" s="63"/>
      <c r="P33" s="64" t="s">
        <v>44</v>
      </c>
      <c r="Q33" s="64" t="s">
        <v>59</v>
      </c>
      <c r="R33" s="64">
        <v>31.5</v>
      </c>
      <c r="S33" s="64">
        <v>31.5</v>
      </c>
      <c r="T33" s="64">
        <v>35.04</v>
      </c>
      <c r="U33" s="65">
        <f t="shared" si="0"/>
        <v>111.23809523809523</v>
      </c>
    </row>
    <row r="34" spans="1:22" ht="75" customHeight="1" thickBot="1">
      <c r="A34" s="56"/>
      <c r="B34" s="62" t="s">
        <v>41</v>
      </c>
      <c r="C34" s="63" t="s">
        <v>487</v>
      </c>
      <c r="D34" s="63"/>
      <c r="E34" s="63"/>
      <c r="F34" s="63"/>
      <c r="G34" s="63"/>
      <c r="H34" s="63"/>
      <c r="I34" s="63" t="s">
        <v>488</v>
      </c>
      <c r="J34" s="63"/>
      <c r="K34" s="63"/>
      <c r="L34" s="63" t="s">
        <v>489</v>
      </c>
      <c r="M34" s="63"/>
      <c r="N34" s="63"/>
      <c r="O34" s="63"/>
      <c r="P34" s="64" t="s">
        <v>44</v>
      </c>
      <c r="Q34" s="64" t="s">
        <v>59</v>
      </c>
      <c r="R34" s="64">
        <v>10.65</v>
      </c>
      <c r="S34" s="64">
        <v>10.65</v>
      </c>
      <c r="T34" s="64">
        <v>21.42</v>
      </c>
      <c r="U34" s="65">
        <f t="shared" si="0"/>
        <v>201.12676056338029</v>
      </c>
    </row>
    <row r="35" spans="1:22" ht="22.5" customHeight="1" thickTop="1" thickBot="1">
      <c r="B35" s="9" t="s">
        <v>60</v>
      </c>
      <c r="C35" s="10"/>
      <c r="D35" s="10"/>
      <c r="E35" s="10"/>
      <c r="F35" s="10"/>
      <c r="G35" s="10"/>
      <c r="H35" s="11"/>
      <c r="I35" s="11"/>
      <c r="J35" s="11"/>
      <c r="K35" s="11"/>
      <c r="L35" s="11"/>
      <c r="M35" s="11"/>
      <c r="N35" s="11"/>
      <c r="O35" s="11"/>
      <c r="P35" s="11"/>
      <c r="Q35" s="11"/>
      <c r="R35" s="11"/>
      <c r="S35" s="11"/>
      <c r="T35" s="11"/>
      <c r="U35" s="12"/>
      <c r="V35" s="66"/>
    </row>
    <row r="36" spans="1:22" ht="26.25" customHeight="1" thickTop="1">
      <c r="B36" s="67"/>
      <c r="C36" s="68"/>
      <c r="D36" s="68"/>
      <c r="E36" s="68"/>
      <c r="F36" s="68"/>
      <c r="G36" s="68"/>
      <c r="H36" s="69"/>
      <c r="I36" s="69"/>
      <c r="J36" s="69"/>
      <c r="K36" s="69"/>
      <c r="L36" s="69"/>
      <c r="M36" s="69"/>
      <c r="N36" s="69"/>
      <c r="O36" s="69"/>
      <c r="P36" s="70"/>
      <c r="Q36" s="71"/>
      <c r="R36" s="72" t="s">
        <v>61</v>
      </c>
      <c r="S36" s="40" t="s">
        <v>62</v>
      </c>
      <c r="T36" s="72" t="s">
        <v>63</v>
      </c>
      <c r="U36" s="40" t="s">
        <v>64</v>
      </c>
    </row>
    <row r="37" spans="1:22" ht="26.25" customHeight="1" thickBot="1">
      <c r="B37" s="73"/>
      <c r="C37" s="74"/>
      <c r="D37" s="74"/>
      <c r="E37" s="74"/>
      <c r="F37" s="74"/>
      <c r="G37" s="74"/>
      <c r="H37" s="75"/>
      <c r="I37" s="75"/>
      <c r="J37" s="75"/>
      <c r="K37" s="75"/>
      <c r="L37" s="75"/>
      <c r="M37" s="75"/>
      <c r="N37" s="75"/>
      <c r="O37" s="75"/>
      <c r="P37" s="76"/>
      <c r="Q37" s="77"/>
      <c r="R37" s="78" t="s">
        <v>65</v>
      </c>
      <c r="S37" s="77" t="s">
        <v>65</v>
      </c>
      <c r="T37" s="77" t="s">
        <v>65</v>
      </c>
      <c r="U37" s="77" t="s">
        <v>66</v>
      </c>
    </row>
    <row r="38" spans="1:22" ht="13.5" customHeight="1" thickBot="1">
      <c r="B38" s="79" t="s">
        <v>67</v>
      </c>
      <c r="C38" s="80"/>
      <c r="D38" s="80"/>
      <c r="E38" s="81"/>
      <c r="F38" s="81"/>
      <c r="G38" s="81"/>
      <c r="H38" s="82"/>
      <c r="I38" s="82"/>
      <c r="J38" s="82"/>
      <c r="K38" s="82"/>
      <c r="L38" s="82"/>
      <c r="M38" s="82"/>
      <c r="N38" s="82"/>
      <c r="O38" s="82"/>
      <c r="P38" s="83"/>
      <c r="Q38" s="83"/>
      <c r="R38" s="84">
        <f>16448.859445</f>
        <v>16448.859444999998</v>
      </c>
      <c r="S38" s="84">
        <f>16448.859445</f>
        <v>16448.859444999998</v>
      </c>
      <c r="T38" s="84">
        <f>14957.10125302</f>
        <v>14957.101253020001</v>
      </c>
      <c r="U38" s="85">
        <f>+IF(ISERR(T38/S38*100),"N/A",T38/S38*100)</f>
        <v>90.930932342342729</v>
      </c>
    </row>
    <row r="39" spans="1:22" ht="13.5" customHeight="1" thickBot="1">
      <c r="B39" s="86" t="s">
        <v>68</v>
      </c>
      <c r="C39" s="87"/>
      <c r="D39" s="87"/>
      <c r="E39" s="88"/>
      <c r="F39" s="88"/>
      <c r="G39" s="88"/>
      <c r="H39" s="89"/>
      <c r="I39" s="89"/>
      <c r="J39" s="89"/>
      <c r="K39" s="89"/>
      <c r="L39" s="89"/>
      <c r="M39" s="89"/>
      <c r="N39" s="89"/>
      <c r="O39" s="89"/>
      <c r="P39" s="90"/>
      <c r="Q39" s="90"/>
      <c r="R39" s="84">
        <f>16906.41513418</f>
        <v>16906.415134179999</v>
      </c>
      <c r="S39" s="84">
        <f>16906.41513418</f>
        <v>16906.415134179999</v>
      </c>
      <c r="T39" s="84">
        <f>14957.10125302</f>
        <v>14957.101253020001</v>
      </c>
      <c r="U39" s="85">
        <f>+IF(ISERR(T39/S39*100),"N/A",T39/S39*100)</f>
        <v>88.469975061602284</v>
      </c>
    </row>
    <row r="40" spans="1:22" ht="14.85" customHeight="1" thickTop="1" thickBot="1">
      <c r="B40" s="9" t="s">
        <v>69</v>
      </c>
      <c r="C40" s="10"/>
      <c r="D40" s="10"/>
      <c r="E40" s="10"/>
      <c r="F40" s="10"/>
      <c r="G40" s="10"/>
      <c r="H40" s="11"/>
      <c r="I40" s="11"/>
      <c r="J40" s="11"/>
      <c r="K40" s="11"/>
      <c r="L40" s="11"/>
      <c r="M40" s="11"/>
      <c r="N40" s="11"/>
      <c r="O40" s="11"/>
      <c r="P40" s="11"/>
      <c r="Q40" s="11"/>
      <c r="R40" s="11"/>
      <c r="S40" s="11"/>
      <c r="T40" s="11"/>
      <c r="U40" s="12"/>
    </row>
    <row r="41" spans="1:22" ht="44.25" customHeight="1" thickTop="1">
      <c r="B41" s="91" t="s">
        <v>70</v>
      </c>
      <c r="C41" s="93"/>
      <c r="D41" s="93"/>
      <c r="E41" s="93"/>
      <c r="F41" s="93"/>
      <c r="G41" s="93"/>
      <c r="H41" s="93"/>
      <c r="I41" s="93"/>
      <c r="J41" s="93"/>
      <c r="K41" s="93"/>
      <c r="L41" s="93"/>
      <c r="M41" s="93"/>
      <c r="N41" s="93"/>
      <c r="O41" s="93"/>
      <c r="P41" s="93"/>
      <c r="Q41" s="93"/>
      <c r="R41" s="93"/>
      <c r="S41" s="93"/>
      <c r="T41" s="93"/>
      <c r="U41" s="92"/>
    </row>
    <row r="42" spans="1:22" ht="34.5" customHeight="1">
      <c r="B42" s="94" t="s">
        <v>71</v>
      </c>
      <c r="C42" s="96"/>
      <c r="D42" s="96"/>
      <c r="E42" s="96"/>
      <c r="F42" s="96"/>
      <c r="G42" s="96"/>
      <c r="H42" s="96"/>
      <c r="I42" s="96"/>
      <c r="J42" s="96"/>
      <c r="K42" s="96"/>
      <c r="L42" s="96"/>
      <c r="M42" s="96"/>
      <c r="N42" s="96"/>
      <c r="O42" s="96"/>
      <c r="P42" s="96"/>
      <c r="Q42" s="96"/>
      <c r="R42" s="96"/>
      <c r="S42" s="96"/>
      <c r="T42" s="96"/>
      <c r="U42" s="95"/>
    </row>
    <row r="43" spans="1:22" ht="29.1" customHeight="1">
      <c r="B43" s="94" t="s">
        <v>490</v>
      </c>
      <c r="C43" s="96"/>
      <c r="D43" s="96"/>
      <c r="E43" s="96"/>
      <c r="F43" s="96"/>
      <c r="G43" s="96"/>
      <c r="H43" s="96"/>
      <c r="I43" s="96"/>
      <c r="J43" s="96"/>
      <c r="K43" s="96"/>
      <c r="L43" s="96"/>
      <c r="M43" s="96"/>
      <c r="N43" s="96"/>
      <c r="O43" s="96"/>
      <c r="P43" s="96"/>
      <c r="Q43" s="96"/>
      <c r="R43" s="96"/>
      <c r="S43" s="96"/>
      <c r="T43" s="96"/>
      <c r="U43" s="95"/>
    </row>
    <row r="44" spans="1:22" ht="58.7" customHeight="1">
      <c r="B44" s="94" t="s">
        <v>491</v>
      </c>
      <c r="C44" s="96"/>
      <c r="D44" s="96"/>
      <c r="E44" s="96"/>
      <c r="F44" s="96"/>
      <c r="G44" s="96"/>
      <c r="H44" s="96"/>
      <c r="I44" s="96"/>
      <c r="J44" s="96"/>
      <c r="K44" s="96"/>
      <c r="L44" s="96"/>
      <c r="M44" s="96"/>
      <c r="N44" s="96"/>
      <c r="O44" s="96"/>
      <c r="P44" s="96"/>
      <c r="Q44" s="96"/>
      <c r="R44" s="96"/>
      <c r="S44" s="96"/>
      <c r="T44" s="96"/>
      <c r="U44" s="95"/>
    </row>
    <row r="45" spans="1:22" ht="76.349999999999994" customHeight="1">
      <c r="B45" s="94" t="s">
        <v>492</v>
      </c>
      <c r="C45" s="96"/>
      <c r="D45" s="96"/>
      <c r="E45" s="96"/>
      <c r="F45" s="96"/>
      <c r="G45" s="96"/>
      <c r="H45" s="96"/>
      <c r="I45" s="96"/>
      <c r="J45" s="96"/>
      <c r="K45" s="96"/>
      <c r="L45" s="96"/>
      <c r="M45" s="96"/>
      <c r="N45" s="96"/>
      <c r="O45" s="96"/>
      <c r="P45" s="96"/>
      <c r="Q45" s="96"/>
      <c r="R45" s="96"/>
      <c r="S45" s="96"/>
      <c r="T45" s="96"/>
      <c r="U45" s="95"/>
    </row>
    <row r="46" spans="1:22" ht="27.2" customHeight="1">
      <c r="B46" s="94" t="s">
        <v>493</v>
      </c>
      <c r="C46" s="96"/>
      <c r="D46" s="96"/>
      <c r="E46" s="96"/>
      <c r="F46" s="96"/>
      <c r="G46" s="96"/>
      <c r="H46" s="96"/>
      <c r="I46" s="96"/>
      <c r="J46" s="96"/>
      <c r="K46" s="96"/>
      <c r="L46" s="96"/>
      <c r="M46" s="96"/>
      <c r="N46" s="96"/>
      <c r="O46" s="96"/>
      <c r="P46" s="96"/>
      <c r="Q46" s="96"/>
      <c r="R46" s="96"/>
      <c r="S46" s="96"/>
      <c r="T46" s="96"/>
      <c r="U46" s="95"/>
    </row>
    <row r="47" spans="1:22" ht="71.849999999999994" customHeight="1">
      <c r="B47" s="94" t="s">
        <v>494</v>
      </c>
      <c r="C47" s="96"/>
      <c r="D47" s="96"/>
      <c r="E47" s="96"/>
      <c r="F47" s="96"/>
      <c r="G47" s="96"/>
      <c r="H47" s="96"/>
      <c r="I47" s="96"/>
      <c r="J47" s="96"/>
      <c r="K47" s="96"/>
      <c r="L47" s="96"/>
      <c r="M47" s="96"/>
      <c r="N47" s="96"/>
      <c r="O47" s="96"/>
      <c r="P47" s="96"/>
      <c r="Q47" s="96"/>
      <c r="R47" s="96"/>
      <c r="S47" s="96"/>
      <c r="T47" s="96"/>
      <c r="U47" s="95"/>
    </row>
    <row r="48" spans="1:22" ht="30" customHeight="1">
      <c r="B48" s="94" t="s">
        <v>495</v>
      </c>
      <c r="C48" s="96"/>
      <c r="D48" s="96"/>
      <c r="E48" s="96"/>
      <c r="F48" s="96"/>
      <c r="G48" s="96"/>
      <c r="H48" s="96"/>
      <c r="I48" s="96"/>
      <c r="J48" s="96"/>
      <c r="K48" s="96"/>
      <c r="L48" s="96"/>
      <c r="M48" s="96"/>
      <c r="N48" s="96"/>
      <c r="O48" s="96"/>
      <c r="P48" s="96"/>
      <c r="Q48" s="96"/>
      <c r="R48" s="96"/>
      <c r="S48" s="96"/>
      <c r="T48" s="96"/>
      <c r="U48" s="95"/>
    </row>
    <row r="49" spans="2:21" ht="183.95" customHeight="1">
      <c r="B49" s="94" t="s">
        <v>496</v>
      </c>
      <c r="C49" s="96"/>
      <c r="D49" s="96"/>
      <c r="E49" s="96"/>
      <c r="F49" s="96"/>
      <c r="G49" s="96"/>
      <c r="H49" s="96"/>
      <c r="I49" s="96"/>
      <c r="J49" s="96"/>
      <c r="K49" s="96"/>
      <c r="L49" s="96"/>
      <c r="M49" s="96"/>
      <c r="N49" s="96"/>
      <c r="O49" s="96"/>
      <c r="P49" s="96"/>
      <c r="Q49" s="96"/>
      <c r="R49" s="96"/>
      <c r="S49" s="96"/>
      <c r="T49" s="96"/>
      <c r="U49" s="95"/>
    </row>
    <row r="50" spans="2:21" ht="161.1" customHeight="1">
      <c r="B50" s="94" t="s">
        <v>497</v>
      </c>
      <c r="C50" s="96"/>
      <c r="D50" s="96"/>
      <c r="E50" s="96"/>
      <c r="F50" s="96"/>
      <c r="G50" s="96"/>
      <c r="H50" s="96"/>
      <c r="I50" s="96"/>
      <c r="J50" s="96"/>
      <c r="K50" s="96"/>
      <c r="L50" s="96"/>
      <c r="M50" s="96"/>
      <c r="N50" s="96"/>
      <c r="O50" s="96"/>
      <c r="P50" s="96"/>
      <c r="Q50" s="96"/>
      <c r="R50" s="96"/>
      <c r="S50" s="96"/>
      <c r="T50" s="96"/>
      <c r="U50" s="95"/>
    </row>
    <row r="51" spans="2:21" ht="28.7" customHeight="1">
      <c r="B51" s="94" t="s">
        <v>498</v>
      </c>
      <c r="C51" s="96"/>
      <c r="D51" s="96"/>
      <c r="E51" s="96"/>
      <c r="F51" s="96"/>
      <c r="G51" s="96"/>
      <c r="H51" s="96"/>
      <c r="I51" s="96"/>
      <c r="J51" s="96"/>
      <c r="K51" s="96"/>
      <c r="L51" s="96"/>
      <c r="M51" s="96"/>
      <c r="N51" s="96"/>
      <c r="O51" s="96"/>
      <c r="P51" s="96"/>
      <c r="Q51" s="96"/>
      <c r="R51" s="96"/>
      <c r="S51" s="96"/>
      <c r="T51" s="96"/>
      <c r="U51" s="95"/>
    </row>
    <row r="52" spans="2:21" ht="29.45" customHeight="1">
      <c r="B52" s="94" t="s">
        <v>499</v>
      </c>
      <c r="C52" s="96"/>
      <c r="D52" s="96"/>
      <c r="E52" s="96"/>
      <c r="F52" s="96"/>
      <c r="G52" s="96"/>
      <c r="H52" s="96"/>
      <c r="I52" s="96"/>
      <c r="J52" s="96"/>
      <c r="K52" s="96"/>
      <c r="L52" s="96"/>
      <c r="M52" s="96"/>
      <c r="N52" s="96"/>
      <c r="O52" s="96"/>
      <c r="P52" s="96"/>
      <c r="Q52" s="96"/>
      <c r="R52" s="96"/>
      <c r="S52" s="96"/>
      <c r="T52" s="96"/>
      <c r="U52" s="95"/>
    </row>
    <row r="53" spans="2:21" ht="35.85" customHeight="1">
      <c r="B53" s="94" t="s">
        <v>500</v>
      </c>
      <c r="C53" s="96"/>
      <c r="D53" s="96"/>
      <c r="E53" s="96"/>
      <c r="F53" s="96"/>
      <c r="G53" s="96"/>
      <c r="H53" s="96"/>
      <c r="I53" s="96"/>
      <c r="J53" s="96"/>
      <c r="K53" s="96"/>
      <c r="L53" s="96"/>
      <c r="M53" s="96"/>
      <c r="N53" s="96"/>
      <c r="O53" s="96"/>
      <c r="P53" s="96"/>
      <c r="Q53" s="96"/>
      <c r="R53" s="96"/>
      <c r="S53" s="96"/>
      <c r="T53" s="96"/>
      <c r="U53" s="95"/>
    </row>
    <row r="54" spans="2:21" ht="53.85" customHeight="1">
      <c r="B54" s="94" t="s">
        <v>501</v>
      </c>
      <c r="C54" s="96"/>
      <c r="D54" s="96"/>
      <c r="E54" s="96"/>
      <c r="F54" s="96"/>
      <c r="G54" s="96"/>
      <c r="H54" s="96"/>
      <c r="I54" s="96"/>
      <c r="J54" s="96"/>
      <c r="K54" s="96"/>
      <c r="L54" s="96"/>
      <c r="M54" s="96"/>
      <c r="N54" s="96"/>
      <c r="O54" s="96"/>
      <c r="P54" s="96"/>
      <c r="Q54" s="96"/>
      <c r="R54" s="96"/>
      <c r="S54" s="96"/>
      <c r="T54" s="96"/>
      <c r="U54" s="95"/>
    </row>
    <row r="55" spans="2:21" ht="21" customHeight="1">
      <c r="B55" s="94" t="s">
        <v>502</v>
      </c>
      <c r="C55" s="96"/>
      <c r="D55" s="96"/>
      <c r="E55" s="96"/>
      <c r="F55" s="96"/>
      <c r="G55" s="96"/>
      <c r="H55" s="96"/>
      <c r="I55" s="96"/>
      <c r="J55" s="96"/>
      <c r="K55" s="96"/>
      <c r="L55" s="96"/>
      <c r="M55" s="96"/>
      <c r="N55" s="96"/>
      <c r="O55" s="96"/>
      <c r="P55" s="96"/>
      <c r="Q55" s="96"/>
      <c r="R55" s="96"/>
      <c r="S55" s="96"/>
      <c r="T55" s="96"/>
      <c r="U55" s="95"/>
    </row>
    <row r="56" spans="2:21" ht="22.7" customHeight="1">
      <c r="B56" s="94" t="s">
        <v>503</v>
      </c>
      <c r="C56" s="96"/>
      <c r="D56" s="96"/>
      <c r="E56" s="96"/>
      <c r="F56" s="96"/>
      <c r="G56" s="96"/>
      <c r="H56" s="96"/>
      <c r="I56" s="96"/>
      <c r="J56" s="96"/>
      <c r="K56" s="96"/>
      <c r="L56" s="96"/>
      <c r="M56" s="96"/>
      <c r="N56" s="96"/>
      <c r="O56" s="96"/>
      <c r="P56" s="96"/>
      <c r="Q56" s="96"/>
      <c r="R56" s="96"/>
      <c r="S56" s="96"/>
      <c r="T56" s="96"/>
      <c r="U56" s="95"/>
    </row>
    <row r="57" spans="2:21" ht="54.2" customHeight="1">
      <c r="B57" s="94" t="s">
        <v>504</v>
      </c>
      <c r="C57" s="96"/>
      <c r="D57" s="96"/>
      <c r="E57" s="96"/>
      <c r="F57" s="96"/>
      <c r="G57" s="96"/>
      <c r="H57" s="96"/>
      <c r="I57" s="96"/>
      <c r="J57" s="96"/>
      <c r="K57" s="96"/>
      <c r="L57" s="96"/>
      <c r="M57" s="96"/>
      <c r="N57" s="96"/>
      <c r="O57" s="96"/>
      <c r="P57" s="96"/>
      <c r="Q57" s="96"/>
      <c r="R57" s="96"/>
      <c r="S57" s="96"/>
      <c r="T57" s="96"/>
      <c r="U57" s="95"/>
    </row>
    <row r="58" spans="2:21" ht="35.85" customHeight="1">
      <c r="B58" s="94" t="s">
        <v>505</v>
      </c>
      <c r="C58" s="96"/>
      <c r="D58" s="96"/>
      <c r="E58" s="96"/>
      <c r="F58" s="96"/>
      <c r="G58" s="96"/>
      <c r="H58" s="96"/>
      <c r="I58" s="96"/>
      <c r="J58" s="96"/>
      <c r="K58" s="96"/>
      <c r="L58" s="96"/>
      <c r="M58" s="96"/>
      <c r="N58" s="96"/>
      <c r="O58" s="96"/>
      <c r="P58" s="96"/>
      <c r="Q58" s="96"/>
      <c r="R58" s="96"/>
      <c r="S58" s="96"/>
      <c r="T58" s="96"/>
      <c r="U58" s="95"/>
    </row>
    <row r="59" spans="2:21" ht="32.1" customHeight="1">
      <c r="B59" s="94" t="s">
        <v>506</v>
      </c>
      <c r="C59" s="96"/>
      <c r="D59" s="96"/>
      <c r="E59" s="96"/>
      <c r="F59" s="96"/>
      <c r="G59" s="96"/>
      <c r="H59" s="96"/>
      <c r="I59" s="96"/>
      <c r="J59" s="96"/>
      <c r="K59" s="96"/>
      <c r="L59" s="96"/>
      <c r="M59" s="96"/>
      <c r="N59" s="96"/>
      <c r="O59" s="96"/>
      <c r="P59" s="96"/>
      <c r="Q59" s="96"/>
      <c r="R59" s="96"/>
      <c r="S59" s="96"/>
      <c r="T59" s="96"/>
      <c r="U59" s="95"/>
    </row>
    <row r="60" spans="2:21" ht="65.849999999999994" customHeight="1">
      <c r="B60" s="94" t="s">
        <v>507</v>
      </c>
      <c r="C60" s="96"/>
      <c r="D60" s="96"/>
      <c r="E60" s="96"/>
      <c r="F60" s="96"/>
      <c r="G60" s="96"/>
      <c r="H60" s="96"/>
      <c r="I60" s="96"/>
      <c r="J60" s="96"/>
      <c r="K60" s="96"/>
      <c r="L60" s="96"/>
      <c r="M60" s="96"/>
      <c r="N60" s="96"/>
      <c r="O60" s="96"/>
      <c r="P60" s="96"/>
      <c r="Q60" s="96"/>
      <c r="R60" s="96"/>
      <c r="S60" s="96"/>
      <c r="T60" s="96"/>
      <c r="U60" s="95"/>
    </row>
    <row r="61" spans="2:21" ht="32.25" customHeight="1">
      <c r="B61" s="94" t="s">
        <v>508</v>
      </c>
      <c r="C61" s="96"/>
      <c r="D61" s="96"/>
      <c r="E61" s="96"/>
      <c r="F61" s="96"/>
      <c r="G61" s="96"/>
      <c r="H61" s="96"/>
      <c r="I61" s="96"/>
      <c r="J61" s="96"/>
      <c r="K61" s="96"/>
      <c r="L61" s="96"/>
      <c r="M61" s="96"/>
      <c r="N61" s="96"/>
      <c r="O61" s="96"/>
      <c r="P61" s="96"/>
      <c r="Q61" s="96"/>
      <c r="R61" s="96"/>
      <c r="S61" s="96"/>
      <c r="T61" s="96"/>
      <c r="U61" s="95"/>
    </row>
    <row r="62" spans="2:21" ht="119.1" customHeight="1">
      <c r="B62" s="94" t="s">
        <v>509</v>
      </c>
      <c r="C62" s="96"/>
      <c r="D62" s="96"/>
      <c r="E62" s="96"/>
      <c r="F62" s="96"/>
      <c r="G62" s="96"/>
      <c r="H62" s="96"/>
      <c r="I62" s="96"/>
      <c r="J62" s="96"/>
      <c r="K62" s="96"/>
      <c r="L62" s="96"/>
      <c r="M62" s="96"/>
      <c r="N62" s="96"/>
      <c r="O62" s="96"/>
      <c r="P62" s="96"/>
      <c r="Q62" s="96"/>
      <c r="R62" s="96"/>
      <c r="S62" s="96"/>
      <c r="T62" s="96"/>
      <c r="U62" s="95"/>
    </row>
    <row r="63" spans="2:21" ht="45.95" customHeight="1">
      <c r="B63" s="94" t="s">
        <v>510</v>
      </c>
      <c r="C63" s="96"/>
      <c r="D63" s="96"/>
      <c r="E63" s="96"/>
      <c r="F63" s="96"/>
      <c r="G63" s="96"/>
      <c r="H63" s="96"/>
      <c r="I63" s="96"/>
      <c r="J63" s="96"/>
      <c r="K63" s="96"/>
      <c r="L63" s="96"/>
      <c r="M63" s="96"/>
      <c r="N63" s="96"/>
      <c r="O63" s="96"/>
      <c r="P63" s="96"/>
      <c r="Q63" s="96"/>
      <c r="R63" s="96"/>
      <c r="S63" s="96"/>
      <c r="T63" s="96"/>
      <c r="U63" s="95"/>
    </row>
    <row r="64" spans="2:21" ht="35.1" customHeight="1">
      <c r="B64" s="94" t="s">
        <v>511</v>
      </c>
      <c r="C64" s="96"/>
      <c r="D64" s="96"/>
      <c r="E64" s="96"/>
      <c r="F64" s="96"/>
      <c r="G64" s="96"/>
      <c r="H64" s="96"/>
      <c r="I64" s="96"/>
      <c r="J64" s="96"/>
      <c r="K64" s="96"/>
      <c r="L64" s="96"/>
      <c r="M64" s="96"/>
      <c r="N64" s="96"/>
      <c r="O64" s="96"/>
      <c r="P64" s="96"/>
      <c r="Q64" s="96"/>
      <c r="R64" s="96"/>
      <c r="S64" s="96"/>
      <c r="T64" s="96"/>
      <c r="U64" s="95"/>
    </row>
    <row r="65" spans="2:21" ht="53.85" customHeight="1" thickBot="1">
      <c r="B65" s="97" t="s">
        <v>512</v>
      </c>
      <c r="C65" s="99"/>
      <c r="D65" s="99"/>
      <c r="E65" s="99"/>
      <c r="F65" s="99"/>
      <c r="G65" s="99"/>
      <c r="H65" s="99"/>
      <c r="I65" s="99"/>
      <c r="J65" s="99"/>
      <c r="K65" s="99"/>
      <c r="L65" s="99"/>
      <c r="M65" s="99"/>
      <c r="N65" s="99"/>
      <c r="O65" s="99"/>
      <c r="P65" s="99"/>
      <c r="Q65" s="99"/>
      <c r="R65" s="99"/>
      <c r="S65" s="99"/>
      <c r="T65" s="99"/>
      <c r="U65" s="98"/>
    </row>
  </sheetData>
  <mergeCells count="120">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B42:U42"/>
    <mergeCell ref="B43:U43"/>
    <mergeCell ref="B44:U44"/>
    <mergeCell ref="B45:U45"/>
    <mergeCell ref="B46:U46"/>
    <mergeCell ref="B47:U47"/>
    <mergeCell ref="C34:H34"/>
    <mergeCell ref="I34:K34"/>
    <mergeCell ref="L34:O34"/>
    <mergeCell ref="B38:D38"/>
    <mergeCell ref="B39:D39"/>
    <mergeCell ref="B41:U41"/>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I11" sqref="I11:K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4" t="s">
        <v>0</v>
      </c>
      <c r="C1" s="4"/>
      <c r="D1" s="4"/>
      <c r="E1" s="4"/>
      <c r="F1" s="4"/>
      <c r="G1" s="4"/>
      <c r="H1" s="4"/>
      <c r="I1" s="4"/>
      <c r="J1" s="4"/>
      <c r="K1" s="4"/>
      <c r="L1" s="4"/>
      <c r="M1" s="3" t="s">
        <v>1</v>
      </c>
      <c r="N1" s="3"/>
      <c r="O1" s="3"/>
      <c r="P1" s="5"/>
      <c r="Q1" s="5"/>
      <c r="R1" s="5"/>
      <c r="Y1" s="6"/>
      <c r="Z1" s="6"/>
      <c r="AA1" s="7"/>
      <c r="AH1" s="8"/>
    </row>
    <row r="2" spans="1:34" ht="13.5" customHeight="1" thickBot="1"/>
    <row r="3" spans="1:34" ht="22.5" customHeight="1" thickTop="1" thickBot="1">
      <c r="B3" s="9" t="s">
        <v>2</v>
      </c>
      <c r="C3" s="10"/>
      <c r="D3" s="10"/>
      <c r="E3" s="10"/>
      <c r="F3" s="10"/>
      <c r="G3" s="10"/>
      <c r="H3" s="11"/>
      <c r="I3" s="11"/>
      <c r="J3" s="11"/>
      <c r="K3" s="11"/>
      <c r="L3" s="11"/>
      <c r="M3" s="11"/>
      <c r="N3" s="11"/>
      <c r="O3" s="11"/>
      <c r="P3" s="11"/>
      <c r="Q3" s="11"/>
      <c r="R3" s="11"/>
      <c r="S3" s="11"/>
      <c r="T3" s="11"/>
      <c r="U3" s="12"/>
    </row>
    <row r="4" spans="1:34" ht="51.75" customHeight="1" thickTop="1">
      <c r="B4" s="13" t="s">
        <v>3</v>
      </c>
      <c r="C4" s="14" t="s">
        <v>513</v>
      </c>
      <c r="D4" s="15" t="s">
        <v>514</v>
      </c>
      <c r="E4" s="15"/>
      <c r="F4" s="15"/>
      <c r="G4" s="15"/>
      <c r="H4" s="15"/>
      <c r="I4" s="16"/>
      <c r="J4" s="17" t="s">
        <v>6</v>
      </c>
      <c r="K4" s="18" t="s">
        <v>7</v>
      </c>
      <c r="L4" s="19" t="s">
        <v>8</v>
      </c>
      <c r="M4" s="19"/>
      <c r="N4" s="19"/>
      <c r="O4" s="19"/>
      <c r="P4" s="17" t="s">
        <v>9</v>
      </c>
      <c r="Q4" s="19" t="s">
        <v>515</v>
      </c>
      <c r="R4" s="19"/>
      <c r="S4" s="17" t="s">
        <v>11</v>
      </c>
      <c r="T4" s="19" t="s">
        <v>12</v>
      </c>
      <c r="U4" s="20"/>
    </row>
    <row r="5" spans="1:34" ht="15.75" customHeight="1">
      <c r="B5" s="21" t="s">
        <v>13</v>
      </c>
      <c r="C5" s="22"/>
      <c r="D5" s="22"/>
      <c r="E5" s="22"/>
      <c r="F5" s="22"/>
      <c r="G5" s="22"/>
      <c r="H5" s="22"/>
      <c r="I5" s="22"/>
      <c r="J5" s="22"/>
      <c r="K5" s="22"/>
      <c r="L5" s="22"/>
      <c r="M5" s="22"/>
      <c r="N5" s="22"/>
      <c r="O5" s="22"/>
      <c r="P5" s="22"/>
      <c r="Q5" s="22"/>
      <c r="R5" s="22"/>
      <c r="S5" s="22"/>
      <c r="T5" s="22"/>
      <c r="U5" s="23"/>
    </row>
    <row r="6" spans="1:34" ht="37.5" customHeight="1" thickBot="1">
      <c r="B6" s="24" t="s">
        <v>14</v>
      </c>
      <c r="C6" s="25" t="s">
        <v>15</v>
      </c>
      <c r="D6" s="25"/>
      <c r="E6" s="25"/>
      <c r="F6" s="25"/>
      <c r="G6" s="25"/>
      <c r="H6" s="26"/>
      <c r="I6" s="26"/>
      <c r="J6" s="26" t="s">
        <v>16</v>
      </c>
      <c r="K6" s="25" t="s">
        <v>17</v>
      </c>
      <c r="L6" s="25"/>
      <c r="M6" s="25"/>
      <c r="N6" s="27"/>
      <c r="O6" s="28" t="s">
        <v>18</v>
      </c>
      <c r="P6" s="25" t="s">
        <v>19</v>
      </c>
      <c r="Q6" s="25"/>
      <c r="R6" s="29"/>
      <c r="S6" s="28" t="s">
        <v>20</v>
      </c>
      <c r="T6" s="25" t="s">
        <v>280</v>
      </c>
      <c r="U6" s="30"/>
    </row>
    <row r="7" spans="1:34" ht="22.5" customHeight="1" thickTop="1" thickBot="1">
      <c r="B7" s="9" t="s">
        <v>22</v>
      </c>
      <c r="C7" s="10"/>
      <c r="D7" s="10"/>
      <c r="E7" s="10"/>
      <c r="F7" s="10"/>
      <c r="G7" s="10"/>
      <c r="H7" s="11"/>
      <c r="I7" s="11"/>
      <c r="J7" s="11"/>
      <c r="K7" s="11"/>
      <c r="L7" s="11"/>
      <c r="M7" s="11"/>
      <c r="N7" s="11"/>
      <c r="O7" s="11"/>
      <c r="P7" s="11"/>
      <c r="Q7" s="11"/>
      <c r="R7" s="11"/>
      <c r="S7" s="11"/>
      <c r="T7" s="11"/>
      <c r="U7" s="12"/>
    </row>
    <row r="8" spans="1:34" ht="16.5" customHeight="1" thickTop="1">
      <c r="B8" s="32" t="s">
        <v>23</v>
      </c>
      <c r="C8" s="35" t="s">
        <v>24</v>
      </c>
      <c r="D8" s="35"/>
      <c r="E8" s="35"/>
      <c r="F8" s="35"/>
      <c r="G8" s="35"/>
      <c r="H8" s="36"/>
      <c r="I8" s="41" t="s">
        <v>25</v>
      </c>
      <c r="J8" s="43"/>
      <c r="K8" s="43"/>
      <c r="L8" s="43"/>
      <c r="M8" s="43"/>
      <c r="N8" s="43"/>
      <c r="O8" s="43"/>
      <c r="P8" s="43"/>
      <c r="Q8" s="43"/>
      <c r="R8" s="43"/>
      <c r="S8" s="42"/>
      <c r="T8" s="45" t="s">
        <v>26</v>
      </c>
      <c r="U8" s="44"/>
    </row>
    <row r="9" spans="1:34" ht="19.5" customHeight="1">
      <c r="B9" s="34"/>
      <c r="C9" s="31"/>
      <c r="D9" s="31"/>
      <c r="E9" s="31"/>
      <c r="F9" s="31"/>
      <c r="G9" s="31"/>
      <c r="H9" s="39"/>
      <c r="I9" s="46" t="s">
        <v>27</v>
      </c>
      <c r="J9" s="47"/>
      <c r="K9" s="47"/>
      <c r="L9" s="47" t="s">
        <v>28</v>
      </c>
      <c r="M9" s="47"/>
      <c r="N9" s="47"/>
      <c r="O9" s="47"/>
      <c r="P9" s="47" t="s">
        <v>29</v>
      </c>
      <c r="Q9" s="47" t="s">
        <v>30</v>
      </c>
      <c r="R9" s="51" t="s">
        <v>31</v>
      </c>
      <c r="S9" s="50"/>
      <c r="T9" s="47" t="s">
        <v>32</v>
      </c>
      <c r="U9" s="52" t="s">
        <v>33</v>
      </c>
    </row>
    <row r="10" spans="1:34" ht="26.25" customHeight="1" thickBot="1">
      <c r="B10" s="33"/>
      <c r="C10" s="37"/>
      <c r="D10" s="37"/>
      <c r="E10" s="37"/>
      <c r="F10" s="37"/>
      <c r="G10" s="37"/>
      <c r="H10" s="38"/>
      <c r="I10" s="48"/>
      <c r="J10" s="49"/>
      <c r="K10" s="49"/>
      <c r="L10" s="49"/>
      <c r="M10" s="49"/>
      <c r="N10" s="49"/>
      <c r="O10" s="49"/>
      <c r="P10" s="49"/>
      <c r="Q10" s="49"/>
      <c r="R10" s="54" t="s">
        <v>34</v>
      </c>
      <c r="S10" s="55" t="s">
        <v>35</v>
      </c>
      <c r="T10" s="49"/>
      <c r="U10" s="53"/>
    </row>
    <row r="11" spans="1:34" ht="75" customHeight="1" thickTop="1" thickBot="1">
      <c r="A11" s="56"/>
      <c r="B11" s="57" t="s">
        <v>36</v>
      </c>
      <c r="C11" s="58" t="s">
        <v>516</v>
      </c>
      <c r="D11" s="58"/>
      <c r="E11" s="58"/>
      <c r="F11" s="58"/>
      <c r="G11" s="58"/>
      <c r="H11" s="58"/>
      <c r="I11" s="58" t="s">
        <v>1395</v>
      </c>
      <c r="J11" s="58"/>
      <c r="K11" s="58"/>
      <c r="L11" s="58" t="s">
        <v>38</v>
      </c>
      <c r="M11" s="58"/>
      <c r="N11" s="58"/>
      <c r="O11" s="58"/>
      <c r="P11" s="59" t="s">
        <v>39</v>
      </c>
      <c r="Q11" s="59" t="s">
        <v>40</v>
      </c>
      <c r="R11" s="60">
        <v>62505</v>
      </c>
      <c r="S11" s="60">
        <v>62505</v>
      </c>
      <c r="T11" s="60">
        <v>85196</v>
      </c>
      <c r="U11" s="61">
        <f t="shared" ref="U11:U23" si="0">IF(ISERR(T11/S11*100),"N/A",T11/S11*100)</f>
        <v>136.30269578433726</v>
      </c>
    </row>
    <row r="12" spans="1:34" ht="75" customHeight="1" thickTop="1" thickBot="1">
      <c r="A12" s="56"/>
      <c r="B12" s="57" t="s">
        <v>45</v>
      </c>
      <c r="C12" s="58" t="s">
        <v>517</v>
      </c>
      <c r="D12" s="58"/>
      <c r="E12" s="58"/>
      <c r="F12" s="58"/>
      <c r="G12" s="58"/>
      <c r="H12" s="58"/>
      <c r="I12" s="58" t="s">
        <v>518</v>
      </c>
      <c r="J12" s="58"/>
      <c r="K12" s="58"/>
      <c r="L12" s="58" t="s">
        <v>519</v>
      </c>
      <c r="M12" s="58"/>
      <c r="N12" s="58"/>
      <c r="O12" s="58"/>
      <c r="P12" s="59" t="s">
        <v>520</v>
      </c>
      <c r="Q12" s="59" t="s">
        <v>40</v>
      </c>
      <c r="R12" s="60">
        <v>90.45</v>
      </c>
      <c r="S12" s="60">
        <v>90.45</v>
      </c>
      <c r="T12" s="60">
        <v>94.51</v>
      </c>
      <c r="U12" s="61">
        <f t="shared" si="0"/>
        <v>104.48866777224985</v>
      </c>
    </row>
    <row r="13" spans="1:34" ht="75" customHeight="1" thickTop="1">
      <c r="A13" s="56"/>
      <c r="B13" s="57" t="s">
        <v>50</v>
      </c>
      <c r="C13" s="58" t="s">
        <v>521</v>
      </c>
      <c r="D13" s="58"/>
      <c r="E13" s="58"/>
      <c r="F13" s="58"/>
      <c r="G13" s="58"/>
      <c r="H13" s="58"/>
      <c r="I13" s="58" t="s">
        <v>522</v>
      </c>
      <c r="J13" s="58"/>
      <c r="K13" s="58"/>
      <c r="L13" s="58" t="s">
        <v>523</v>
      </c>
      <c r="M13" s="58"/>
      <c r="N13" s="58"/>
      <c r="O13" s="58"/>
      <c r="P13" s="59" t="s">
        <v>44</v>
      </c>
      <c r="Q13" s="59" t="s">
        <v>96</v>
      </c>
      <c r="R13" s="59">
        <v>60.04</v>
      </c>
      <c r="S13" s="59">
        <v>60.04</v>
      </c>
      <c r="T13" s="59">
        <v>82.37</v>
      </c>
      <c r="U13" s="61">
        <f t="shared" si="0"/>
        <v>137.19187208527649</v>
      </c>
    </row>
    <row r="14" spans="1:34" ht="75" customHeight="1">
      <c r="A14" s="56"/>
      <c r="B14" s="62" t="s">
        <v>41</v>
      </c>
      <c r="C14" s="63" t="s">
        <v>524</v>
      </c>
      <c r="D14" s="63"/>
      <c r="E14" s="63"/>
      <c r="F14" s="63"/>
      <c r="G14" s="63"/>
      <c r="H14" s="63"/>
      <c r="I14" s="63" t="s">
        <v>525</v>
      </c>
      <c r="J14" s="63"/>
      <c r="K14" s="63"/>
      <c r="L14" s="63" t="s">
        <v>526</v>
      </c>
      <c r="M14" s="63"/>
      <c r="N14" s="63"/>
      <c r="O14" s="63"/>
      <c r="P14" s="64" t="s">
        <v>44</v>
      </c>
      <c r="Q14" s="64" t="s">
        <v>96</v>
      </c>
      <c r="R14" s="64">
        <v>50</v>
      </c>
      <c r="S14" s="64">
        <v>50</v>
      </c>
      <c r="T14" s="64">
        <v>48.84</v>
      </c>
      <c r="U14" s="65">
        <f t="shared" si="0"/>
        <v>97.68</v>
      </c>
    </row>
    <row r="15" spans="1:34" ht="75" customHeight="1">
      <c r="A15" s="56"/>
      <c r="B15" s="62" t="s">
        <v>41</v>
      </c>
      <c r="C15" s="63" t="s">
        <v>527</v>
      </c>
      <c r="D15" s="63"/>
      <c r="E15" s="63"/>
      <c r="F15" s="63"/>
      <c r="G15" s="63"/>
      <c r="H15" s="63"/>
      <c r="I15" s="63" t="s">
        <v>528</v>
      </c>
      <c r="J15" s="63"/>
      <c r="K15" s="63"/>
      <c r="L15" s="63" t="s">
        <v>529</v>
      </c>
      <c r="M15" s="63"/>
      <c r="N15" s="63"/>
      <c r="O15" s="63"/>
      <c r="P15" s="64" t="s">
        <v>44</v>
      </c>
      <c r="Q15" s="64" t="s">
        <v>96</v>
      </c>
      <c r="R15" s="64">
        <v>99.5</v>
      </c>
      <c r="S15" s="64">
        <v>99.5</v>
      </c>
      <c r="T15" s="64">
        <v>236.18</v>
      </c>
      <c r="U15" s="65">
        <f t="shared" si="0"/>
        <v>237.36683417085428</v>
      </c>
    </row>
    <row r="16" spans="1:34" ht="75" customHeight="1">
      <c r="A16" s="56"/>
      <c r="B16" s="62" t="s">
        <v>41</v>
      </c>
      <c r="C16" s="63" t="s">
        <v>41</v>
      </c>
      <c r="D16" s="63"/>
      <c r="E16" s="63"/>
      <c r="F16" s="63"/>
      <c r="G16" s="63"/>
      <c r="H16" s="63"/>
      <c r="I16" s="63" t="s">
        <v>530</v>
      </c>
      <c r="J16" s="63"/>
      <c r="K16" s="63"/>
      <c r="L16" s="63" t="s">
        <v>531</v>
      </c>
      <c r="M16" s="63"/>
      <c r="N16" s="63"/>
      <c r="O16" s="63"/>
      <c r="P16" s="64" t="s">
        <v>44</v>
      </c>
      <c r="Q16" s="64" t="s">
        <v>96</v>
      </c>
      <c r="R16" s="64">
        <v>90</v>
      </c>
      <c r="S16" s="64">
        <v>90</v>
      </c>
      <c r="T16" s="64">
        <v>46.18</v>
      </c>
      <c r="U16" s="65">
        <f t="shared" si="0"/>
        <v>51.31111111111111</v>
      </c>
    </row>
    <row r="17" spans="1:22" ht="75" customHeight="1">
      <c r="A17" s="56"/>
      <c r="B17" s="62" t="s">
        <v>41</v>
      </c>
      <c r="C17" s="63" t="s">
        <v>532</v>
      </c>
      <c r="D17" s="63"/>
      <c r="E17" s="63"/>
      <c r="F17" s="63"/>
      <c r="G17" s="63"/>
      <c r="H17" s="63"/>
      <c r="I17" s="63" t="s">
        <v>533</v>
      </c>
      <c r="J17" s="63"/>
      <c r="K17" s="63"/>
      <c r="L17" s="63" t="s">
        <v>534</v>
      </c>
      <c r="M17" s="63"/>
      <c r="N17" s="63"/>
      <c r="O17" s="63"/>
      <c r="P17" s="64" t="s">
        <v>44</v>
      </c>
      <c r="Q17" s="64" t="s">
        <v>96</v>
      </c>
      <c r="R17" s="64">
        <v>75.36</v>
      </c>
      <c r="S17" s="64">
        <v>75.36</v>
      </c>
      <c r="T17" s="64">
        <v>91.67</v>
      </c>
      <c r="U17" s="65">
        <f t="shared" si="0"/>
        <v>121.64278131634821</v>
      </c>
    </row>
    <row r="18" spans="1:22" ht="75" customHeight="1" thickBot="1">
      <c r="A18" s="56"/>
      <c r="B18" s="62" t="s">
        <v>41</v>
      </c>
      <c r="C18" s="63" t="s">
        <v>535</v>
      </c>
      <c r="D18" s="63"/>
      <c r="E18" s="63"/>
      <c r="F18" s="63"/>
      <c r="G18" s="63"/>
      <c r="H18" s="63"/>
      <c r="I18" s="63" t="s">
        <v>536</v>
      </c>
      <c r="J18" s="63"/>
      <c r="K18" s="63"/>
      <c r="L18" s="63" t="s">
        <v>537</v>
      </c>
      <c r="M18" s="63"/>
      <c r="N18" s="63"/>
      <c r="O18" s="63"/>
      <c r="P18" s="64" t="s">
        <v>44</v>
      </c>
      <c r="Q18" s="64" t="s">
        <v>96</v>
      </c>
      <c r="R18" s="64">
        <v>36.89</v>
      </c>
      <c r="S18" s="64">
        <v>36.89</v>
      </c>
      <c r="T18" s="64">
        <v>65.64</v>
      </c>
      <c r="U18" s="65">
        <f t="shared" si="0"/>
        <v>177.93439956627813</v>
      </c>
    </row>
    <row r="19" spans="1:22" ht="75" customHeight="1" thickTop="1">
      <c r="A19" s="56"/>
      <c r="B19" s="57" t="s">
        <v>55</v>
      </c>
      <c r="C19" s="58" t="s">
        <v>538</v>
      </c>
      <c r="D19" s="58"/>
      <c r="E19" s="58"/>
      <c r="F19" s="58"/>
      <c r="G19" s="58"/>
      <c r="H19" s="58"/>
      <c r="I19" s="58" t="s">
        <v>539</v>
      </c>
      <c r="J19" s="58"/>
      <c r="K19" s="58"/>
      <c r="L19" s="58" t="s">
        <v>540</v>
      </c>
      <c r="M19" s="58"/>
      <c r="N19" s="58"/>
      <c r="O19" s="58"/>
      <c r="P19" s="59" t="s">
        <v>44</v>
      </c>
      <c r="Q19" s="59" t="s">
        <v>155</v>
      </c>
      <c r="R19" s="59">
        <v>75.650000000000006</v>
      </c>
      <c r="S19" s="59">
        <v>75.650000000000006</v>
      </c>
      <c r="T19" s="59">
        <v>33.630000000000003</v>
      </c>
      <c r="U19" s="61">
        <f t="shared" si="0"/>
        <v>44.454725710508924</v>
      </c>
    </row>
    <row r="20" spans="1:22" ht="75" customHeight="1">
      <c r="A20" s="56"/>
      <c r="B20" s="62" t="s">
        <v>41</v>
      </c>
      <c r="C20" s="63" t="s">
        <v>541</v>
      </c>
      <c r="D20" s="63"/>
      <c r="E20" s="63"/>
      <c r="F20" s="63"/>
      <c r="G20" s="63"/>
      <c r="H20" s="63"/>
      <c r="I20" s="63" t="s">
        <v>542</v>
      </c>
      <c r="J20" s="63"/>
      <c r="K20" s="63"/>
      <c r="L20" s="63" t="s">
        <v>543</v>
      </c>
      <c r="M20" s="63"/>
      <c r="N20" s="63"/>
      <c r="O20" s="63"/>
      <c r="P20" s="64" t="s">
        <v>44</v>
      </c>
      <c r="Q20" s="64" t="s">
        <v>106</v>
      </c>
      <c r="R20" s="64">
        <v>33.33</v>
      </c>
      <c r="S20" s="64">
        <v>33.33</v>
      </c>
      <c r="T20" s="64">
        <v>96</v>
      </c>
      <c r="U20" s="65">
        <f t="shared" si="0"/>
        <v>288.02880288028803</v>
      </c>
    </row>
    <row r="21" spans="1:22" ht="75" customHeight="1">
      <c r="A21" s="56"/>
      <c r="B21" s="62" t="s">
        <v>41</v>
      </c>
      <c r="C21" s="63" t="s">
        <v>544</v>
      </c>
      <c r="D21" s="63"/>
      <c r="E21" s="63"/>
      <c r="F21" s="63"/>
      <c r="G21" s="63"/>
      <c r="H21" s="63"/>
      <c r="I21" s="63" t="s">
        <v>545</v>
      </c>
      <c r="J21" s="63"/>
      <c r="K21" s="63"/>
      <c r="L21" s="63" t="s">
        <v>546</v>
      </c>
      <c r="M21" s="63"/>
      <c r="N21" s="63"/>
      <c r="O21" s="63"/>
      <c r="P21" s="64" t="s">
        <v>44</v>
      </c>
      <c r="Q21" s="64" t="s">
        <v>155</v>
      </c>
      <c r="R21" s="64">
        <v>90</v>
      </c>
      <c r="S21" s="64">
        <v>90</v>
      </c>
      <c r="T21" s="64">
        <v>84.9</v>
      </c>
      <c r="U21" s="65">
        <f t="shared" si="0"/>
        <v>94.333333333333343</v>
      </c>
    </row>
    <row r="22" spans="1:22" ht="75" customHeight="1">
      <c r="A22" s="56"/>
      <c r="B22" s="62" t="s">
        <v>41</v>
      </c>
      <c r="C22" s="63" t="s">
        <v>547</v>
      </c>
      <c r="D22" s="63"/>
      <c r="E22" s="63"/>
      <c r="F22" s="63"/>
      <c r="G22" s="63"/>
      <c r="H22" s="63"/>
      <c r="I22" s="63" t="s">
        <v>548</v>
      </c>
      <c r="J22" s="63"/>
      <c r="K22" s="63"/>
      <c r="L22" s="63" t="s">
        <v>549</v>
      </c>
      <c r="M22" s="63"/>
      <c r="N22" s="63"/>
      <c r="O22" s="63"/>
      <c r="P22" s="64" t="s">
        <v>44</v>
      </c>
      <c r="Q22" s="64" t="s">
        <v>155</v>
      </c>
      <c r="R22" s="64">
        <v>72.77</v>
      </c>
      <c r="S22" s="64">
        <v>72.77</v>
      </c>
      <c r="T22" s="64">
        <v>29.33</v>
      </c>
      <c r="U22" s="65">
        <f t="shared" si="0"/>
        <v>40.305070770922086</v>
      </c>
    </row>
    <row r="23" spans="1:22" ht="75" customHeight="1" thickBot="1">
      <c r="A23" s="56"/>
      <c r="B23" s="62" t="s">
        <v>41</v>
      </c>
      <c r="C23" s="63" t="s">
        <v>550</v>
      </c>
      <c r="D23" s="63"/>
      <c r="E23" s="63"/>
      <c r="F23" s="63"/>
      <c r="G23" s="63"/>
      <c r="H23" s="63"/>
      <c r="I23" s="63" t="s">
        <v>551</v>
      </c>
      <c r="J23" s="63"/>
      <c r="K23" s="63"/>
      <c r="L23" s="63" t="s">
        <v>552</v>
      </c>
      <c r="M23" s="63"/>
      <c r="N23" s="63"/>
      <c r="O23" s="63"/>
      <c r="P23" s="64" t="s">
        <v>44</v>
      </c>
      <c r="Q23" s="64" t="s">
        <v>155</v>
      </c>
      <c r="R23" s="64">
        <v>12.63</v>
      </c>
      <c r="S23" s="64">
        <v>12.63</v>
      </c>
      <c r="T23" s="64">
        <v>3.39</v>
      </c>
      <c r="U23" s="65">
        <f t="shared" si="0"/>
        <v>26.840855106888363</v>
      </c>
    </row>
    <row r="24" spans="1:22" ht="22.5" customHeight="1" thickTop="1" thickBot="1">
      <c r="B24" s="9" t="s">
        <v>60</v>
      </c>
      <c r="C24" s="10"/>
      <c r="D24" s="10"/>
      <c r="E24" s="10"/>
      <c r="F24" s="10"/>
      <c r="G24" s="10"/>
      <c r="H24" s="11"/>
      <c r="I24" s="11"/>
      <c r="J24" s="11"/>
      <c r="K24" s="11"/>
      <c r="L24" s="11"/>
      <c r="M24" s="11"/>
      <c r="N24" s="11"/>
      <c r="O24" s="11"/>
      <c r="P24" s="11"/>
      <c r="Q24" s="11"/>
      <c r="R24" s="11"/>
      <c r="S24" s="11"/>
      <c r="T24" s="11"/>
      <c r="U24" s="12"/>
      <c r="V24" s="66"/>
    </row>
    <row r="25" spans="1:22" ht="26.25" customHeight="1" thickTop="1">
      <c r="B25" s="67"/>
      <c r="C25" s="68"/>
      <c r="D25" s="68"/>
      <c r="E25" s="68"/>
      <c r="F25" s="68"/>
      <c r="G25" s="68"/>
      <c r="H25" s="69"/>
      <c r="I25" s="69"/>
      <c r="J25" s="69"/>
      <c r="K25" s="69"/>
      <c r="L25" s="69"/>
      <c r="M25" s="69"/>
      <c r="N25" s="69"/>
      <c r="O25" s="69"/>
      <c r="P25" s="70"/>
      <c r="Q25" s="71"/>
      <c r="R25" s="72" t="s">
        <v>61</v>
      </c>
      <c r="S25" s="40" t="s">
        <v>62</v>
      </c>
      <c r="T25" s="72" t="s">
        <v>63</v>
      </c>
      <c r="U25" s="40" t="s">
        <v>64</v>
      </c>
    </row>
    <row r="26" spans="1:22" ht="26.25" customHeight="1" thickBot="1">
      <c r="B26" s="73"/>
      <c r="C26" s="74"/>
      <c r="D26" s="74"/>
      <c r="E26" s="74"/>
      <c r="F26" s="74"/>
      <c r="G26" s="74"/>
      <c r="H26" s="75"/>
      <c r="I26" s="75"/>
      <c r="J26" s="75"/>
      <c r="K26" s="75"/>
      <c r="L26" s="75"/>
      <c r="M26" s="75"/>
      <c r="N26" s="75"/>
      <c r="O26" s="75"/>
      <c r="P26" s="76"/>
      <c r="Q26" s="77"/>
      <c r="R26" s="78" t="s">
        <v>65</v>
      </c>
      <c r="S26" s="77" t="s">
        <v>65</v>
      </c>
      <c r="T26" s="77" t="s">
        <v>65</v>
      </c>
      <c r="U26" s="77" t="s">
        <v>66</v>
      </c>
    </row>
    <row r="27" spans="1:22" ht="13.5" customHeight="1" thickBot="1">
      <c r="B27" s="79" t="s">
        <v>67</v>
      </c>
      <c r="C27" s="80"/>
      <c r="D27" s="80"/>
      <c r="E27" s="81"/>
      <c r="F27" s="81"/>
      <c r="G27" s="81"/>
      <c r="H27" s="82"/>
      <c r="I27" s="82"/>
      <c r="J27" s="82"/>
      <c r="K27" s="82"/>
      <c r="L27" s="82"/>
      <c r="M27" s="82"/>
      <c r="N27" s="82"/>
      <c r="O27" s="82"/>
      <c r="P27" s="83"/>
      <c r="Q27" s="83"/>
      <c r="R27" s="84">
        <f>3098.152527</f>
        <v>3098.1525270000002</v>
      </c>
      <c r="S27" s="84">
        <f>3098.152527</f>
        <v>3098.1525270000002</v>
      </c>
      <c r="T27" s="84">
        <f>3108.06997771</f>
        <v>3108.0699777099999</v>
      </c>
      <c r="U27" s="85">
        <f>+IF(ISERR(T27/S27*100),"N/A",T27/S27*100)</f>
        <v>100.32010853641226</v>
      </c>
    </row>
    <row r="28" spans="1:22" ht="13.5" customHeight="1" thickBot="1">
      <c r="B28" s="86" t="s">
        <v>68</v>
      </c>
      <c r="C28" s="87"/>
      <c r="D28" s="87"/>
      <c r="E28" s="88"/>
      <c r="F28" s="88"/>
      <c r="G28" s="88"/>
      <c r="H28" s="89"/>
      <c r="I28" s="89"/>
      <c r="J28" s="89"/>
      <c r="K28" s="89"/>
      <c r="L28" s="89"/>
      <c r="M28" s="89"/>
      <c r="N28" s="89"/>
      <c r="O28" s="89"/>
      <c r="P28" s="90"/>
      <c r="Q28" s="90"/>
      <c r="R28" s="84">
        <f>3959.54314785</f>
        <v>3959.54314785</v>
      </c>
      <c r="S28" s="84">
        <f>3959.54314785</f>
        <v>3959.54314785</v>
      </c>
      <c r="T28" s="84">
        <f>3108.06997771</f>
        <v>3108.0699777099999</v>
      </c>
      <c r="U28" s="85">
        <f>+IF(ISERR(T28/S28*100),"N/A",T28/S28*100)</f>
        <v>78.495671385666228</v>
      </c>
    </row>
    <row r="29" spans="1:22" ht="14.85" customHeight="1" thickTop="1" thickBot="1">
      <c r="B29" s="9" t="s">
        <v>69</v>
      </c>
      <c r="C29" s="10"/>
      <c r="D29" s="10"/>
      <c r="E29" s="10"/>
      <c r="F29" s="10"/>
      <c r="G29" s="10"/>
      <c r="H29" s="11"/>
      <c r="I29" s="11"/>
      <c r="J29" s="11"/>
      <c r="K29" s="11"/>
      <c r="L29" s="11"/>
      <c r="M29" s="11"/>
      <c r="N29" s="11"/>
      <c r="O29" s="11"/>
      <c r="P29" s="11"/>
      <c r="Q29" s="11"/>
      <c r="R29" s="11"/>
      <c r="S29" s="11"/>
      <c r="T29" s="11"/>
      <c r="U29" s="12"/>
    </row>
    <row r="30" spans="1:22" ht="44.25" customHeight="1" thickTop="1">
      <c r="B30" s="91" t="s">
        <v>70</v>
      </c>
      <c r="C30" s="93"/>
      <c r="D30" s="93"/>
      <c r="E30" s="93"/>
      <c r="F30" s="93"/>
      <c r="G30" s="93"/>
      <c r="H30" s="93"/>
      <c r="I30" s="93"/>
      <c r="J30" s="93"/>
      <c r="K30" s="93"/>
      <c r="L30" s="93"/>
      <c r="M30" s="93"/>
      <c r="N30" s="93"/>
      <c r="O30" s="93"/>
      <c r="P30" s="93"/>
      <c r="Q30" s="93"/>
      <c r="R30" s="93"/>
      <c r="S30" s="93"/>
      <c r="T30" s="93"/>
      <c r="U30" s="92"/>
    </row>
    <row r="31" spans="1:22" ht="34.5" customHeight="1">
      <c r="B31" s="94" t="s">
        <v>71</v>
      </c>
      <c r="C31" s="96"/>
      <c r="D31" s="96"/>
      <c r="E31" s="96"/>
      <c r="F31" s="96"/>
      <c r="G31" s="96"/>
      <c r="H31" s="96"/>
      <c r="I31" s="96"/>
      <c r="J31" s="96"/>
      <c r="K31" s="96"/>
      <c r="L31" s="96"/>
      <c r="M31" s="96"/>
      <c r="N31" s="96"/>
      <c r="O31" s="96"/>
      <c r="P31" s="96"/>
      <c r="Q31" s="96"/>
      <c r="R31" s="96"/>
      <c r="S31" s="96"/>
      <c r="T31" s="96"/>
      <c r="U31" s="95"/>
    </row>
    <row r="32" spans="1:22" ht="74.25" customHeight="1">
      <c r="B32" s="94" t="s">
        <v>553</v>
      </c>
      <c r="C32" s="96"/>
      <c r="D32" s="96"/>
      <c r="E32" s="96"/>
      <c r="F32" s="96"/>
      <c r="G32" s="96"/>
      <c r="H32" s="96"/>
      <c r="I32" s="96"/>
      <c r="J32" s="96"/>
      <c r="K32" s="96"/>
      <c r="L32" s="96"/>
      <c r="M32" s="96"/>
      <c r="N32" s="96"/>
      <c r="O32" s="96"/>
      <c r="P32" s="96"/>
      <c r="Q32" s="96"/>
      <c r="R32" s="96"/>
      <c r="S32" s="96"/>
      <c r="T32" s="96"/>
      <c r="U32" s="95"/>
    </row>
    <row r="33" spans="2:21" ht="102.6" customHeight="1">
      <c r="B33" s="94" t="s">
        <v>554</v>
      </c>
      <c r="C33" s="96"/>
      <c r="D33" s="96"/>
      <c r="E33" s="96"/>
      <c r="F33" s="96"/>
      <c r="G33" s="96"/>
      <c r="H33" s="96"/>
      <c r="I33" s="96"/>
      <c r="J33" s="96"/>
      <c r="K33" s="96"/>
      <c r="L33" s="96"/>
      <c r="M33" s="96"/>
      <c r="N33" s="96"/>
      <c r="O33" s="96"/>
      <c r="P33" s="96"/>
      <c r="Q33" s="96"/>
      <c r="R33" s="96"/>
      <c r="S33" s="96"/>
      <c r="T33" s="96"/>
      <c r="U33" s="95"/>
    </row>
    <row r="34" spans="2:21" ht="74.849999999999994" customHeight="1">
      <c r="B34" s="94" t="s">
        <v>555</v>
      </c>
      <c r="C34" s="96"/>
      <c r="D34" s="96"/>
      <c r="E34" s="96"/>
      <c r="F34" s="96"/>
      <c r="G34" s="96"/>
      <c r="H34" s="96"/>
      <c r="I34" s="96"/>
      <c r="J34" s="96"/>
      <c r="K34" s="96"/>
      <c r="L34" s="96"/>
      <c r="M34" s="96"/>
      <c r="N34" s="96"/>
      <c r="O34" s="96"/>
      <c r="P34" s="96"/>
      <c r="Q34" s="96"/>
      <c r="R34" s="96"/>
      <c r="S34" s="96"/>
      <c r="T34" s="96"/>
      <c r="U34" s="95"/>
    </row>
    <row r="35" spans="2:21" ht="49.7" customHeight="1">
      <c r="B35" s="94" t="s">
        <v>556</v>
      </c>
      <c r="C35" s="96"/>
      <c r="D35" s="96"/>
      <c r="E35" s="96"/>
      <c r="F35" s="96"/>
      <c r="G35" s="96"/>
      <c r="H35" s="96"/>
      <c r="I35" s="96"/>
      <c r="J35" s="96"/>
      <c r="K35" s="96"/>
      <c r="L35" s="96"/>
      <c r="M35" s="96"/>
      <c r="N35" s="96"/>
      <c r="O35" s="96"/>
      <c r="P35" s="96"/>
      <c r="Q35" s="96"/>
      <c r="R35" s="96"/>
      <c r="S35" s="96"/>
      <c r="T35" s="96"/>
      <c r="U35" s="95"/>
    </row>
    <row r="36" spans="2:21" ht="48" customHeight="1">
      <c r="B36" s="94" t="s">
        <v>557</v>
      </c>
      <c r="C36" s="96"/>
      <c r="D36" s="96"/>
      <c r="E36" s="96"/>
      <c r="F36" s="96"/>
      <c r="G36" s="96"/>
      <c r="H36" s="96"/>
      <c r="I36" s="96"/>
      <c r="J36" s="96"/>
      <c r="K36" s="96"/>
      <c r="L36" s="96"/>
      <c r="M36" s="96"/>
      <c r="N36" s="96"/>
      <c r="O36" s="96"/>
      <c r="P36" s="96"/>
      <c r="Q36" s="96"/>
      <c r="R36" s="96"/>
      <c r="S36" s="96"/>
      <c r="T36" s="96"/>
      <c r="U36" s="95"/>
    </row>
    <row r="37" spans="2:21" ht="99.6" customHeight="1">
      <c r="B37" s="94" t="s">
        <v>558</v>
      </c>
      <c r="C37" s="96"/>
      <c r="D37" s="96"/>
      <c r="E37" s="96"/>
      <c r="F37" s="96"/>
      <c r="G37" s="96"/>
      <c r="H37" s="96"/>
      <c r="I37" s="96"/>
      <c r="J37" s="96"/>
      <c r="K37" s="96"/>
      <c r="L37" s="96"/>
      <c r="M37" s="96"/>
      <c r="N37" s="96"/>
      <c r="O37" s="96"/>
      <c r="P37" s="96"/>
      <c r="Q37" s="96"/>
      <c r="R37" s="96"/>
      <c r="S37" s="96"/>
      <c r="T37" s="96"/>
      <c r="U37" s="95"/>
    </row>
    <row r="38" spans="2:21" ht="101.1" customHeight="1">
      <c r="B38" s="94" t="s">
        <v>559</v>
      </c>
      <c r="C38" s="96"/>
      <c r="D38" s="96"/>
      <c r="E38" s="96"/>
      <c r="F38" s="96"/>
      <c r="G38" s="96"/>
      <c r="H38" s="96"/>
      <c r="I38" s="96"/>
      <c r="J38" s="96"/>
      <c r="K38" s="96"/>
      <c r="L38" s="96"/>
      <c r="M38" s="96"/>
      <c r="N38" s="96"/>
      <c r="O38" s="96"/>
      <c r="P38" s="96"/>
      <c r="Q38" s="96"/>
      <c r="R38" s="96"/>
      <c r="S38" s="96"/>
      <c r="T38" s="96"/>
      <c r="U38" s="95"/>
    </row>
    <row r="39" spans="2:21" ht="55.5" customHeight="1">
      <c r="B39" s="94" t="s">
        <v>560</v>
      </c>
      <c r="C39" s="96"/>
      <c r="D39" s="96"/>
      <c r="E39" s="96"/>
      <c r="F39" s="96"/>
      <c r="G39" s="96"/>
      <c r="H39" s="96"/>
      <c r="I39" s="96"/>
      <c r="J39" s="96"/>
      <c r="K39" s="96"/>
      <c r="L39" s="96"/>
      <c r="M39" s="96"/>
      <c r="N39" s="96"/>
      <c r="O39" s="96"/>
      <c r="P39" s="96"/>
      <c r="Q39" s="96"/>
      <c r="R39" s="96"/>
      <c r="S39" s="96"/>
      <c r="T39" s="96"/>
      <c r="U39" s="95"/>
    </row>
    <row r="40" spans="2:21" ht="44.25" customHeight="1">
      <c r="B40" s="94" t="s">
        <v>561</v>
      </c>
      <c r="C40" s="96"/>
      <c r="D40" s="96"/>
      <c r="E40" s="96"/>
      <c r="F40" s="96"/>
      <c r="G40" s="96"/>
      <c r="H40" s="96"/>
      <c r="I40" s="96"/>
      <c r="J40" s="96"/>
      <c r="K40" s="96"/>
      <c r="L40" s="96"/>
      <c r="M40" s="96"/>
      <c r="N40" s="96"/>
      <c r="O40" s="96"/>
      <c r="P40" s="96"/>
      <c r="Q40" s="96"/>
      <c r="R40" s="96"/>
      <c r="S40" s="96"/>
      <c r="T40" s="96"/>
      <c r="U40" s="95"/>
    </row>
    <row r="41" spans="2:21" ht="28.7" customHeight="1">
      <c r="B41" s="94" t="s">
        <v>562</v>
      </c>
      <c r="C41" s="96"/>
      <c r="D41" s="96"/>
      <c r="E41" s="96"/>
      <c r="F41" s="96"/>
      <c r="G41" s="96"/>
      <c r="H41" s="96"/>
      <c r="I41" s="96"/>
      <c r="J41" s="96"/>
      <c r="K41" s="96"/>
      <c r="L41" s="96"/>
      <c r="M41" s="96"/>
      <c r="N41" s="96"/>
      <c r="O41" s="96"/>
      <c r="P41" s="96"/>
      <c r="Q41" s="96"/>
      <c r="R41" s="96"/>
      <c r="S41" s="96"/>
      <c r="T41" s="96"/>
      <c r="U41" s="95"/>
    </row>
    <row r="42" spans="2:21" ht="53.85" customHeight="1">
      <c r="B42" s="94" t="s">
        <v>563</v>
      </c>
      <c r="C42" s="96"/>
      <c r="D42" s="96"/>
      <c r="E42" s="96"/>
      <c r="F42" s="96"/>
      <c r="G42" s="96"/>
      <c r="H42" s="96"/>
      <c r="I42" s="96"/>
      <c r="J42" s="96"/>
      <c r="K42" s="96"/>
      <c r="L42" s="96"/>
      <c r="M42" s="96"/>
      <c r="N42" s="96"/>
      <c r="O42" s="96"/>
      <c r="P42" s="96"/>
      <c r="Q42" s="96"/>
      <c r="R42" s="96"/>
      <c r="S42" s="96"/>
      <c r="T42" s="96"/>
      <c r="U42" s="95"/>
    </row>
    <row r="43" spans="2:21" ht="53.85" customHeight="1" thickBot="1">
      <c r="B43" s="97" t="s">
        <v>564</v>
      </c>
      <c r="C43" s="99"/>
      <c r="D43" s="99"/>
      <c r="E43" s="99"/>
      <c r="F43" s="99"/>
      <c r="G43" s="99"/>
      <c r="H43" s="99"/>
      <c r="I43" s="99"/>
      <c r="J43" s="99"/>
      <c r="K43" s="99"/>
      <c r="L43" s="99"/>
      <c r="M43" s="99"/>
      <c r="N43" s="99"/>
      <c r="O43" s="99"/>
      <c r="P43" s="99"/>
      <c r="Q43" s="99"/>
      <c r="R43" s="99"/>
      <c r="S43" s="99"/>
      <c r="T43" s="99"/>
      <c r="U43" s="98"/>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36</vt:i4>
      </vt:variant>
    </vt:vector>
  </HeadingPairs>
  <TitlesOfParts>
    <vt:vector size="54" baseType="lpstr">
      <vt:lpstr>8 B001</vt:lpstr>
      <vt:lpstr>8 E001</vt:lpstr>
      <vt:lpstr>8 E003</vt:lpstr>
      <vt:lpstr>8 E006</vt:lpstr>
      <vt:lpstr>8 P001</vt:lpstr>
      <vt:lpstr>8 S240</vt:lpstr>
      <vt:lpstr>8 S257</vt:lpstr>
      <vt:lpstr>8 S259</vt:lpstr>
      <vt:lpstr>8 S260</vt:lpstr>
      <vt:lpstr>8 S261</vt:lpstr>
      <vt:lpstr>8 S262</vt:lpstr>
      <vt:lpstr>8 S263</vt:lpstr>
      <vt:lpstr>8 S266</vt:lpstr>
      <vt:lpstr>8 U002</vt:lpstr>
      <vt:lpstr>8 U004</vt:lpstr>
      <vt:lpstr>8 U009</vt:lpstr>
      <vt:lpstr>8 U013</vt:lpstr>
      <vt:lpstr>8 U017</vt:lpstr>
      <vt:lpstr>'8 B001'!Área_de_impresión</vt:lpstr>
      <vt:lpstr>'8 E001'!Área_de_impresión</vt:lpstr>
      <vt:lpstr>'8 E003'!Área_de_impresión</vt:lpstr>
      <vt:lpstr>'8 E006'!Área_de_impresión</vt:lpstr>
      <vt:lpstr>'8 P001'!Área_de_impresión</vt:lpstr>
      <vt:lpstr>'8 S240'!Área_de_impresión</vt:lpstr>
      <vt:lpstr>'8 S257'!Área_de_impresión</vt:lpstr>
      <vt:lpstr>'8 S259'!Área_de_impresión</vt:lpstr>
      <vt:lpstr>'8 S260'!Área_de_impresión</vt:lpstr>
      <vt:lpstr>'8 S261'!Área_de_impresión</vt:lpstr>
      <vt:lpstr>'8 S262'!Área_de_impresión</vt:lpstr>
      <vt:lpstr>'8 S263'!Área_de_impresión</vt:lpstr>
      <vt:lpstr>'8 S266'!Área_de_impresión</vt:lpstr>
      <vt:lpstr>'8 U002'!Área_de_impresión</vt:lpstr>
      <vt:lpstr>'8 U004'!Área_de_impresión</vt:lpstr>
      <vt:lpstr>'8 U009'!Área_de_impresión</vt:lpstr>
      <vt:lpstr>'8 U013'!Área_de_impresión</vt:lpstr>
      <vt:lpstr>'8 U017'!Área_de_impresión</vt:lpstr>
      <vt:lpstr>'8 B001'!Títulos_a_imprimir</vt:lpstr>
      <vt:lpstr>'8 E001'!Títulos_a_imprimir</vt:lpstr>
      <vt:lpstr>'8 E003'!Títulos_a_imprimir</vt:lpstr>
      <vt:lpstr>'8 E006'!Títulos_a_imprimir</vt:lpstr>
      <vt:lpstr>'8 P001'!Títulos_a_imprimir</vt:lpstr>
      <vt:lpstr>'8 S240'!Títulos_a_imprimir</vt:lpstr>
      <vt:lpstr>'8 S257'!Títulos_a_imprimir</vt:lpstr>
      <vt:lpstr>'8 S259'!Títulos_a_imprimir</vt:lpstr>
      <vt:lpstr>'8 S260'!Títulos_a_imprimir</vt:lpstr>
      <vt:lpstr>'8 S261'!Títulos_a_imprimir</vt:lpstr>
      <vt:lpstr>'8 S262'!Títulos_a_imprimir</vt:lpstr>
      <vt:lpstr>'8 S263'!Títulos_a_imprimir</vt:lpstr>
      <vt:lpstr>'8 S266'!Títulos_a_imprimir</vt:lpstr>
      <vt:lpstr>'8 U002'!Títulos_a_imprimir</vt:lpstr>
      <vt:lpstr>'8 U004'!Títulos_a_imprimir</vt:lpstr>
      <vt:lpstr>'8 U009'!Títulos_a_imprimir</vt:lpstr>
      <vt:lpstr>'8 U013'!Títulos_a_imprimir</vt:lpstr>
      <vt:lpstr>'8 U017'!Títulos_a_imprimir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Fabiola Rodriguez Sanchez</cp:lastModifiedBy>
  <cp:lastPrinted>2009-03-26T01:46:20Z</cp:lastPrinted>
  <dcterms:created xsi:type="dcterms:W3CDTF">2009-03-25T01:44:41Z</dcterms:created>
  <dcterms:modified xsi:type="dcterms:W3CDTF">2021-05-12T17:49:05Z</dcterms:modified>
</cp:coreProperties>
</file>