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porte de avances mir 2021\2017\"/>
    </mc:Choice>
  </mc:AlternateContent>
  <bookViews>
    <workbookView xWindow="0" yWindow="0" windowWidth="28800" windowHeight="11835"/>
  </bookViews>
  <sheets>
    <sheet name="8 B001" sheetId="2" r:id="rId1"/>
    <sheet name="8 E001" sheetId="3" r:id="rId2"/>
    <sheet name="8 E003" sheetId="4" r:id="rId3"/>
    <sheet name="8 E006" sheetId="5" r:id="rId4"/>
    <sheet name="8 P001" sheetId="6" r:id="rId5"/>
    <sheet name="8 S240" sheetId="7" r:id="rId6"/>
    <sheet name="8 S257" sheetId="8" r:id="rId7"/>
    <sheet name="8 S259" sheetId="9" r:id="rId8"/>
    <sheet name="8 S260" sheetId="10" r:id="rId9"/>
    <sheet name="8 S261" sheetId="11" r:id="rId10"/>
    <sheet name="8 S262" sheetId="12" r:id="rId11"/>
    <sheet name="8 S263" sheetId="13" r:id="rId12"/>
    <sheet name="8 S266" sheetId="14" r:id="rId13"/>
    <sheet name="8 U002" sheetId="15" r:id="rId14"/>
    <sheet name="8 U004" sheetId="16" r:id="rId15"/>
    <sheet name="8 U009" sheetId="17" r:id="rId16"/>
    <sheet name="8 U013" sheetId="18" r:id="rId17"/>
    <sheet name="8 U017" sheetId="19" r:id="rId18"/>
  </sheets>
  <definedNames>
    <definedName name="_xlnm.Print_Area" localSheetId="0">'8 B001'!$B$1:$U$31</definedName>
    <definedName name="_xlnm.Print_Area" localSheetId="1">'8 E001'!$B$1:$U$43</definedName>
    <definedName name="_xlnm.Print_Area" localSheetId="2">'8 E003'!$B$1:$U$43</definedName>
    <definedName name="_xlnm.Print_Area" localSheetId="3">'8 E006'!$B$1:$U$59</definedName>
    <definedName name="_xlnm.Print_Area" localSheetId="4">'8 P001'!$B$1:$U$33</definedName>
    <definedName name="_xlnm.Print_Area" localSheetId="5">'8 S240'!$B$1:$U$59</definedName>
    <definedName name="_xlnm.Print_Area" localSheetId="6">'8 S257'!$B$1:$U$53</definedName>
    <definedName name="_xlnm.Print_Area" localSheetId="7">'8 S259'!$B$1:$U$69</definedName>
    <definedName name="_xlnm.Print_Area" localSheetId="8">'8 S260'!$B$1:$U$47</definedName>
    <definedName name="_xlnm.Print_Area" localSheetId="9">'8 S261'!$B$1:$U$81</definedName>
    <definedName name="_xlnm.Print_Area" localSheetId="10">'8 S262'!$B$1:$U$65</definedName>
    <definedName name="_xlnm.Print_Area" localSheetId="11">'8 S263'!$B$1:$U$85</definedName>
    <definedName name="_xlnm.Print_Area" localSheetId="12">'8 S266'!$B$1:$U$87</definedName>
    <definedName name="_xlnm.Print_Area" localSheetId="13">'8 U002'!$B$1:$U$79</definedName>
    <definedName name="_xlnm.Print_Area" localSheetId="14">'8 U004'!$B$1:$U$37</definedName>
    <definedName name="_xlnm.Print_Area" localSheetId="15">'8 U009'!$B$1:$U$31</definedName>
    <definedName name="_xlnm.Print_Area" localSheetId="16">'8 U013'!$B$1:$U$43</definedName>
    <definedName name="_xlnm.Print_Area" localSheetId="17">'8 U017'!$B$1:$U$121</definedName>
    <definedName name="_xlnm.Print_Titles" localSheetId="0">'8 B001'!$1:$4</definedName>
    <definedName name="_xlnm.Print_Titles" localSheetId="1">'8 E001'!$1:$4</definedName>
    <definedName name="_xlnm.Print_Titles" localSheetId="2">'8 E003'!$1:$4</definedName>
    <definedName name="_xlnm.Print_Titles" localSheetId="3">'8 E006'!$1:$4</definedName>
    <definedName name="_xlnm.Print_Titles" localSheetId="4">'8 P001'!$1:$4</definedName>
    <definedName name="_xlnm.Print_Titles" localSheetId="5">'8 S240'!$1:$4</definedName>
    <definedName name="_xlnm.Print_Titles" localSheetId="6">'8 S257'!$1:$4</definedName>
    <definedName name="_xlnm.Print_Titles" localSheetId="7">'8 S259'!$1:$4</definedName>
    <definedName name="_xlnm.Print_Titles" localSheetId="8">'8 S260'!$1:$4</definedName>
    <definedName name="_xlnm.Print_Titles" localSheetId="9">'8 S261'!$1:$4</definedName>
    <definedName name="_xlnm.Print_Titles" localSheetId="10">'8 S262'!$1:$4</definedName>
    <definedName name="_xlnm.Print_Titles" localSheetId="11">'8 S263'!$1:$4</definedName>
    <definedName name="_xlnm.Print_Titles" localSheetId="12">'8 S266'!$1:$4</definedName>
    <definedName name="_xlnm.Print_Titles" localSheetId="13">'8 U002'!$1:$4</definedName>
    <definedName name="_xlnm.Print_Titles" localSheetId="14">'8 U004'!$1:$4</definedName>
    <definedName name="_xlnm.Print_Titles" localSheetId="15">'8 U009'!$1:$4</definedName>
    <definedName name="_xlnm.Print_Titles" localSheetId="16">'8 U013'!$1:$4</definedName>
    <definedName name="_xlnm.Print_Titles" localSheetId="17">'8 U017'!$1:$4</definedName>
  </definedNames>
  <calcPr calcId="152511"/>
</workbook>
</file>

<file path=xl/calcChain.xml><?xml version="1.0" encoding="utf-8"?>
<calcChain xmlns="http://schemas.openxmlformats.org/spreadsheetml/2006/main">
  <c r="U65" i="19" l="1"/>
  <c r="T65" i="19"/>
  <c r="S65" i="19"/>
  <c r="R65" i="19"/>
  <c r="U64" i="19"/>
  <c r="T64" i="19"/>
  <c r="S64" i="19"/>
  <c r="R64" i="19"/>
  <c r="U60" i="19"/>
  <c r="U59" i="19"/>
  <c r="U58" i="19"/>
  <c r="U57" i="19"/>
  <c r="U56" i="19"/>
  <c r="U55" i="19"/>
  <c r="U54" i="19"/>
  <c r="U53" i="19"/>
  <c r="U52" i="19"/>
  <c r="U51" i="19"/>
  <c r="U50" i="19"/>
  <c r="U49" i="19"/>
  <c r="U48" i="19"/>
  <c r="U47" i="19"/>
  <c r="U46" i="19"/>
  <c r="U45" i="19"/>
  <c r="U44" i="19"/>
  <c r="U43" i="19"/>
  <c r="U42" i="19"/>
  <c r="U41" i="19"/>
  <c r="U40" i="19"/>
  <c r="U39" i="19"/>
  <c r="U38" i="19"/>
  <c r="U37" i="19"/>
  <c r="U36" i="19"/>
  <c r="U35" i="19"/>
  <c r="U34" i="19"/>
  <c r="U33" i="19"/>
  <c r="U32" i="19"/>
  <c r="U31" i="19"/>
  <c r="U30" i="19"/>
  <c r="U29" i="19"/>
  <c r="U28" i="19"/>
  <c r="U27" i="19"/>
  <c r="U26" i="19"/>
  <c r="U25" i="19"/>
  <c r="U24" i="19"/>
  <c r="U23" i="19"/>
  <c r="U22" i="19"/>
  <c r="U21" i="19"/>
  <c r="U20" i="19"/>
  <c r="U19" i="19"/>
  <c r="U18" i="19"/>
  <c r="U17" i="19"/>
  <c r="U16" i="19"/>
  <c r="U15" i="19"/>
  <c r="U14" i="19"/>
  <c r="U13" i="19"/>
  <c r="U12" i="19"/>
  <c r="U11" i="19"/>
  <c r="T26" i="18"/>
  <c r="S26" i="18"/>
  <c r="U26" i="18" s="1"/>
  <c r="R26" i="18"/>
  <c r="U25" i="18"/>
  <c r="T25" i="18"/>
  <c r="S25" i="18"/>
  <c r="R25" i="18"/>
  <c r="U21" i="18"/>
  <c r="U20" i="18"/>
  <c r="U19" i="18"/>
  <c r="U18" i="18"/>
  <c r="U17" i="18"/>
  <c r="U16" i="18"/>
  <c r="U15" i="18"/>
  <c r="U14" i="18"/>
  <c r="U13" i="18"/>
  <c r="U12" i="18"/>
  <c r="U11" i="18"/>
  <c r="T20" i="17"/>
  <c r="U20" i="17" s="1"/>
  <c r="S20" i="17"/>
  <c r="R20" i="17"/>
  <c r="U19" i="17"/>
  <c r="T19" i="17"/>
  <c r="S19" i="17"/>
  <c r="R19" i="17"/>
  <c r="U15" i="17"/>
  <c r="U14" i="17"/>
  <c r="U13" i="17"/>
  <c r="U12" i="17"/>
  <c r="U11" i="17"/>
  <c r="U23" i="16"/>
  <c r="T23" i="16"/>
  <c r="S23" i="16"/>
  <c r="R23" i="16"/>
  <c r="T22" i="16"/>
  <c r="S22" i="16"/>
  <c r="U22" i="16" s="1"/>
  <c r="R22" i="16"/>
  <c r="U18" i="16"/>
  <c r="U17" i="16"/>
  <c r="U16" i="16"/>
  <c r="U15" i="16"/>
  <c r="U14" i="16"/>
  <c r="U13" i="16"/>
  <c r="U12" i="16"/>
  <c r="U11" i="16"/>
  <c r="T44" i="15"/>
  <c r="S44" i="15"/>
  <c r="U44" i="15" s="1"/>
  <c r="R44" i="15"/>
  <c r="U43" i="15"/>
  <c r="T43" i="15"/>
  <c r="S43" i="15"/>
  <c r="R43" i="15"/>
  <c r="U39" i="15"/>
  <c r="U38" i="15"/>
  <c r="U37" i="15"/>
  <c r="U36" i="15"/>
  <c r="U35" i="15"/>
  <c r="U34" i="15"/>
  <c r="U33" i="15"/>
  <c r="U32" i="15"/>
  <c r="U31" i="15"/>
  <c r="U30" i="15"/>
  <c r="U29" i="15"/>
  <c r="U28" i="15"/>
  <c r="U27" i="15"/>
  <c r="U26" i="15"/>
  <c r="U25" i="15"/>
  <c r="U24" i="15"/>
  <c r="U23" i="15"/>
  <c r="U22" i="15"/>
  <c r="U21" i="15"/>
  <c r="U20" i="15"/>
  <c r="U19" i="15"/>
  <c r="U18" i="15"/>
  <c r="U17" i="15"/>
  <c r="U16" i="15"/>
  <c r="U15" i="15"/>
  <c r="U14" i="15"/>
  <c r="U13" i="15"/>
  <c r="U12" i="15"/>
  <c r="U11" i="15"/>
  <c r="T48" i="14"/>
  <c r="U48" i="14" s="1"/>
  <c r="S48" i="14"/>
  <c r="R48" i="14"/>
  <c r="T47" i="14"/>
  <c r="U47" i="14" s="1"/>
  <c r="S47" i="14"/>
  <c r="R47" i="14"/>
  <c r="U43" i="14"/>
  <c r="U42" i="14"/>
  <c r="U41" i="14"/>
  <c r="U40" i="14"/>
  <c r="U39" i="14"/>
  <c r="U38" i="14"/>
  <c r="U37" i="14"/>
  <c r="U36" i="14"/>
  <c r="U35" i="14"/>
  <c r="U34" i="14"/>
  <c r="U33" i="14"/>
  <c r="U32" i="14"/>
  <c r="U31" i="14"/>
  <c r="U30" i="14"/>
  <c r="U29" i="14"/>
  <c r="U28" i="14"/>
  <c r="U27" i="14"/>
  <c r="U26" i="14"/>
  <c r="U25" i="14"/>
  <c r="U24" i="14"/>
  <c r="U23" i="14"/>
  <c r="U22" i="14"/>
  <c r="U21" i="14"/>
  <c r="U20" i="14"/>
  <c r="U19" i="14"/>
  <c r="U18" i="14"/>
  <c r="U17" i="14"/>
  <c r="U16" i="14"/>
  <c r="U15" i="14"/>
  <c r="U14" i="14"/>
  <c r="U13" i="14"/>
  <c r="U12" i="14"/>
  <c r="U11" i="14"/>
  <c r="U47" i="13"/>
  <c r="T47" i="13"/>
  <c r="S47" i="13"/>
  <c r="R47" i="13"/>
  <c r="T46" i="13"/>
  <c r="U46" i="13" s="1"/>
  <c r="S46" i="13"/>
  <c r="R46" i="13"/>
  <c r="U42" i="13"/>
  <c r="U41" i="13"/>
  <c r="U40" i="13"/>
  <c r="U39" i="13"/>
  <c r="U38" i="13"/>
  <c r="U37" i="13"/>
  <c r="U36" i="13"/>
  <c r="U35" i="13"/>
  <c r="U34" i="13"/>
  <c r="U33" i="13"/>
  <c r="U32" i="13"/>
  <c r="U31" i="13"/>
  <c r="U30" i="13"/>
  <c r="U29" i="13"/>
  <c r="U28" i="13"/>
  <c r="U27" i="13"/>
  <c r="U26" i="13"/>
  <c r="U25" i="13"/>
  <c r="U24" i="13"/>
  <c r="U23" i="13"/>
  <c r="U22" i="13"/>
  <c r="U21" i="13"/>
  <c r="U20" i="13"/>
  <c r="U19" i="13"/>
  <c r="U18" i="13"/>
  <c r="U17" i="13"/>
  <c r="U16" i="13"/>
  <c r="U15" i="13"/>
  <c r="U14" i="13"/>
  <c r="U13" i="13"/>
  <c r="U12" i="13"/>
  <c r="U11" i="13"/>
  <c r="T37" i="12"/>
  <c r="U37" i="12" s="1"/>
  <c r="S37" i="12"/>
  <c r="R37" i="12"/>
  <c r="T36" i="12"/>
  <c r="S36" i="12"/>
  <c r="U36" i="12" s="1"/>
  <c r="R36" i="12"/>
  <c r="U32" i="12"/>
  <c r="U31" i="12"/>
  <c r="U30" i="12"/>
  <c r="U29" i="12"/>
  <c r="U28" i="12"/>
  <c r="U27" i="12"/>
  <c r="U26" i="12"/>
  <c r="U25" i="12"/>
  <c r="U24" i="12"/>
  <c r="U23" i="12"/>
  <c r="U22" i="12"/>
  <c r="U21" i="12"/>
  <c r="U20" i="12"/>
  <c r="U19" i="12"/>
  <c r="U18" i="12"/>
  <c r="U17" i="12"/>
  <c r="U16" i="12"/>
  <c r="U15" i="12"/>
  <c r="U14" i="12"/>
  <c r="U13" i="12"/>
  <c r="U12" i="12"/>
  <c r="U11" i="12"/>
  <c r="T45" i="11"/>
  <c r="S45" i="11"/>
  <c r="U45" i="11" s="1"/>
  <c r="R45" i="11"/>
  <c r="U44" i="11"/>
  <c r="T44" i="11"/>
  <c r="S44" i="11"/>
  <c r="R44" i="11"/>
  <c r="U40" i="11"/>
  <c r="U39" i="11"/>
  <c r="U38" i="11"/>
  <c r="U37" i="11"/>
  <c r="U36" i="11"/>
  <c r="U35" i="11"/>
  <c r="U34" i="11"/>
  <c r="U33" i="11"/>
  <c r="U32" i="11"/>
  <c r="U31" i="11"/>
  <c r="U30" i="11"/>
  <c r="U29" i="11"/>
  <c r="U28" i="11"/>
  <c r="U27" i="11"/>
  <c r="U26" i="11"/>
  <c r="U25" i="11"/>
  <c r="U24" i="11"/>
  <c r="U23" i="11"/>
  <c r="U22" i="11"/>
  <c r="U21" i="11"/>
  <c r="U20" i="11"/>
  <c r="U19" i="11"/>
  <c r="U18" i="11"/>
  <c r="U17" i="11"/>
  <c r="U16" i="11"/>
  <c r="U15" i="11"/>
  <c r="U14" i="11"/>
  <c r="U13" i="11"/>
  <c r="U12" i="11"/>
  <c r="U11" i="11"/>
  <c r="U28" i="10"/>
  <c r="T28" i="10"/>
  <c r="S28" i="10"/>
  <c r="R28" i="10"/>
  <c r="T27" i="10"/>
  <c r="U27" i="10" s="1"/>
  <c r="S27" i="10"/>
  <c r="R27" i="10"/>
  <c r="U23" i="10"/>
  <c r="U22" i="10"/>
  <c r="U21" i="10"/>
  <c r="U20" i="10"/>
  <c r="U19" i="10"/>
  <c r="U18" i="10"/>
  <c r="U17" i="10"/>
  <c r="U16" i="10"/>
  <c r="U15" i="10"/>
  <c r="U14" i="10"/>
  <c r="U13" i="10"/>
  <c r="U12" i="10"/>
  <c r="U11" i="10"/>
  <c r="T39" i="9"/>
  <c r="U39" i="9" s="1"/>
  <c r="S39" i="9"/>
  <c r="R39" i="9"/>
  <c r="T38" i="9"/>
  <c r="U38" i="9" s="1"/>
  <c r="S38" i="9"/>
  <c r="R38" i="9"/>
  <c r="U34" i="9"/>
  <c r="U33" i="9"/>
  <c r="U32" i="9"/>
  <c r="U31" i="9"/>
  <c r="U30" i="9"/>
  <c r="U29" i="9"/>
  <c r="U28" i="9"/>
  <c r="U27" i="9"/>
  <c r="U26" i="9"/>
  <c r="U25" i="9"/>
  <c r="U24" i="9"/>
  <c r="U23" i="9"/>
  <c r="U22" i="9"/>
  <c r="U21" i="9"/>
  <c r="U20" i="9"/>
  <c r="U19" i="9"/>
  <c r="U18" i="9"/>
  <c r="U17" i="9"/>
  <c r="U16" i="9"/>
  <c r="U15" i="9"/>
  <c r="U14" i="9"/>
  <c r="U13" i="9"/>
  <c r="U12" i="9"/>
  <c r="U11" i="9"/>
  <c r="U31" i="8"/>
  <c r="T31" i="8"/>
  <c r="S31" i="8"/>
  <c r="R31" i="8"/>
  <c r="T30" i="8"/>
  <c r="U30" i="8" s="1"/>
  <c r="S30" i="8"/>
  <c r="R30" i="8"/>
  <c r="U26" i="8"/>
  <c r="U25" i="8"/>
  <c r="U24" i="8"/>
  <c r="U23" i="8"/>
  <c r="U22" i="8"/>
  <c r="U21" i="8"/>
  <c r="U20" i="8"/>
  <c r="U19" i="8"/>
  <c r="U18" i="8"/>
  <c r="U17" i="8"/>
  <c r="U16" i="8"/>
  <c r="U15" i="8"/>
  <c r="U14" i="8"/>
  <c r="U13" i="8"/>
  <c r="U12" i="8"/>
  <c r="U11" i="8"/>
  <c r="U34" i="7"/>
  <c r="T34" i="7"/>
  <c r="S34" i="7"/>
  <c r="R34" i="7"/>
  <c r="T33" i="7"/>
  <c r="U33" i="7" s="1"/>
  <c r="S33" i="7"/>
  <c r="R33" i="7"/>
  <c r="U29" i="7"/>
  <c r="U28" i="7"/>
  <c r="U27" i="7"/>
  <c r="U26" i="7"/>
  <c r="U25" i="7"/>
  <c r="U24" i="7"/>
  <c r="U23" i="7"/>
  <c r="U22" i="7"/>
  <c r="U21" i="7"/>
  <c r="U20" i="7"/>
  <c r="U19" i="7"/>
  <c r="U18" i="7"/>
  <c r="U17" i="7"/>
  <c r="U16" i="7"/>
  <c r="U15" i="7"/>
  <c r="U14" i="7"/>
  <c r="U13" i="7"/>
  <c r="U12" i="7"/>
  <c r="U11" i="7"/>
  <c r="T21" i="6"/>
  <c r="S21" i="6"/>
  <c r="U21" i="6" s="1"/>
  <c r="R21" i="6"/>
  <c r="U20" i="6"/>
  <c r="T20" i="6"/>
  <c r="S20" i="6"/>
  <c r="R20" i="6"/>
  <c r="U16" i="6"/>
  <c r="U15" i="6"/>
  <c r="U14" i="6"/>
  <c r="U13" i="6"/>
  <c r="U12" i="6"/>
  <c r="U11" i="6"/>
  <c r="T34" i="5"/>
  <c r="S34" i="5"/>
  <c r="U34" i="5" s="1"/>
  <c r="R34" i="5"/>
  <c r="U33" i="5"/>
  <c r="T33" i="5"/>
  <c r="S33" i="5"/>
  <c r="R33" i="5"/>
  <c r="U29" i="5"/>
  <c r="U28" i="5"/>
  <c r="U27" i="5"/>
  <c r="U26" i="5"/>
  <c r="U25" i="5"/>
  <c r="U24" i="5"/>
  <c r="U23" i="5"/>
  <c r="U22" i="5"/>
  <c r="U21" i="5"/>
  <c r="U20" i="5"/>
  <c r="U19" i="5"/>
  <c r="U18" i="5"/>
  <c r="U17" i="5"/>
  <c r="U16" i="5"/>
  <c r="U15" i="5"/>
  <c r="U14" i="5"/>
  <c r="U13" i="5"/>
  <c r="U12" i="5"/>
  <c r="U11" i="5"/>
  <c r="T26" i="4"/>
  <c r="U26" i="4" s="1"/>
  <c r="S26" i="4"/>
  <c r="R26" i="4"/>
  <c r="U25" i="4"/>
  <c r="T25" i="4"/>
  <c r="S25" i="4"/>
  <c r="R25" i="4"/>
  <c r="U21" i="4"/>
  <c r="U20" i="4"/>
  <c r="U19" i="4"/>
  <c r="U18" i="4"/>
  <c r="U17" i="4"/>
  <c r="U16" i="4"/>
  <c r="U15" i="4"/>
  <c r="U14" i="4"/>
  <c r="U13" i="4"/>
  <c r="U12" i="4"/>
  <c r="U11" i="4"/>
  <c r="T26" i="3"/>
  <c r="S26" i="3"/>
  <c r="U26" i="3" s="1"/>
  <c r="R26" i="3"/>
  <c r="U25" i="3"/>
  <c r="T25" i="3"/>
  <c r="S25" i="3"/>
  <c r="R25" i="3"/>
  <c r="U21" i="3"/>
  <c r="U20" i="3"/>
  <c r="U19" i="3"/>
  <c r="U18" i="3"/>
  <c r="U17" i="3"/>
  <c r="U16" i="3"/>
  <c r="U15" i="3"/>
  <c r="U14" i="3"/>
  <c r="U13" i="3"/>
  <c r="U12" i="3"/>
  <c r="U11" i="3"/>
  <c r="T20" i="2"/>
  <c r="U20" i="2" s="1"/>
  <c r="S20" i="2"/>
  <c r="R20" i="2"/>
  <c r="T19" i="2"/>
  <c r="U19" i="2" s="1"/>
  <c r="S19" i="2"/>
  <c r="R19" i="2"/>
  <c r="U15" i="2"/>
  <c r="U14" i="2"/>
  <c r="U13" i="2"/>
  <c r="U12" i="2"/>
  <c r="U11" i="2"/>
</calcChain>
</file>

<file path=xl/sharedStrings.xml><?xml version="1.0" encoding="utf-8"?>
<sst xmlns="http://schemas.openxmlformats.org/spreadsheetml/2006/main" count="3641" uniqueCount="1400">
  <si>
    <t>Informes sobre la Situación Económica,
las Finanzas Públicas y la Deuda Pública</t>
  </si>
  <si>
    <t xml:space="preserve">      Tercer Trimestre 2017</t>
  </si>
  <si>
    <t>DATOS DEL PROGRAMA</t>
  </si>
  <si>
    <t>Programa presupuestario</t>
  </si>
  <si>
    <t>B001</t>
  </si>
  <si>
    <t>Producción y comercialización de Biológicos Veterinarios</t>
  </si>
  <si>
    <t>Ramo</t>
  </si>
  <si>
    <t>8</t>
  </si>
  <si>
    <t>Agricultura, Ganadería, Desarrollo Rural, Pesca y Alimentación</t>
  </si>
  <si>
    <t>Unidad responsable</t>
  </si>
  <si>
    <t>JBK-Productora Nacional de Biológicos Veterinarios</t>
  </si>
  <si>
    <t>Enfoques transversales</t>
  </si>
  <si>
    <t>Sin Información</t>
  </si>
  <si>
    <t>Clasificación Funcional</t>
  </si>
  <si>
    <t>Finalidad</t>
  </si>
  <si>
    <t>3 - Desarrollo Económico</t>
  </si>
  <si>
    <t>Función</t>
  </si>
  <si>
    <t>2 - Agropecuaria, Silvicultura, Pesca y Caza</t>
  </si>
  <si>
    <t>Subfunción</t>
  </si>
  <si>
    <t>1 - Agropecuaria</t>
  </si>
  <si>
    <t>Actividad Institucional</t>
  </si>
  <si>
    <t>226 - Producción y comercialización de biológicos veterinarios</t>
  </si>
  <si>
    <t>RESULTADOS</t>
  </si>
  <si>
    <t>NIVEL</t>
  </si>
  <si>
    <t>OBJETIVOS</t>
  </si>
  <si>
    <t>INDICADORES</t>
  </si>
  <si>
    <t>AVANCE</t>
  </si>
  <si>
    <t>Denominación</t>
  </si>
  <si>
    <t>Método de cálculo</t>
  </si>
  <si>
    <t>Unidad de medida</t>
  </si>
  <si>
    <t>Tipo-Dimensión-Frecuencia</t>
  </si>
  <si>
    <t>Meta Programada</t>
  </si>
  <si>
    <t>Realizado al periodo</t>
  </si>
  <si>
    <t>Avance % al periodo</t>
  </si>
  <si>
    <t>Anual</t>
  </si>
  <si>
    <t>al periodo</t>
  </si>
  <si>
    <t>Fin</t>
  </si>
  <si>
    <t>Contribuir a impulsar la productividad en el sector agroalimentario mediante inversión en capital físico, humano y tecnológico que garantice la seguridad alimentaria mediante la producción y comercialización de biológicos y químico farmacéuticos de uso veterinario</t>
  </si>
  <si>
    <t>El cálculo se hace dividiendo el promedio anual del producto interno bruto del sector agropecuario reportado por el INEGI, entre el número promedio anual de personas ocupadas en el sector de acuerdo con los datos reportados en la ENOE del INEGI</t>
  </si>
  <si>
    <t>Pesos de 2008</t>
  </si>
  <si>
    <t>Estratégico-Eficacia-Anual</t>
  </si>
  <si>
    <t>N/A</t>
  </si>
  <si>
    <t/>
  </si>
  <si>
    <r>
      <t>Porcentaje de pruebas de diagnóstico comercializadas por PRONABIVE</t>
    </r>
    <r>
      <rPr>
        <i/>
        <sz val="10"/>
        <color indexed="30"/>
        <rFont val="Soberana Sans"/>
      </rPr>
      <t xml:space="preserve">
</t>
    </r>
  </si>
  <si>
    <t>(Pruebas de diagnóstico comercializadas por PRONABIVE)/(Total de pruebas de diagnóstico aplicadas)*100</t>
  </si>
  <si>
    <t>Porcentaje</t>
  </si>
  <si>
    <t>Propósito</t>
  </si>
  <si>
    <t>Los Comités Estatales de Fomento y Protección Pecuaria cuentan con el material biológico suministrado.</t>
  </si>
  <si>
    <r>
      <t xml:space="preserve">Porcentaje de dosis de PPD comercializadas.  </t>
    </r>
    <r>
      <rPr>
        <i/>
        <sz val="10"/>
        <color indexed="30"/>
        <rFont val="Soberana Sans"/>
      </rPr>
      <t xml:space="preserve">
</t>
    </r>
  </si>
  <si>
    <t>(Dosis de PPD comercializadas)/(Total de dosis comercializadas para el Programa de Vigilancia de Salud Animal)*100</t>
  </si>
  <si>
    <t>Estratégico-Eficiencia-Anual</t>
  </si>
  <si>
    <t>Componente</t>
  </si>
  <si>
    <t>A Biológicos y químico farmacéuticos de uso veterinario producidos.</t>
  </si>
  <si>
    <r>
      <t>Porcentaje de dosis producidas.</t>
    </r>
    <r>
      <rPr>
        <i/>
        <sz val="10"/>
        <color indexed="30"/>
        <rFont val="Soberana Sans"/>
      </rPr>
      <t xml:space="preserve">
</t>
    </r>
  </si>
  <si>
    <t>(Dosis producidas)/(Dosis programadas a producir)*100</t>
  </si>
  <si>
    <t>Estratégico-Eficacia-Trimestral</t>
  </si>
  <si>
    <t>Actividad</t>
  </si>
  <si>
    <t>A 1 Reducir el riesgo de producto no conforme a menos del 5%.</t>
  </si>
  <si>
    <r>
      <t>Porcentaje de lotes conformes</t>
    </r>
    <r>
      <rPr>
        <i/>
        <sz val="10"/>
        <color indexed="30"/>
        <rFont val="Soberana Sans"/>
      </rPr>
      <t xml:space="preserve">
</t>
    </r>
  </si>
  <si>
    <t>(Lotes conformes)/(Total de lotes producidos)*100</t>
  </si>
  <si>
    <t>Gestión-Eficacia-Trimestral</t>
  </si>
  <si>
    <t>PRESUPUESTO</t>
  </si>
  <si>
    <t>Meta anual</t>
  </si>
  <si>
    <t>Meta al periodo</t>
  </si>
  <si>
    <t>Pagado al periodo</t>
  </si>
  <si>
    <t>Avance %</t>
  </si>
  <si>
    <t>Millones de pesos</t>
  </si>
  <si>
    <t>Al periodo</t>
  </si>
  <si>
    <t>PRESUPUESTO ORIGINAL</t>
  </si>
  <si>
    <t>PRESUPUESTO MODIFICADO</t>
  </si>
  <si>
    <t>Justificación de diferencia de avances con respecto a las metas programadas</t>
  </si>
  <si>
    <t xml:space="preserve">Indicadores con frecuencia de medición anual o con un periodo mayor de tiempo. 
Estos indicadores no registraron información ni justificación, debido a que lo harán de conformidad con la frecuencia de medición con la que programaron sus metas. </t>
  </si>
  <si>
    <r>
      <t xml:space="preserve">Productividad laboral en el sector agropecuario y pesquero
</t>
    </r>
    <r>
      <rPr>
        <sz val="10"/>
        <rFont val="Soberana Sans"/>
        <family val="2"/>
      </rPr>
      <t>Sin Información,Sin Justificación</t>
    </r>
  </si>
  <si>
    <r>
      <t xml:space="preserve">Porcentaje de pruebas de diagnóstico comercializadas por PRONABIVE
</t>
    </r>
    <r>
      <rPr>
        <sz val="10"/>
        <rFont val="Soberana Sans"/>
        <family val="2"/>
      </rPr>
      <t>Sin Información,Sin Justificación</t>
    </r>
  </si>
  <si>
    <r>
      <t xml:space="preserve">Porcentaje de dosis de PPD comercializadas.  
</t>
    </r>
    <r>
      <rPr>
        <sz val="10"/>
        <rFont val="Soberana Sans"/>
        <family val="2"/>
      </rPr>
      <t>Sin Información,Sin Justificación</t>
    </r>
  </si>
  <si>
    <r>
      <t xml:space="preserve">Porcentaje de dosis producidas.
</t>
    </r>
    <r>
      <rPr>
        <sz val="10"/>
        <rFont val="Soberana Sans"/>
        <family val="2"/>
      </rPr>
      <t xml:space="preserve"> Causa : Los recursos para la operación de las campañas zoosanitarias implementadas por la SAGARPA sufrieron un fuerte recorte, debido a lo anterior durante el periodo enero - septiembre de 2017 la demanda de biológicos veterinarios no se ha comportado de acuerdo a lo programado.    Efecto: Disminución de los ingresos por venta de bienes como consecuencia de la baja en la demanda de los productos elaborados por PRONABIVE.    Otros Motivos:</t>
    </r>
  </si>
  <si>
    <r>
      <t xml:space="preserve">Porcentaje de lotes conformes
</t>
    </r>
    <r>
      <rPr>
        <sz val="10"/>
        <rFont val="Soberana Sans"/>
        <family val="2"/>
      </rPr>
      <t xml:space="preserve"> Causa : Debido a la baja en la demanda de nuestros productos, se ha tenido que reducir la producción de los mismos, a fin de evitar inventarios de lento movimiento y pérdidas por caducidad.    Efecto: Disminución de los ingresos por venta de bienes como consecuencia de la baja en la demanda de los productos elaborados por PRONABIVE.     Otros Motivos:</t>
    </r>
  </si>
  <si>
    <t>E001</t>
  </si>
  <si>
    <t>Desarrollo y aplicación de programas educativos en materia agropecuaria</t>
  </si>
  <si>
    <t>IZC-Colegio de Postgraduados</t>
  </si>
  <si>
    <t>2 - Desarrollo Social</t>
  </si>
  <si>
    <t>5 - Educación</t>
  </si>
  <si>
    <t>4 - Posgrado</t>
  </si>
  <si>
    <t>5 - Educación agropecuaria de posgrado</t>
  </si>
  <si>
    <t>Contribuir a impulsar la productividad en el sector agroalimentario mediante inversión en capital físico, humano y tecnológico que garantice la seguridad alimentaria mediante Formación de estudiantes y profesionales en Ciencias agropecuarias , forestales y acuícolas.</t>
  </si>
  <si>
    <t>Técnicos, profesionales e investigadres del sector agropecuario, acuícola y forestal egresados con calidad educativa</t>
  </si>
  <si>
    <r>
      <t>P1.2. Porcentaje de graduados de programas pertenecientes al PNPC-CONACYT, con calificación igual o superior a 9.0.</t>
    </r>
    <r>
      <rPr>
        <i/>
        <sz val="10"/>
        <color indexed="30"/>
        <rFont val="Soberana Sans"/>
      </rPr>
      <t xml:space="preserve">
</t>
    </r>
  </si>
  <si>
    <t>(Número de Profesionistas e investigadores graduados de programas pertenecientes al PNPC-CONACYT con calificación igual o superior a 9.0 en el año t / Número total de Profesionistas e investigadores graduados de programas pertenecientes al PNPC-CONACYT en el año t)*100</t>
  </si>
  <si>
    <r>
      <t>P1.1 Porcentaje de técnicos y profesionistas egresados con calificación igual o superior a 8.5</t>
    </r>
    <r>
      <rPr>
        <i/>
        <sz val="10"/>
        <color indexed="30"/>
        <rFont val="Soberana Sans"/>
      </rPr>
      <t xml:space="preserve">
</t>
    </r>
  </si>
  <si>
    <t>(Número de técnicos y profesionistas egresados con calificación igual o superior a 8.5 en el año t/ Número total de técnicos y profesionistas egresados en el año t)*100</t>
  </si>
  <si>
    <t>A C4. Capacitaciones otorgadas a profesores del nivel medio superior y superior en materia agropecuaria</t>
  </si>
  <si>
    <r>
      <t>C4.Porcentaje de capacitaciones otorgadas a profesores del nivel medio superior y superior en materia agropecuaria respecto a las programadas</t>
    </r>
    <r>
      <rPr>
        <i/>
        <sz val="10"/>
        <color indexed="30"/>
        <rFont val="Soberana Sans"/>
      </rPr>
      <t xml:space="preserve">
</t>
    </r>
  </si>
  <si>
    <t>(Número de capacitaciones otorgadas a profesores del nivel medio superior y superior en materia agropecuaria en el año t / Número de capacitaciones programadas a profesores del nivel medio superior y superior en materia agropecuaria en el año t)*100</t>
  </si>
  <si>
    <t>B C1. Artículos científicos y tecnológicos derivados de la investigación apoyados con presupuesto federal</t>
  </si>
  <si>
    <r>
      <t>C1. Promedio de artículos de investigación publicados por investigador en revistas con Comité Editorial.</t>
    </r>
    <r>
      <rPr>
        <i/>
        <sz val="10"/>
        <color indexed="30"/>
        <rFont val="Soberana Sans"/>
      </rPr>
      <t xml:space="preserve">
</t>
    </r>
  </si>
  <si>
    <t>Número de artículos de Investigación publicados en revistas con Comité Editorial/ Número total de Profesores investigadores</t>
  </si>
  <si>
    <t>Promedio</t>
  </si>
  <si>
    <t>Estratégico-Eficacia-Semestral</t>
  </si>
  <si>
    <t>C C3. Becas otorgadas a los estudiantes de educación media superior y superior del sector agropecuario</t>
  </si>
  <si>
    <r>
      <t>C3.Porcentaje de estudiantes becados de educación media superior y superior del sector agropecuario</t>
    </r>
    <r>
      <rPr>
        <i/>
        <sz val="10"/>
        <color indexed="30"/>
        <rFont val="Soberana Sans"/>
      </rPr>
      <t xml:space="preserve">
</t>
    </r>
  </si>
  <si>
    <t>(Número de estudiantes becados de educación media superior y superior del sector agropecuario en el año t/ Número total de estudiantes educación media superior y superior del sector agropecuario en el año t)*100</t>
  </si>
  <si>
    <t>D C2. Capacitaciones otorgadas a productores y técnicos de los sectores agropecuario, acuícola y forestal</t>
  </si>
  <si>
    <r>
      <t>C2. Porcentaje de capacitaciones otorgadas a productores y técnicos de los sectores agropecuario, acuícola y forestal, respecto a las programadas</t>
    </r>
    <r>
      <rPr>
        <i/>
        <sz val="10"/>
        <color indexed="30"/>
        <rFont val="Soberana Sans"/>
      </rPr>
      <t xml:space="preserve">
</t>
    </r>
  </si>
  <si>
    <t>(Número de capacitaciones otorgadas a productores y técnicos de los sectores agropecuarios, acuícola y forestal en el año t / Número de capacitaciones a productores y técnicos de los sectores agropecuarios, acuícola y forestal programados en el año t) * 100</t>
  </si>
  <si>
    <t>A 1 A4.C4 Aprobación de solicitudes para capacitación de profesores de educación media superior y superior en materia agropecuaria</t>
  </si>
  <si>
    <r>
      <t xml:space="preserve">A4.C4 Porcentaje de solicitudes para capacitación aprobadas de profesores de educación media superior y superior en materia agropecuaria    </t>
    </r>
    <r>
      <rPr>
        <i/>
        <sz val="10"/>
        <color indexed="30"/>
        <rFont val="Soberana Sans"/>
      </rPr>
      <t xml:space="preserve">
</t>
    </r>
  </si>
  <si>
    <t>(Número de solicitudes para capacitación aprobadas de profesores de educación media superior y superior en materia agropecuaria en el año t/Total de solicitudes para capacitación de profesores de educación media superior y superior recibidas en materia agropecuaria en el año t)*100</t>
  </si>
  <si>
    <t>Gestión-Eficacia-Anual</t>
  </si>
  <si>
    <t>B 2 A1.C1 Registro de Proyectos de Investigación asociados a las Líneas de Generación y/o Aplicación del Conocimiento-CP (LGAC-CP).</t>
  </si>
  <si>
    <r>
      <t>A1.C1 Porcentaje de proyectos de investigación de las LGAC-CP</t>
    </r>
    <r>
      <rPr>
        <i/>
        <sz val="10"/>
        <color indexed="30"/>
        <rFont val="Soberana Sans"/>
      </rPr>
      <t xml:space="preserve">
</t>
    </r>
  </si>
  <si>
    <t>(Total de proyectos de Investigación registrados en las LGAC-CP en el año t / Proyectos de Investigación de las LGAC-CP programados en el año t) * 100</t>
  </si>
  <si>
    <t>C 3 A3. C3 Selección de estudiantes con promedio igual o superior a 8.0 para el otorgamiento de becas académicas en el nivel medio superior y superior</t>
  </si>
  <si>
    <r>
      <t>A3.C3 Porcentaje de estudiantes  seleccionados para el otorgamiento de becas académicas en el nivel medio superior y superior</t>
    </r>
    <r>
      <rPr>
        <i/>
        <sz val="10"/>
        <color indexed="30"/>
        <rFont val="Soberana Sans"/>
      </rPr>
      <t xml:space="preserve">
</t>
    </r>
  </si>
  <si>
    <t>(Número de estudiantes seleccionados para el otorgamiento de becas académicas en el año t/ Número total de estudiantes con promedio mínimo de 8.0 en el año t)*100</t>
  </si>
  <si>
    <t>D 4 A2.C2. Cumplimiento de los programas de vinculación</t>
  </si>
  <si>
    <r>
      <t xml:space="preserve">A2.C2 Porcentaje de programas de vinculación cumplidos </t>
    </r>
    <r>
      <rPr>
        <i/>
        <sz val="10"/>
        <color indexed="30"/>
        <rFont val="Soberana Sans"/>
      </rPr>
      <t xml:space="preserve">
</t>
    </r>
  </si>
  <si>
    <t>(Número de programas de vinculación cumplidos en el año t /Número de programas de vinculación planeados en el año t)*100</t>
  </si>
  <si>
    <r>
      <t xml:space="preserve">P1.2. Porcentaje de graduados de programas pertenecientes al PNPC-CONACYT, con calificación igual o superior a 9.0.
</t>
    </r>
    <r>
      <rPr>
        <sz val="10"/>
        <rFont val="Soberana Sans"/>
        <family val="2"/>
      </rPr>
      <t>Sin Información,Sin Justificación</t>
    </r>
  </si>
  <si>
    <r>
      <t xml:space="preserve">P1.1 Porcentaje de técnicos y profesionistas egresados con calificación igual o superior a 8.5
</t>
    </r>
    <r>
      <rPr>
        <sz val="10"/>
        <rFont val="Soberana Sans"/>
        <family val="2"/>
      </rPr>
      <t>Sin Información,Sin Justificación</t>
    </r>
  </si>
  <si>
    <r>
      <t xml:space="preserve">C4.Porcentaje de capacitaciones otorgadas a profesores del nivel medio superior y superior en materia agropecuaria respecto a las programadas
</t>
    </r>
    <r>
      <rPr>
        <sz val="10"/>
        <rFont val="Soberana Sans"/>
        <family val="2"/>
      </rPr>
      <t>Sin Información,Sin Justificación</t>
    </r>
  </si>
  <si>
    <r>
      <t xml:space="preserve">C1. Promedio de artículos de investigación publicados por investigador en revistas con Comité Editorial.
</t>
    </r>
    <r>
      <rPr>
        <sz val="10"/>
        <rFont val="Soberana Sans"/>
        <family val="2"/>
      </rPr>
      <t xml:space="preserve"> Causa : Mayor eficiencia en la producción de artículos de Investigación publicados en revistas con Comité Editorial derivados de investigaciones. Efecto: El efecto es positivo toda vez que se registró mayor productividad Otros Motivos:</t>
    </r>
  </si>
  <si>
    <r>
      <t xml:space="preserve">C3.Porcentaje de estudiantes becados de educación media superior y superior del sector agropecuario
</t>
    </r>
    <r>
      <rPr>
        <sz val="10"/>
        <rFont val="Soberana Sans"/>
        <family val="2"/>
      </rPr>
      <t>Sin Información,Sin Justificación</t>
    </r>
  </si>
  <si>
    <r>
      <t xml:space="preserve">C2. Porcentaje de capacitaciones otorgadas a productores y técnicos de los sectores agropecuario, acuícola y forestal, respecto a las programadas
</t>
    </r>
    <r>
      <rPr>
        <sz val="10"/>
        <rFont val="Soberana Sans"/>
        <family val="2"/>
      </rPr>
      <t>Sin Información,Sin Justificación</t>
    </r>
  </si>
  <si>
    <r>
      <t xml:space="preserve">A4.C4 Porcentaje de solicitudes para capacitación aprobadas de profesores de educación media superior y superior en materia agropecuaria    
</t>
    </r>
    <r>
      <rPr>
        <sz val="10"/>
        <rFont val="Soberana Sans"/>
        <family val="2"/>
      </rPr>
      <t>Sin Información,Sin Justificación</t>
    </r>
  </si>
  <si>
    <r>
      <t xml:space="preserve">A1.C1 Porcentaje de proyectos de investigación de las LGAC-CP
</t>
    </r>
    <r>
      <rPr>
        <sz val="10"/>
        <rFont val="Soberana Sans"/>
        <family val="2"/>
      </rPr>
      <t>Sin Información,Sin Justificación</t>
    </r>
  </si>
  <si>
    <r>
      <t xml:space="preserve">A3.C3 Porcentaje de estudiantes  seleccionados para el otorgamiento de becas académicas en el nivel medio superior y superior
</t>
    </r>
    <r>
      <rPr>
        <sz val="10"/>
        <rFont val="Soberana Sans"/>
        <family val="2"/>
      </rPr>
      <t>Sin Información,Sin Justificación</t>
    </r>
  </si>
  <si>
    <r>
      <t xml:space="preserve">A2.C2 Porcentaje de programas de vinculación cumplidos 
</t>
    </r>
    <r>
      <rPr>
        <sz val="10"/>
        <rFont val="Soberana Sans"/>
        <family val="2"/>
      </rPr>
      <t>Sin Información,Sin Justificación</t>
    </r>
  </si>
  <si>
    <t>E003</t>
  </si>
  <si>
    <t>Desarrollo y Vinculación de la Investigación Científica y Tecnológica con el Sector</t>
  </si>
  <si>
    <t>A1I-Universidad Autónoma Chapingo</t>
  </si>
  <si>
    <t>3 - Educación Superior</t>
  </si>
  <si>
    <t>4 - Formación recursos humanos para el sector (educación superior)</t>
  </si>
  <si>
    <t>Contribuir a impulsar la productividad en el sector agroalimentario mediante inversión en capital físico, humano y tecnológico que garantice la seguridad alimentaria mediante inversión en capital físico, humano y tecnológico que garantice la seguridad alimentaria</t>
  </si>
  <si>
    <t>El sector social y productivo del medio rural cuenta con investigación y servicios que contribuyen a su desarrollo</t>
  </si>
  <si>
    <r>
      <t>Tasa de variación del número de proyectos de servicio universitario y proyectos de investigación con intervención directa (desarrollo y transferencia de tecnología* y estratégicos de Centros e Institutos con demandas de productores) realizados en el año t respecto al año t-1</t>
    </r>
    <r>
      <rPr>
        <i/>
        <sz val="10"/>
        <color indexed="30"/>
        <rFont val="Soberana Sans"/>
      </rPr>
      <t xml:space="preserve">
</t>
    </r>
  </si>
  <si>
    <t>[(Número de proyectos de servicio universitario y proyectos de investigación con intervención directa realizados en el año t / Número de proyectos de servicio universitario y proyectos de investigación con intervención directa realizados en el año t-1)-1]*100</t>
  </si>
  <si>
    <r>
      <t>Porcentaje de proyectos de investigación con intervención indirecta (convencionales, estratégicos institucionales y desarrollo y transferencia de tecnología* del sector rural) generados en el año t respecto al año t-1</t>
    </r>
    <r>
      <rPr>
        <i/>
        <sz val="10"/>
        <color indexed="30"/>
        <rFont val="Soberana Sans"/>
      </rPr>
      <t xml:space="preserve">
</t>
    </r>
  </si>
  <si>
    <t>[(Número de proyectos de investigación con intervención indirecta (convencionales y estratégicos institucionales del sector rural y de desarrollo y transferencia de tecnología) generados en el año t / Número de proyectos de investigación con intervención indirecta generados en el año t-1)]*100</t>
  </si>
  <si>
    <t>A C4. Materiales de divulgación producidos</t>
  </si>
  <si>
    <r>
      <t>C4. Tasa de variación de materiales de divulgación producidos (libros, revistas, manuales, folletos, audiovisuales y otros medios de divulgación) en el año t respecto al año t-1</t>
    </r>
    <r>
      <rPr>
        <i/>
        <sz val="10"/>
        <color indexed="30"/>
        <rFont val="Soberana Sans"/>
      </rPr>
      <t xml:space="preserve">
</t>
    </r>
  </si>
  <si>
    <t>[(Número de materiales de divulgación producidos (libros, revistas, manuales, folletos, audiovisuales y otros medios de divulgación) en el año t / Número de materiales de divulgación producidos en el año t-1)-1]*100</t>
  </si>
  <si>
    <t>B C2. Artículos científicos publicados y registrados para su publicación en revistas con Comité Editorial</t>
  </si>
  <si>
    <r>
      <t>C2. Tasa de variación de artículos científicos publicados y registrados para su publicación en revistas con Comité Editorial en el año t con respecto al año t-1</t>
    </r>
    <r>
      <rPr>
        <i/>
        <sz val="10"/>
        <color indexed="30"/>
        <rFont val="Soberana Sans"/>
      </rPr>
      <t xml:space="preserve">
</t>
    </r>
  </si>
  <si>
    <t>[(Número de artículos científicos publicados y registrados para su publicación en revistas con Comité Editorial en el año t / Número de artículos científicos publicados y registrados para su publicación en revistas con Comité Editorial en el año t-1)-1]*100</t>
  </si>
  <si>
    <t>C C1. Innovaciones tecnológicas generadas</t>
  </si>
  <si>
    <r>
      <t>C1. Tasa de variación de innovaciones tecnológicas (títulos de obtentor de variedades y patentes) generadas en el año t con respecto al año t-1</t>
    </r>
    <r>
      <rPr>
        <i/>
        <sz val="10"/>
        <color indexed="30"/>
        <rFont val="Soberana Sans"/>
      </rPr>
      <t xml:space="preserve">
</t>
    </r>
  </si>
  <si>
    <t>[(Número de innovaciones tecnológicas (títulos de obtentor de variedades y patentes) generadas en el año t / Número de innovaciones tecnológicas generadas en el año t-1)-1]*100</t>
  </si>
  <si>
    <t>D C3. Proyectos de servicio universitario realizados</t>
  </si>
  <si>
    <r>
      <t>C3. Tasa de variación de proyectos de servicio universitario realizados en el año t respecto al año t-1</t>
    </r>
    <r>
      <rPr>
        <i/>
        <sz val="10"/>
        <color indexed="30"/>
        <rFont val="Soberana Sans"/>
      </rPr>
      <t xml:space="preserve">
</t>
    </r>
  </si>
  <si>
    <t>[(Número de proyectos de servicio universitario desarrollados en el año t / Número de proyectos de servicio universitario desarrollados en el año t-1)-1]*100</t>
  </si>
  <si>
    <t>B 1 A2-C2 Profesores investigadores de la Universidad Autónoma Chapingo con altos niveles de productividad científica</t>
  </si>
  <si>
    <r>
      <t>A2-C2. Porcentaje de promociones (una promoción es considerada como el nuevo ingreso de un doctor al Sistema Nacional de Investigadores (SNI) como candidato, de candidato a Nivel1, de Nivel1 a Nivel2, de Nivel2 a Nivel3 y de Nivel3 a Emérito) de los profesores investigadores dentro del SNI del año t respecto al número de profesores investigadores pertenecientes al SNI en el año t</t>
    </r>
    <r>
      <rPr>
        <i/>
        <sz val="10"/>
        <color indexed="30"/>
        <rFont val="Soberana Sans"/>
      </rPr>
      <t xml:space="preserve">
</t>
    </r>
  </si>
  <si>
    <t>[(Número de promociones de los profesores investigadores dentro del SNI en el año t) / (Número de profesores investigadores pertenecientes al SNI en el año t)]*100</t>
  </si>
  <si>
    <t>B 2 A3-C2 Estudiantes en programas de posgrado orientados a la investigación</t>
  </si>
  <si>
    <r>
      <t>A3-C2. Tasa de variación del número de estudiantes en programas de posgrado orientados a la investigación reconocidos por el Programa Nacional de Posgrado de Calidad (PNPC) en el año t respecto al año t-1</t>
    </r>
    <r>
      <rPr>
        <i/>
        <sz val="10"/>
        <color indexed="30"/>
        <rFont val="Soberana Sans"/>
      </rPr>
      <t xml:space="preserve">
</t>
    </r>
  </si>
  <si>
    <t>[(Número de estudiantes en programas de posgrado orientados a la investigación reconocidos por el PNPC en el año t / Número de estudiantes en programas de posgrado orientados a la investigación reconocidos por el PNPC en el año t-1)-1]*100</t>
  </si>
  <si>
    <t>Gestión-Eficacia-Semestral</t>
  </si>
  <si>
    <t>D 3 A1-C3 Proyectos de investigación vinculados con instituciones externas a la universidad</t>
  </si>
  <si>
    <r>
      <t>A1-C3. Tasa de variación de proyectos de investigación vinculados con instituciones externas a la universidad generados en el año t respecto al año t-1</t>
    </r>
    <r>
      <rPr>
        <i/>
        <sz val="10"/>
        <color indexed="30"/>
        <rFont val="Soberana Sans"/>
      </rPr>
      <t xml:space="preserve">
</t>
    </r>
  </si>
  <si>
    <t>[(Número de proyectos de investigación vinculados con instituciones externas a la universidad generados en el año t / Número de proyectos de investigación vinculados con instituciones externas a la universidad generados en el año t-1)-1]*100</t>
  </si>
  <si>
    <t>D 4 A4-C3 Municipios de alta y muy alta marginalidad atendidos</t>
  </si>
  <si>
    <r>
      <t>A4-C3. Tasa de variación de proyectos de servicio universitario desarrollados en municipios con alta y muy alta marginación en el año t respecto al año t-1</t>
    </r>
    <r>
      <rPr>
        <i/>
        <sz val="10"/>
        <color indexed="30"/>
        <rFont val="Soberana Sans"/>
      </rPr>
      <t xml:space="preserve">
</t>
    </r>
  </si>
  <si>
    <t>[(Número de proyectos de servicio universitario desarrollados en municipios de alta y muy alta marginación en el año t / Número de proyectos de servicio universitario desarrollados en municipios de alta y muy alta marginación en el año t-1)-1]*100</t>
  </si>
  <si>
    <r>
      <t xml:space="preserve">Tasa de variación del número de proyectos de servicio universitario y proyectos de investigación con intervención directa (desarrollo y transferencia de tecnología* y estratégicos de Centros e Institutos con demandas de productores) realizados en el año t respecto al año t-1
</t>
    </r>
    <r>
      <rPr>
        <sz val="10"/>
        <rFont val="Soberana Sans"/>
        <family val="2"/>
      </rPr>
      <t>Sin Información,Sin Justificación</t>
    </r>
  </si>
  <si>
    <r>
      <t xml:space="preserve">Porcentaje de proyectos de investigación con intervención indirecta (convencionales, estratégicos institucionales y desarrollo y transferencia de tecnología* del sector rural) generados en el año t respecto al año t-1
</t>
    </r>
    <r>
      <rPr>
        <sz val="10"/>
        <rFont val="Soberana Sans"/>
        <family val="2"/>
      </rPr>
      <t>Sin Información,Sin Justificación</t>
    </r>
  </si>
  <si>
    <r>
      <t xml:space="preserve">C4. Tasa de variación de materiales de divulgación producidos (libros, revistas, manuales, folletos, audiovisuales y otros medios de divulgación) en el año t respecto al año t-1
</t>
    </r>
    <r>
      <rPr>
        <sz val="10"/>
        <rFont val="Soberana Sans"/>
        <family val="2"/>
      </rPr>
      <t>Sin Información,Sin Justificación</t>
    </r>
  </si>
  <si>
    <r>
      <t xml:space="preserve">C2. Tasa de variación de artículos científicos publicados y registrados para su publicación en revistas con Comité Editorial en el año t con respecto al año t-1
</t>
    </r>
    <r>
      <rPr>
        <sz val="10"/>
        <rFont val="Soberana Sans"/>
        <family val="2"/>
      </rPr>
      <t>Sin Información,Sin Justificación</t>
    </r>
  </si>
  <si>
    <r>
      <t xml:space="preserve">C1. Tasa de variación de innovaciones tecnológicas (títulos de obtentor de variedades y patentes) generadas en el año t con respecto al año t-1
</t>
    </r>
    <r>
      <rPr>
        <sz val="10"/>
        <rFont val="Soberana Sans"/>
        <family val="2"/>
      </rPr>
      <t>Sin Información,Sin Justificación</t>
    </r>
  </si>
  <si>
    <r>
      <t xml:space="preserve">C3. Tasa de variación de proyectos de servicio universitario realizados en el año t respecto al año t-1
</t>
    </r>
    <r>
      <rPr>
        <sz val="10"/>
        <rFont val="Soberana Sans"/>
        <family val="2"/>
      </rPr>
      <t>Sin Información,Sin Justificación</t>
    </r>
  </si>
  <si>
    <r>
      <t xml:space="preserve">A2-C2. Porcentaje de promociones (una promoción es considerada como el nuevo ingreso de un doctor al Sistema Nacional de Investigadores (SNI) como candidato, de candidato a Nivel1, de Nivel1 a Nivel2, de Nivel2 a Nivel3 y de Nivel3 a Emérito) de los profesores investigadores dentro del SNI del año t respecto al número de profesores investigadores pertenecientes al SNI en el año t
</t>
    </r>
    <r>
      <rPr>
        <sz val="10"/>
        <rFont val="Soberana Sans"/>
        <family val="2"/>
      </rPr>
      <t>Sin Información,Sin Justificación</t>
    </r>
  </si>
  <si>
    <r>
      <t xml:space="preserve">A3-C2. Tasa de variación del número de estudiantes en programas de posgrado orientados a la investigación reconocidos por el Programa Nacional de Posgrado de Calidad (PNPC) en el año t respecto al año t-1
</t>
    </r>
    <r>
      <rPr>
        <sz val="10"/>
        <rFont val="Soberana Sans"/>
        <family val="2"/>
      </rPr>
      <t xml:space="preserve"> Causa : Es pertinente señalar que el indicador es una Tasa de variación, por lo que el resultado al primer semestre resulta negativo (-14.94), dado lo anterior y la imposibilidad de captura en el PASH resultados negativos, se optó por obtener el porcentaje de avance en el cumplimiento de la meta  a través de la siguiente fórmula.   (Numerador alcanzado /Numerador programado )*100      Lo anterior permite establecer  el avance en el cumplimiento de la meta hasta el primer semestre de su monitoreo.   El hecho de estar casi en 19% por debajo de la meta esperada, obedece a la siguiente causalidad:        Al realizar el corte a  fines de junio, la cifra total de estudiantes inscritos en los programas de posgrado del PNPC, contempla solamente el primer periodo de ingreso (enero de 2017), y no el ingreso total esperado para el ejercicio 2017.    Se espera la incorporación de más estudiantes en un segundo periodo de ingreso en el mes de agosto (tal y como lo establece el calendario de Posgrado).       Efecto: En términos generales, el hecho de haber logrado al primer semestre una solvencia en el cumplimiento de la meta de alrededor del 81% , no tiene efectos adversos sobre el resultado esperado para el ejercicio 2017,  dado que se espera, durante el segundo semestre del año alcanzar el resultado previsto  (el comportamiento en el avance del indicador es congruente con los procesos de ingreso a los posgrados de la Universidad Autónoma Chapingo)       Otros Motivos:</t>
    </r>
  </si>
  <si>
    <r>
      <t xml:space="preserve">A1-C3. Tasa de variación de proyectos de investigación vinculados con instituciones externas a la universidad generados en el año t respecto al año t-1
</t>
    </r>
    <r>
      <rPr>
        <sz val="10"/>
        <rFont val="Soberana Sans"/>
        <family val="2"/>
      </rPr>
      <t>Sin Información,Sin Justificación</t>
    </r>
  </si>
  <si>
    <r>
      <t xml:space="preserve">A4-C3. Tasa de variación de proyectos de servicio universitario desarrollados en municipios con alta y muy alta marginación en el año t respecto al año t-1
</t>
    </r>
    <r>
      <rPr>
        <sz val="10"/>
        <rFont val="Soberana Sans"/>
        <family val="2"/>
      </rPr>
      <t>Sin Información,Sin Justificación</t>
    </r>
  </si>
  <si>
    <t>E006</t>
  </si>
  <si>
    <t>Generación de Proyectos de Investigación</t>
  </si>
  <si>
    <t>JAG-Instituto Nacional de Investigaciones Forestales, Agrícolas y Pecuarias</t>
  </si>
  <si>
    <t>8 - Ciencia, Tecnología e Innovación</t>
  </si>
  <si>
    <t>3 - Servicios Científicos y Tecnológicos</t>
  </si>
  <si>
    <t>7 - Tecnificación e innovación de las actividades del sector</t>
  </si>
  <si>
    <t>Contribuir a impulsar la productividad en el sector agroalimentario mediante inversión en capital físico, humano y tecnológico que garantice la seguridad alimentaria mediante instrumentos para el manejo productivo sustentable y tecnologías puestas a disposición de productores y usuarios vinculados al sector.</t>
  </si>
  <si>
    <r>
      <t>Porcentaje de variación anual del valor de la producción pesquera y acuícola a nivel nacional</t>
    </r>
    <r>
      <rPr>
        <i/>
        <sz val="10"/>
        <color indexed="30"/>
        <rFont val="Soberana Sans"/>
      </rPr>
      <t xml:space="preserve">
</t>
    </r>
  </si>
  <si>
    <t>(Valor de la producción pesquera y acuícola en el año tn / Valor de la producción pesquera y acuícola en el año tn-1)* 100</t>
  </si>
  <si>
    <r>
      <t>Tasa de variación en el ingreso neto de los productores forestales y agropecuarios encuestados en el uso de innovaciones tecnológicas con respecto de los productores que utilizaron tecnologías testigo</t>
    </r>
    <r>
      <rPr>
        <i/>
        <sz val="10"/>
        <color indexed="30"/>
        <rFont val="Soberana Sans"/>
      </rPr>
      <t xml:space="preserve">
</t>
    </r>
  </si>
  <si>
    <t>((Promedio del ingreso neto de los productores forestales y agropecuarios generado por 10 tecnologías en uso en el año tn-1) / (Promedio del Ingreso neto generado por 10 tecnologías testigo en el año tn-1)-1)*100</t>
  </si>
  <si>
    <t>Tasa de variación</t>
  </si>
  <si>
    <t>Usuarios de los sectores agrícola, pecuario, forestal, pesquero y aucícola desarrollan y adopta tecnologías e instrumentos regulatorios</t>
  </si>
  <si>
    <r>
      <t>P1.1 Porcentaje de tecnologías adoptadas por productores y usuarios vinculados con los subsectores forestal y agropecuario en el año tn, con respecto a las tecnologías generadas por el Instituto Nacional de Investigaciones Forestales, Agrícolas y Pecuarias en el año tn-4</t>
    </r>
    <r>
      <rPr>
        <i/>
        <sz val="10"/>
        <color indexed="30"/>
        <rFont val="Soberana Sans"/>
      </rPr>
      <t xml:space="preserve">
</t>
    </r>
  </si>
  <si>
    <t>(Número de tecnologías adoptadas por los productores y usuarios vinculados con los subsectores forestal y agropecuario en el año tn / Número de tecnologías generadas en el año tn-4)*100</t>
  </si>
  <si>
    <r>
      <t>P1.2. Porcentaje total de Distritos de Desarrollo Rural en donde se usa tecnología del Instituto Nacional de Investigaciones Forestales, Agrícolas y Pecuarias en el año tn</t>
    </r>
    <r>
      <rPr>
        <i/>
        <sz val="10"/>
        <color indexed="30"/>
        <rFont val="Soberana Sans"/>
      </rPr>
      <t xml:space="preserve">
</t>
    </r>
  </si>
  <si>
    <t>(Número de Distritos de Desarrollo Rural en donde se usa tecnología del Instituto Nacional de Investigaciones  Forestales, Agrícolas y Pecuarias en el año tn / Total de Distritos de Desarrollo Rural en el país) *100</t>
  </si>
  <si>
    <r>
      <t>P1.3 Porcentaje de instrumentos elaborados para el ordenamiento, conservación y aprovechamiento sustentable de los recursos pesqueros y acuícolas.</t>
    </r>
    <r>
      <rPr>
        <i/>
        <sz val="10"/>
        <color indexed="30"/>
        <rFont val="Soberana Sans"/>
      </rPr>
      <t xml:space="preserve">
</t>
    </r>
  </si>
  <si>
    <t>(Número de instrumentos elaborados para el ordenamiento, conservación y aprovechamiento sustentable de los recursos pesqueros y acuícolas / Número de instrumentos programados a elaborar para el ordenamiento, conservación y aprovechamiento sustentable de los recursos pesqueros y acuícolas)*100</t>
  </si>
  <si>
    <t>A C2. Tecnologías validadas con productores y usuarios forestales y agropecuarios</t>
  </si>
  <si>
    <r>
      <t>C2. Porcentaje de tecnologías validadas con respecto de las tecnologías generadas el año anterior</t>
    </r>
    <r>
      <rPr>
        <i/>
        <sz val="10"/>
        <color indexed="30"/>
        <rFont val="Soberana Sans"/>
      </rPr>
      <t xml:space="preserve">
</t>
    </r>
  </si>
  <si>
    <t>(Número de tecnologías validadas en el año tn / Número de tecnologías generadas en el año tn-1)*100</t>
  </si>
  <si>
    <t>B C4. Capacitaciones otorgadas al sector pesquero y acuícola</t>
  </si>
  <si>
    <r>
      <t>C4. Porcentaje de capacitaciones calificadas de manera aprobatoria</t>
    </r>
    <r>
      <rPr>
        <i/>
        <sz val="10"/>
        <color indexed="30"/>
        <rFont val="Soberana Sans"/>
      </rPr>
      <t xml:space="preserve">
</t>
    </r>
  </si>
  <si>
    <t>(Número de capacitaciones calificadas de manera aprobatoria/Numero de capacitaciones impartidas)*100</t>
  </si>
  <si>
    <t>C C3. Instrumentos regulatorios entregados en tiempo y forma que promuevan el ordenamiento, la conservación y el aprovechamiento sustentable de los recursos pesqueros y acuícolas.</t>
  </si>
  <si>
    <r>
      <t>C3. Porcentaje de opiniones y dictámenes técnicos que promuevan el ordenamiento, la conservación y el aprovechamiento sustentable de los recursos pesqueros y acuícolas.</t>
    </r>
    <r>
      <rPr>
        <i/>
        <sz val="10"/>
        <color indexed="30"/>
        <rFont val="Soberana Sans"/>
      </rPr>
      <t xml:space="preserve">
</t>
    </r>
  </si>
  <si>
    <t>(Número de opiniones y dictámenes técnicos emitidos/Número de opiniones y dictámenes técnicos solicitados que promuevan el ordenamiento, la conservación y el aprovechamiento sustentable de los recursos pesqueros y acuícolas)*100</t>
  </si>
  <si>
    <t>D C1. Tecnologías transferidas a los productores forestales y agropecuarios</t>
  </si>
  <si>
    <r>
      <t>C1. Porcentaje de tecnologías transferidas a productores y/o usuarios vinculados con los subsectores forestal y agropecuario en el año tn con respecto de las tecnologías validadas en el año tn-1</t>
    </r>
    <r>
      <rPr>
        <i/>
        <sz val="10"/>
        <color indexed="30"/>
        <rFont val="Soberana Sans"/>
      </rPr>
      <t xml:space="preserve">
</t>
    </r>
  </si>
  <si>
    <t>(Número de tecnologías transferidas en el año tn / Número de tecnologías validadas en el año tn-1)*100</t>
  </si>
  <si>
    <t>E C5. Operación concluida de la Red Nacional de Información e Investigación en Pesca y Acuacultura</t>
  </si>
  <si>
    <r>
      <t>C5. Porcentaje de actividades concluidas del plan de trabajo</t>
    </r>
    <r>
      <rPr>
        <i/>
        <sz val="10"/>
        <color indexed="30"/>
        <rFont val="Soberana Sans"/>
      </rPr>
      <t xml:space="preserve">
</t>
    </r>
  </si>
  <si>
    <t xml:space="preserve">(Número de actividades concluidas del plan de trabajo/ Número de actividades programadas del plan de trabajo)*100  </t>
  </si>
  <si>
    <t>A 1 A5. C2 Generación de tecnologías forestales y agropecuarias</t>
  </si>
  <si>
    <r>
      <t>A5.C2. Porcentaje de tecnologías forestales y agropecuarias generadas en el año tn con respecto a las tecnologías generadas en el año tn-4</t>
    </r>
    <r>
      <rPr>
        <i/>
        <sz val="10"/>
        <color indexed="30"/>
        <rFont val="Soberana Sans"/>
      </rPr>
      <t xml:space="preserve">
</t>
    </r>
  </si>
  <si>
    <t xml:space="preserve"> (Número de tecnologías forestales y agropecuarias, generadas en el año tn/Número de tecnologías forestales y agropecuarias, generadas en el año tn-4) *100</t>
  </si>
  <si>
    <t>A 2 A4. C2 Generación y documentación de nuevos conocimientos</t>
  </si>
  <si>
    <r>
      <t>A4.C2. Promedio de artículos científicos publicados por investigador en el año tn</t>
    </r>
    <r>
      <rPr>
        <i/>
        <sz val="10"/>
        <color indexed="30"/>
        <rFont val="Soberana Sans"/>
      </rPr>
      <t xml:space="preserve">
</t>
    </r>
  </si>
  <si>
    <t>(Número de artículos científicos con arbitraje publicados en el año tn/Número total de investigadores activos en el año tn)</t>
  </si>
  <si>
    <t>Gestión-Eficiencia-Semestral</t>
  </si>
  <si>
    <t>B 3 A7.C4. Atención a solicitudes de capacitación</t>
  </si>
  <si>
    <r>
      <t>A7.C4. Porcentaje de capacitaciones atendidas</t>
    </r>
    <r>
      <rPr>
        <i/>
        <sz val="10"/>
        <color indexed="30"/>
        <rFont val="Soberana Sans"/>
      </rPr>
      <t xml:space="preserve">
</t>
    </r>
  </si>
  <si>
    <t>(Número de capacitaciones atendidas/Numero de capacitaciones solicitadas)*100</t>
  </si>
  <si>
    <t>C 4 A6.C3. Realización de Investigaciones Científicas y Técnicas</t>
  </si>
  <si>
    <r>
      <t>A6.C3. Porcentaje de investigaciones científicas y técnicas realizadas para el ordenamiento pesquero y acuícola</t>
    </r>
    <r>
      <rPr>
        <i/>
        <sz val="10"/>
        <color indexed="30"/>
        <rFont val="Soberana Sans"/>
      </rPr>
      <t xml:space="preserve">
</t>
    </r>
  </si>
  <si>
    <t>(Número de investigaciones  científicas y técnicas realizadas/Numero de investigaciones  científicas y técnicas programadas)*100</t>
  </si>
  <si>
    <t>D 5 A2. C1 Elaboración de publicaciones tecnologícas</t>
  </si>
  <si>
    <r>
      <t>A2.C1. Promedio de publicaciones tecnológicas por investigador en el año tn</t>
    </r>
    <r>
      <rPr>
        <i/>
        <sz val="10"/>
        <color indexed="30"/>
        <rFont val="Soberana Sans"/>
      </rPr>
      <t xml:space="preserve">
</t>
    </r>
  </si>
  <si>
    <t>(Número de publicaciones tecnológicas en el año tn/Número total de investigadores activos en el año tn)</t>
  </si>
  <si>
    <t>D 6 A3. C1 Capacitación a productores y técnicos a través de cursos, talleres y eventos de difusión</t>
  </si>
  <si>
    <r>
      <t>A3.C1. Promedio de cursos, talleres, eventos demostrativos y foros de divulgación impartidos por investigador en el año tn</t>
    </r>
    <r>
      <rPr>
        <i/>
        <sz val="10"/>
        <color indexed="30"/>
        <rFont val="Soberana Sans"/>
      </rPr>
      <t xml:space="preserve">
</t>
    </r>
  </si>
  <si>
    <t>(Número de cursos, talleres, eventos demostrativos y foros de divulgación impartidos por investigador en el año tn/ Número total de investigadores activos en el año tn)</t>
  </si>
  <si>
    <t>Gestión-Eficiencia-Trimestral</t>
  </si>
  <si>
    <t>D 7 A1. C1 Capacitación de personal</t>
  </si>
  <si>
    <r>
      <t>A1.C1. Porcentaje del total de personal en activo del Instituto Nacional de Investigaciones Forestales, Agrícolas y Pecuarias que se capacita en el año tn</t>
    </r>
    <r>
      <rPr>
        <i/>
        <sz val="10"/>
        <color indexed="30"/>
        <rFont val="Soberana Sans"/>
      </rPr>
      <t xml:space="preserve">
</t>
    </r>
  </si>
  <si>
    <t>(Número de personas capacitadas en el año tn/ Número total de personal en activo en el año tn)*100</t>
  </si>
  <si>
    <t>E 8 A8.C5. Operación de proyectos de investigación desarrollados en la Red Nacional de Información e Investigación en Pesca y Acuacultura</t>
  </si>
  <si>
    <r>
      <t>A8. C5 Porcentaje de proyectos de investigación desarrollados en la Red Nacional de Información e Investigación en Pesca y Acuacultura en ejecución</t>
    </r>
    <r>
      <rPr>
        <i/>
        <sz val="10"/>
        <color indexed="30"/>
        <rFont val="Soberana Sans"/>
      </rPr>
      <t xml:space="preserve">
</t>
    </r>
  </si>
  <si>
    <t>(Número de proyectos de investigación desarrollados en la Red Nacional de Información e Investigación en Pesca y Acuacultura en ejecución /Número de proyectos de investigación desarrollados en la Red Nacional de Información e Investigación en Pesca y Acuacultura comprometidos) x 100</t>
  </si>
  <si>
    <r>
      <t xml:space="preserve">Porcentaje de variación anual del valor de la producción pesquera y acuícola a nivel nacional
</t>
    </r>
    <r>
      <rPr>
        <sz val="10"/>
        <rFont val="Soberana Sans"/>
        <family val="2"/>
      </rPr>
      <t>Sin Información,Sin Justificación</t>
    </r>
  </si>
  <si>
    <r>
      <t xml:space="preserve">Tasa de variación en el ingreso neto de los productores forestales y agropecuarios encuestados en el uso de innovaciones tecnológicas con respecto de los productores que utilizaron tecnologías testigo
</t>
    </r>
    <r>
      <rPr>
        <sz val="10"/>
        <rFont val="Soberana Sans"/>
        <family val="2"/>
      </rPr>
      <t>Sin Información,Sin Justificación</t>
    </r>
  </si>
  <si>
    <r>
      <t xml:space="preserve">P1.1 Porcentaje de tecnologías adoptadas por productores y usuarios vinculados con los subsectores forestal y agropecuario en el año tn, con respecto a las tecnologías generadas por el Instituto Nacional de Investigaciones Forestales, Agrícolas y Pecuarias en el año tn-4
</t>
    </r>
    <r>
      <rPr>
        <sz val="10"/>
        <rFont val="Soberana Sans"/>
        <family val="2"/>
      </rPr>
      <t>Sin Información,Sin Justificación</t>
    </r>
  </si>
  <si>
    <r>
      <t xml:space="preserve">P1.2. Porcentaje total de Distritos de Desarrollo Rural en donde se usa tecnología del Instituto Nacional de Investigaciones Forestales, Agrícolas y Pecuarias en el año tn
</t>
    </r>
    <r>
      <rPr>
        <sz val="10"/>
        <rFont val="Soberana Sans"/>
        <family val="2"/>
      </rPr>
      <t>Sin Información,Sin Justificación</t>
    </r>
  </si>
  <si>
    <r>
      <t xml:space="preserve">P1.3 Porcentaje de instrumentos elaborados para el ordenamiento, conservación y aprovechamiento sustentable de los recursos pesqueros y acuícolas.
</t>
    </r>
    <r>
      <rPr>
        <sz val="10"/>
        <rFont val="Soberana Sans"/>
        <family val="2"/>
      </rPr>
      <t>Sin Información,Sin Justificación</t>
    </r>
  </si>
  <si>
    <r>
      <t xml:space="preserve">C2. Porcentaje de tecnologías validadas con respecto de las tecnologías generadas el año anterior
</t>
    </r>
    <r>
      <rPr>
        <sz val="10"/>
        <rFont val="Soberana Sans"/>
        <family val="2"/>
      </rPr>
      <t xml:space="preserve"> Causa : El comportamiento de la meta está de acuerdo a lo programado. Efecto: El comportamiento de la meta está de acuerdo a lo programado. Otros Motivos:</t>
    </r>
  </si>
  <si>
    <r>
      <t xml:space="preserve">C4. Porcentaje de capacitaciones calificadas de manera aprobatoria
</t>
    </r>
    <r>
      <rPr>
        <sz val="10"/>
        <rFont val="Soberana Sans"/>
        <family val="2"/>
      </rPr>
      <t xml:space="preserve"> Causa : En algunas sesiones de capacitación, no se incluyeron los materiales para la calificación de la misma. Efecto: No contar con retroalimentación sobre el resultado de la capacitación, además de un retraso en el avance de meta. Otros Motivos:</t>
    </r>
  </si>
  <si>
    <r>
      <t xml:space="preserve">C3. Porcentaje de opiniones y dictámenes técnicos que promuevan el ordenamiento, la conservación y el aprovechamiento sustentable de los recursos pesqueros y acuícolas.
</t>
    </r>
    <r>
      <rPr>
        <sz val="10"/>
        <rFont val="Soberana Sans"/>
        <family val="2"/>
      </rPr>
      <t xml:space="preserve"> Causa : A demanda del Sector Pesquero y Acuícola, a través de la CONAPESCA se solicita la emisión de una opinión o dictamen técnico, factor que no es controlable por el INAPESCA. Efecto: La emisión de opiniones y dictámenes técnicos trae consigo beneficios a favor de los solicitantes, toda vez que en su mayoría los dictámenes y opiniones técnicos están asociados a permisos de pesca. Ello conlleva el aprovechamiento sustentable de los recursos pesqueros y acuícolas. Otros Motivos:</t>
    </r>
  </si>
  <si>
    <r>
      <t xml:space="preserve">C1. Porcentaje de tecnologías transferidas a productores y/o usuarios vinculados con los subsectores forestal y agropecuario en el año tn con respecto de las tecnologías validadas en el año tn-1
</t>
    </r>
    <r>
      <rPr>
        <sz val="10"/>
        <rFont val="Soberana Sans"/>
        <family val="2"/>
      </rPr>
      <t xml:space="preserve"> Causa : El comportamiento de la meta está de acuerdo a lo programado. Efecto: El comportamiento de la meta está de acuerdo a lo programado. Otros Motivos:</t>
    </r>
  </si>
  <si>
    <r>
      <t xml:space="preserve">C5. Porcentaje de actividades concluidas del plan de trabajo
</t>
    </r>
    <r>
      <rPr>
        <sz val="10"/>
        <rFont val="Soberana Sans"/>
        <family val="2"/>
      </rPr>
      <t xml:space="preserve"> Causa : Se registró de manera errónea las actividades de avance de acuerdo al cronograma definido, así como el número de actividades totales.    Efecto: Por el registro erróneo, el avance de meta es menor a lo establecido sin embargo se cumplirán las actividades comprometidas durante el año y se efectuará el ajuste de meta correspondiente. Otros Motivos:</t>
    </r>
  </si>
  <si>
    <r>
      <t xml:space="preserve">A5.C2. Porcentaje de tecnologías forestales y agropecuarias generadas en el año tn con respecto a las tecnologías generadas en el año tn-4
</t>
    </r>
    <r>
      <rPr>
        <sz val="10"/>
        <rFont val="Soberana Sans"/>
        <family val="2"/>
      </rPr>
      <t xml:space="preserve"> Causa : El trimestre anterior se tuvo un error en la captura, ya que la aplicación de la fórmula resulta 8.93 y no 8.77 como se tiene registrado; por lo tanto el comportamiento de la meta está de acuerdo a lo programado.  Efecto: El comportamiento de la meta está de acuerdo a lo programado. Otros Motivos:</t>
    </r>
  </si>
  <si>
    <r>
      <t xml:space="preserve">A4.C2. Promedio de artículos científicos publicados por investigador en el año tn
</t>
    </r>
    <r>
      <rPr>
        <sz val="10"/>
        <rFont val="Soberana Sans"/>
        <family val="2"/>
      </rPr>
      <t xml:space="preserve"> Causa : Se presentaron nuevas oportunidades para la elaboración de artículos científicos por parte del personal científico del instituto. Se tuvo un mayor número de artículos aceptados y publicados en revistas nacionales e internacionales. Efecto: Mayor disponibilidad de artículos científicos que permiten un mayor conocimiento del sector forestal y agropecuario. Otros Motivos:</t>
    </r>
  </si>
  <si>
    <r>
      <t xml:space="preserve">A7.C4. Porcentaje de capacitaciones atendidas
</t>
    </r>
    <r>
      <rPr>
        <sz val="10"/>
        <rFont val="Soberana Sans"/>
        <family val="2"/>
      </rPr>
      <t xml:space="preserve"> Causa : El retraso en el cumplimiento de la meta se debió por los acontecimientos del sismo del 19 de septiembre, lo que difirió la atención a las capacitaciones. Efecto: Retraso en la transferencia de conocimientos y posibilidades de mejora en las condiciones de vida de los participantes a las mismas.  Otros Motivos:</t>
    </r>
  </si>
  <si>
    <r>
      <t xml:space="preserve">A6.C3. Porcentaje de investigaciones científicas y técnicas realizadas para el ordenamiento pesquero y acuícola
</t>
    </r>
    <r>
      <rPr>
        <sz val="10"/>
        <rFont val="Soberana Sans"/>
        <family val="2"/>
      </rPr>
      <t xml:space="preserve"> Causa : La meta para el primer semestre no presentó cambios   Efecto: La meta para el primer semestre no presentó cambios   Otros Motivos:</t>
    </r>
  </si>
  <si>
    <r>
      <t xml:space="preserve">A2.C1. Promedio de publicaciones tecnológicas por investigador en el año tn
</t>
    </r>
    <r>
      <rPr>
        <sz val="10"/>
        <rFont val="Soberana Sans"/>
        <family val="2"/>
      </rPr>
      <t xml:space="preserve"> Causa : Debido a que las publicaciones tecnológicas dependen de los procesos de cada editorial, no se tiene certeza de la fecha de publicación, es por ello que los investigadores envían sus documentos a las casas editoriales y no se sabe con exactitud la fecha en que saldrán publicados los mismos, por tal motivo se reportó un déficit en su reporte, sin embargo, la meta se cumplirá en el segundo semestre.  Efecto: No se presenta ningún efecto debido a que  la desviación negativa presentada se solventará en el segundo semestre. Otros Motivos:</t>
    </r>
  </si>
  <si>
    <r>
      <t xml:space="preserve">A3.C1. Promedio de cursos, talleres, eventos demostrativos y foros de divulgación impartidos por investigador en el año tn
</t>
    </r>
    <r>
      <rPr>
        <sz val="10"/>
        <rFont val="Soberana Sans"/>
        <family val="2"/>
      </rPr>
      <t xml:space="preserve"> Causa : Se atendieron las demandas solicitadas por los usuarios vinculados al sector Forestal, Agrícola y Pecuario, las cuales no estaban programadas dentro del tercer trimestre. Efecto: Queda de manifiesto la capacidad de respuesta del Instituto ante las demandas emergentes de capacitación de sus usuarios y el efecto es el posicionamiento institucional en el sector Forestal, Agrícola y Pecuario. Derivado a lo anterior, se obtuvo un excedente del 6.23% con respecto a la meta programada. Otros Motivos:</t>
    </r>
  </si>
  <si>
    <r>
      <t xml:space="preserve">A1.C1. Porcentaje del total de personal en activo del Instituto Nacional de Investigaciones Forestales, Agrícolas y Pecuarias que se capacita en el año tn
</t>
    </r>
    <r>
      <rPr>
        <sz val="10"/>
        <rFont val="Soberana Sans"/>
        <family val="2"/>
      </rPr>
      <t xml:space="preserve"> Causa : Los Servidores Públicos del INIFAP participaron en cursos de capacitación  internos y externos en sus modalidades: presencial y a distancia, en los meses de agosto y septiembre hubo un incremento en capacitación derivado de la participación del personal operativo en los cursos de Microsoft. Efecto: Se rebasó por 4.1  puntos la meta establecida al tercer trimestre que fue de 71.98%, llegando así para el final del trimestre al 76.08% de avance. Otros Motivos:</t>
    </r>
  </si>
  <si>
    <r>
      <t xml:space="preserve">A8. C5 Porcentaje de proyectos de investigación desarrollados en la Red Nacional de Información e Investigación en Pesca y Acuacultura en ejecución
</t>
    </r>
    <r>
      <rPr>
        <sz val="10"/>
        <rFont val="Soberana Sans"/>
        <family val="2"/>
      </rPr>
      <t xml:space="preserve"> Causa : La meta para el primer semestre no presentó cambios Efecto: La meta para el primer semestre no presentó cambios Otros Motivos:</t>
    </r>
  </si>
  <si>
    <t>P001</t>
  </si>
  <si>
    <t>Diseño y Aplicación de la Política Agropecuaria</t>
  </si>
  <si>
    <t>510-Dirección General de Programación, Presupuesto y Finanzas</t>
  </si>
  <si>
    <t>9 - Impulso a la reconversión productiva en materia agrícola, pecuaria y pesquera</t>
  </si>
  <si>
    <t>Contribuir a impulsar la productividad en el sector agroalimentario mediante inversión en capital físico, humano y tecnológico que garantice la seguridad alimentaria mediante el ejercicio de los recursos de apoyo para la operación administrativa de los programas presupuestario.</t>
  </si>
  <si>
    <t>Los Programas Presupuestarios cumplen con los objetivos y metas establecidos.</t>
  </si>
  <si>
    <r>
      <t>Porcentaje de Programas presupuestarios con un nivel de logro satisfactorio</t>
    </r>
    <r>
      <rPr>
        <i/>
        <sz val="10"/>
        <color indexed="30"/>
        <rFont val="Soberana Sans"/>
      </rPr>
      <t xml:space="preserve">
</t>
    </r>
  </si>
  <si>
    <t>(Número de Programas presupuestarios con MIR que obtienen un nivel de logro satisfactorio en el año t) /(Total de Programas presupuestarios con MIR en el año t)*100</t>
  </si>
  <si>
    <t>A C2. Programas Presupuestarios cuentan con recursos de Apoyo administrativo para su operación</t>
  </si>
  <si>
    <r>
      <t>C2. Porcentaje de Recursos de Apoyo Administrativo Ejercidos</t>
    </r>
    <r>
      <rPr>
        <i/>
        <sz val="10"/>
        <color indexed="30"/>
        <rFont val="Soberana Sans"/>
      </rPr>
      <t xml:space="preserve">
</t>
    </r>
  </si>
  <si>
    <t>(Monto de Recursos de Apoyo Administrativo Ejercidos / Monto de Recursos de Apoyo Administrativo programados)*100</t>
  </si>
  <si>
    <t>Estratégico-Economía-Semestral</t>
  </si>
  <si>
    <t>B C1. Matrices de Indicadores mejoradas</t>
  </si>
  <si>
    <r>
      <t>C1. Porcentaje de programas presupuestarios con MIR mejorada</t>
    </r>
    <r>
      <rPr>
        <i/>
        <sz val="10"/>
        <color indexed="30"/>
        <rFont val="Soberana Sans"/>
      </rPr>
      <t xml:space="preserve">
</t>
    </r>
  </si>
  <si>
    <t>(Número de programas presupuestarios con MIR mejorada en el año t) / (Total de programas presupuestarios con MIR en el año t)*100</t>
  </si>
  <si>
    <t>A 1 A1. C1. Recursos Presupuestales Asignados a las Unidades Responsables</t>
  </si>
  <si>
    <r>
      <t>A1. C1. Porcentaje de Unidades Responsables con Recursos Asignados</t>
    </r>
    <r>
      <rPr>
        <i/>
        <sz val="10"/>
        <color indexed="30"/>
        <rFont val="Soberana Sans"/>
      </rPr>
      <t xml:space="preserve">
</t>
    </r>
  </si>
  <si>
    <t>(Número de Unidades responsables con recurso asignado / número de unidades responsables con recurso programado )*100</t>
  </si>
  <si>
    <t>B 2 A2.C2. Autorización de la Estructura Programática Sectorial</t>
  </si>
  <si>
    <r>
      <t>A2.C2. Estructura Programática Sectorial Autorizada</t>
    </r>
    <r>
      <rPr>
        <i/>
        <sz val="10"/>
        <color indexed="30"/>
        <rFont val="Soberana Sans"/>
      </rPr>
      <t xml:space="preserve">
</t>
    </r>
  </si>
  <si>
    <t>Estructura Programática Sectorial Autorizada</t>
  </si>
  <si>
    <t>Unidad</t>
  </si>
  <si>
    <r>
      <t xml:space="preserve">Porcentaje de Programas presupuestarios con un nivel de logro satisfactorio
</t>
    </r>
    <r>
      <rPr>
        <sz val="10"/>
        <rFont val="Soberana Sans"/>
        <family val="2"/>
      </rPr>
      <t>Sin Información,Sin Justificación</t>
    </r>
  </si>
  <si>
    <r>
      <t xml:space="preserve">C2. Porcentaje de Recursos de Apoyo Administrativo Ejercidos
</t>
    </r>
    <r>
      <rPr>
        <sz val="10"/>
        <rFont val="Soberana Sans"/>
        <family val="2"/>
      </rPr>
      <t xml:space="preserve"> Causa : Se reporta un avance al mes de 51.31% por lo que se tiene un sobre cumplimiento del 6% ubicando al indicador dentro del umbral verde- amarillo  Efecto: El efecto es positivo ya que se esta cumpliendo lo programado. Otros Motivos:</t>
    </r>
  </si>
  <si>
    <r>
      <t xml:space="preserve">C1. Porcentaje de programas presupuestarios con MIR mejorada
</t>
    </r>
    <r>
      <rPr>
        <sz val="10"/>
        <rFont val="Soberana Sans"/>
        <family val="2"/>
      </rPr>
      <t>Sin Información,Sin Justificación</t>
    </r>
  </si>
  <si>
    <r>
      <t xml:space="preserve">A1. C1. Porcentaje de Unidades Responsables con Recursos Asignados
</t>
    </r>
    <r>
      <rPr>
        <sz val="10"/>
        <rFont val="Soberana Sans"/>
        <family val="2"/>
      </rPr>
      <t xml:space="preserve"> Causa : Hay cambios del numerador y denominador ya que las Unidades Responsables coordinadas por Oficialía Mayor ya no cuentan con recursos en el Programa P001 Diseño y Aplicación de las Políticas. Se realizará el ajuste para el siguiente periodo. Efecto: En este sentido no hay efecto negativo ya que las Unidades Responsables de este Programa continúan con sus recursos asignados.  Otros Motivos:</t>
    </r>
  </si>
  <si>
    <r>
      <t xml:space="preserve">A2.C2. Estructura Programática Sectorial Autorizada
</t>
    </r>
    <r>
      <rPr>
        <sz val="10"/>
        <rFont val="Soberana Sans"/>
        <family val="2"/>
      </rPr>
      <t xml:space="preserve"> Causa : El comportamiento de la meta esta de acuerdo a lo programado  Efecto: El comportamiento de la meta esta de acuerdo a lo programado  Otros Motivos:</t>
    </r>
  </si>
  <si>
    <t>S240</t>
  </si>
  <si>
    <t xml:space="preserve">Programa de Concurrencia con las Entidades Federativas </t>
  </si>
  <si>
    <t>113-Coordinación General de Delegaciones</t>
  </si>
  <si>
    <t>6 - Elevar el ingreso de los productores y el empleo rural</t>
  </si>
  <si>
    <t>Contribuir a impulsar modelos de asociación que generen economías de escala y mayor valor agregado en el sector agroalimentario mediante la inversión en proyectos productivos o estratégicos agrícolas, pecuarios, de pesca y acuícolas</t>
  </si>
  <si>
    <t>La línea base es el promedio del crecimiento anual del PIB agropecuario y pesquero de los últimos 12 años.  Tasa = [100(PIBt/PIBt1)]100</t>
  </si>
  <si>
    <r>
      <t>Tasa de variación de la productividad total de los factores del sector agroalimentario.</t>
    </r>
    <r>
      <rPr>
        <i/>
        <sz val="10"/>
        <color indexed="30"/>
        <rFont val="Soberana Sans"/>
      </rPr>
      <t xml:space="preserve">
</t>
    </r>
  </si>
  <si>
    <t>((Productividad del sector agroalimentario en el año tn / Productividad en el sector agroalimentario en el año t0)-1)*100</t>
  </si>
  <si>
    <t>tasa</t>
  </si>
  <si>
    <t>Estratégico-Eficacia-Bianual</t>
  </si>
  <si>
    <t>Las Unidades de producción primaria del sector agropecuario, pesquero y acuícola en las Entidades Federativas incrementan su productividad.</t>
  </si>
  <si>
    <r>
      <t>P Tasa de variación en la productividad de la actividad económica apoyada en las Unidades de Producción Primaria del sector agropecuario, pesquero y acuícola en las Entidades Federativas.</t>
    </r>
    <r>
      <rPr>
        <i/>
        <sz val="10"/>
        <color indexed="30"/>
        <rFont val="Soberana Sans"/>
      </rPr>
      <t xml:space="preserve">
</t>
    </r>
  </si>
  <si>
    <t>((Productividad de la actividad económica apoyada en las Unidades de Producción Primaria del sector agropecuario, pesquero y acuícola en las Entidades Federativas con estímulo del Programa en el año tn / Productividad de la actividad económica apoyada en las Unidades de producción primaria del sector agropecuario, pesquero y acuícola en las Entidades Federativas con estímulo del Programa en el año t0)-1) *100</t>
  </si>
  <si>
    <t>A C1 Infraestructura y equipamiento incrementados en las Unidades de Producción Primaria.</t>
  </si>
  <si>
    <r>
      <t>C1 Tasa de variación del valor de los activos de las Unidades de Producción Primaria del sector agropecuario, pesquero y acuícola en las Entidades Federativas.</t>
    </r>
    <r>
      <rPr>
        <i/>
        <sz val="10"/>
        <color indexed="30"/>
        <rFont val="Soberana Sans"/>
      </rPr>
      <t xml:space="preserve">
</t>
    </r>
  </si>
  <si>
    <t>((Valor de los activos de las Unidades de producción primaria del sector agropecuario, pesquero y acuícola en las Entidades Federativas con el estímulo en el año tn / Valor de los activos de las Unidades de producción primaria del sector agropecuario, pesquero y acuícola en las Entidades Federativas en el año t0)-1)*100</t>
  </si>
  <si>
    <t>B C2 Nivel tecnológico de las unidades de producción primaria mejorado.</t>
  </si>
  <si>
    <r>
      <t>C2.1 Tasa de variación del índice de nivel tecnológico en la actividad agrícola.</t>
    </r>
    <r>
      <rPr>
        <i/>
        <sz val="10"/>
        <color indexed="30"/>
        <rFont val="Soberana Sans"/>
      </rPr>
      <t xml:space="preserve">
</t>
    </r>
  </si>
  <si>
    <t>((Índice de nivel tecnológico en la actividad agrícola en el año tn / Índice de nivel tecnológico en la actividad agrícola del año t0)-1)*100</t>
  </si>
  <si>
    <r>
      <t>C2.2 Tasa de variación del índice de nivel tecnológico en la actividad pecuaria.</t>
    </r>
    <r>
      <rPr>
        <i/>
        <sz val="10"/>
        <color indexed="30"/>
        <rFont val="Soberana Sans"/>
      </rPr>
      <t xml:space="preserve">
</t>
    </r>
  </si>
  <si>
    <t>((Índice de nivel tecnológico en la actividad pecuaria en el año tn / Índice de nivel tecnológico en la actividad pecuaria del año t0)-1)*100</t>
  </si>
  <si>
    <r>
      <t>C2.3 Tasa de variación del índice de nivel tecnológico en la actividad acuícola.</t>
    </r>
    <r>
      <rPr>
        <i/>
        <sz val="10"/>
        <color indexed="30"/>
        <rFont val="Soberana Sans"/>
      </rPr>
      <t xml:space="preserve">
</t>
    </r>
  </si>
  <si>
    <t>((Índice de nivel tecnológico en la actividad acuícola en el año tn / Índice de nivel tecnológico en la actividad acuícola del año t0)-1)*100</t>
  </si>
  <si>
    <r>
      <t>C2.4 Tasa de variación del índice de nivel tecnológico en la actividad pesquera.</t>
    </r>
    <r>
      <rPr>
        <i/>
        <sz val="10"/>
        <color indexed="30"/>
        <rFont val="Soberana Sans"/>
      </rPr>
      <t xml:space="preserve">
</t>
    </r>
  </si>
  <si>
    <t>((Índice de nivel tecnológico en la actividad pesquera en el año tn / Índice de nivel tecnológico en la actividad pesquera del año t0)-1)*100</t>
  </si>
  <si>
    <t>C C3 Capacidades técnico-productivas y organizacionales de las unidades de producción primaria fortalecidas.</t>
  </si>
  <si>
    <r>
      <t>C3 Porcentaje de las unidades de producción en las que se aplican las técnicas de producción adquiridas mediante la capacitación, transferencia de tecnología y asesoría.</t>
    </r>
    <r>
      <rPr>
        <i/>
        <sz val="10"/>
        <color indexed="30"/>
        <rFont val="Soberana Sans"/>
      </rPr>
      <t xml:space="preserve">
</t>
    </r>
  </si>
  <si>
    <t>(Unidades de producción en las que se aplican las técnicas de producción adquiridas mediante la capacitación, transferencia de tecnología o asesoría / Unidades de producción apoyadas con capacitación, transferencia de tecnología o asesoría)*100</t>
  </si>
  <si>
    <t>A 1 A2. C1 Implementación de proyectos estratégicos agrícolas, pecuarios pesqueros y acuícolas.</t>
  </si>
  <si>
    <r>
      <t>A2. C1 Porcentaje de implementación de Proyectos estratégicos agrícolas, pecuarios, pesqueros y acuícolas.</t>
    </r>
    <r>
      <rPr>
        <i/>
        <sz val="10"/>
        <color indexed="30"/>
        <rFont val="Soberana Sans"/>
      </rPr>
      <t xml:space="preserve">
</t>
    </r>
  </si>
  <si>
    <t>(Número de proyectos estratégicos agrícolas, pecuarios, pesqueros y acuícolas implementados / Número de proyectos estratégicos agrícolas, pecuarios pesqueros y acuícolas registrados)*100</t>
  </si>
  <si>
    <t>A 2 A1. C1 Implementación de proyectos productivos agrícolas, pecuarios pesqueros y acuícolas.</t>
  </si>
  <si>
    <r>
      <t>A1.C1 Porcentaje de implementación de Proyectos Productivos agrícolas, pecuarios, pesqueros y acuícolas.</t>
    </r>
    <r>
      <rPr>
        <i/>
        <sz val="10"/>
        <color indexed="30"/>
        <rFont val="Soberana Sans"/>
      </rPr>
      <t xml:space="preserve">
</t>
    </r>
  </si>
  <si>
    <t>(Número de proyectos productivos agrícolas, pecuarios, pesqueros y acuícolas implementados / Número de proyectos productivos agrícolas, pecuarios pesqueros y acuícolas registrados)*100</t>
  </si>
  <si>
    <t>B 3 A1. C2 Aplicación de paquetes tecnológicos agrícolas para cultivos cíclicos y perenes.</t>
  </si>
  <si>
    <r>
      <t xml:space="preserve">A1. C2 Porcentaje de Unidades de Producción Primaria con paquetes tecnológicos agrícolas para cultivos cíclicos y perennes aplicados    </t>
    </r>
    <r>
      <rPr>
        <i/>
        <sz val="10"/>
        <color indexed="30"/>
        <rFont val="Soberana Sans"/>
      </rPr>
      <t xml:space="preserve">
</t>
    </r>
  </si>
  <si>
    <t>(Número de Unidades de Producción Primaria con Paquete Tecnológico Agrícola autorizado / Número de Unidades de Producción Primaria con solicitud de Paquete Tecnológico Agrícola)*100</t>
  </si>
  <si>
    <t>B 4 A2. C2 Aplicación de paquetes tecnológicos pecuarios para bovinos y especies menores.</t>
  </si>
  <si>
    <r>
      <t>A2. C2 Porcentaje de Unidades de Producción Primaria con paquetes tecnológicos pecuarios para bovinos y especies menores aplicados</t>
    </r>
    <r>
      <rPr>
        <i/>
        <sz val="10"/>
        <color indexed="30"/>
        <rFont val="Soberana Sans"/>
      </rPr>
      <t xml:space="preserve">
</t>
    </r>
  </si>
  <si>
    <t>(Número de Unidades de Producción Primaria con Paquete Tecnológico Pecuario autorizado / Número de Unidades de Producción Primaria con solicitud de Paquete Tecnológico Pecuario)*100</t>
  </si>
  <si>
    <t>B 5 A3. C2 Aplicación de paquetes tecnológicos de pesca y acuacultura.</t>
  </si>
  <si>
    <r>
      <t>A3. C2 Porcentaje de Unidades de Producción Primaria con paquetes tecnológicos de pesca y acuacultura aplicados</t>
    </r>
    <r>
      <rPr>
        <i/>
        <sz val="10"/>
        <color indexed="30"/>
        <rFont val="Soberana Sans"/>
      </rPr>
      <t xml:space="preserve">
</t>
    </r>
  </si>
  <si>
    <t>(Número de Unidades de Producción Primaria con Paquete Tecnológico de Pesca y acuícolas autorizado / Número de Unidades de Producción Primaria con solicitud de Paquete Tecnológico de Pesca y acuícolas)*100</t>
  </si>
  <si>
    <t>C 6 A1. C3 Establecimiento de centros de capacitación, transferencia de tecnología y desarrollo regional sustentable.</t>
  </si>
  <si>
    <r>
      <t>A1. C3 Porcentaje de establecimiento de Centros de capacitación, transferencia de tecnología y desarrollo regional sustentable.</t>
    </r>
    <r>
      <rPr>
        <i/>
        <sz val="10"/>
        <color indexed="30"/>
        <rFont val="Soberana Sans"/>
      </rPr>
      <t xml:space="preserve">
</t>
    </r>
  </si>
  <si>
    <t>(Número de centros de capacitación, transferencia de tecnología y desarrollo regional sustentable establecidos / Número de centros de capacitación, transferencia de tecnología y desarrollo regional sustentable programados) *100</t>
  </si>
  <si>
    <t>C 7 A2. C3 Desarrollo de capacidades de las unidades de producción primaria.</t>
  </si>
  <si>
    <r>
      <t>A2.1. C3 Porcentaje de eventos de Capacitación realizados</t>
    </r>
    <r>
      <rPr>
        <i/>
        <sz val="10"/>
        <color indexed="30"/>
        <rFont val="Soberana Sans"/>
      </rPr>
      <t xml:space="preserve">
</t>
    </r>
  </si>
  <si>
    <t>(Número de eventos de capacitación realizados / Número de eventos de capacitación programados)*100</t>
  </si>
  <si>
    <r>
      <t>A2.2.C3 Porcentaje de eventos de transferencia de tecnología realizados.</t>
    </r>
    <r>
      <rPr>
        <i/>
        <sz val="10"/>
        <color indexed="30"/>
        <rFont val="Soberana Sans"/>
      </rPr>
      <t xml:space="preserve">
</t>
    </r>
  </si>
  <si>
    <t>(Número de eventos de transferencia de tecnología realizados / Número de eventos de transferencia de tecnología programados)*100</t>
  </si>
  <si>
    <t>C 8 A3. C3 Asesoría para el desarrollo de capacidades de las unidades de producción primaria</t>
  </si>
  <si>
    <r>
      <t>A3. C3 Porcentaje de eventos de asesoría realizados para el desarrollo de capacidades.</t>
    </r>
    <r>
      <rPr>
        <i/>
        <sz val="10"/>
        <color indexed="30"/>
        <rFont val="Soberana Sans"/>
      </rPr>
      <t xml:space="preserve">
</t>
    </r>
  </si>
  <si>
    <t>(Número de eventos de asesoría para el desarrollo de capacidades realizados / Número de eventos de asesoría para el desarrollo de capacidades programados )*100</t>
  </si>
  <si>
    <t>C 9 A4. C3 Otorgamiento de asistencia para la elaboración de proyectos ejecutivos.</t>
  </si>
  <si>
    <r>
      <t>A4. C3  Porcentaje de unidades de producción primaria que reciben asistencia técnica para la elaboración de proyectos ejecutivos.</t>
    </r>
    <r>
      <rPr>
        <i/>
        <sz val="10"/>
        <color indexed="30"/>
        <rFont val="Soberana Sans"/>
      </rPr>
      <t xml:space="preserve">
</t>
    </r>
  </si>
  <si>
    <t>(Número de unidades de producción primaria con asistencia técnica para la elaboración de proyectos ejecutivos / Número de unidades de producción primaria registradas para asistencia técnica en la elaboración de proyectos ejecutivos)*100</t>
  </si>
  <si>
    <r>
      <t xml:space="preserve">Tasa de crecimiento del PIB agropecuario y pesquero
</t>
    </r>
    <r>
      <rPr>
        <sz val="10"/>
        <rFont val="Soberana Sans"/>
        <family val="2"/>
      </rPr>
      <t>Sin Información,Sin Justificación</t>
    </r>
  </si>
  <si>
    <r>
      <t xml:space="preserve">Tasa de variación de la productividad total de los factores del sector agroalimentario.
</t>
    </r>
    <r>
      <rPr>
        <sz val="10"/>
        <rFont val="Soberana Sans"/>
        <family val="2"/>
      </rPr>
      <t>Sin Información,Sin Justificación</t>
    </r>
  </si>
  <si>
    <r>
      <t xml:space="preserve">P Tasa de variación en la productividad de la actividad económica apoyada en las Unidades de Producción Primaria del sector agropecuario, pesquero y acuícola en las Entidades Federativas.
</t>
    </r>
    <r>
      <rPr>
        <sz val="10"/>
        <rFont val="Soberana Sans"/>
        <family val="2"/>
      </rPr>
      <t>Sin Información,Sin Justificación</t>
    </r>
  </si>
  <si>
    <r>
      <t xml:space="preserve">C1 Tasa de variación del valor de los activos de las Unidades de Producción Primaria del sector agropecuario, pesquero y acuícola en las Entidades Federativas.
</t>
    </r>
    <r>
      <rPr>
        <sz val="10"/>
        <rFont val="Soberana Sans"/>
        <family val="2"/>
      </rPr>
      <t>Sin Información,Sin Justificación</t>
    </r>
  </si>
  <si>
    <r>
      <t xml:space="preserve">C2.1 Tasa de variación del índice de nivel tecnológico en la actividad agrícola.
</t>
    </r>
    <r>
      <rPr>
        <sz val="10"/>
        <rFont val="Soberana Sans"/>
        <family val="2"/>
      </rPr>
      <t>Sin Información,Sin Justificación</t>
    </r>
  </si>
  <si>
    <r>
      <t xml:space="preserve">C2.2 Tasa de variación del índice de nivel tecnológico en la actividad pecuaria.
</t>
    </r>
    <r>
      <rPr>
        <sz val="10"/>
        <rFont val="Soberana Sans"/>
        <family val="2"/>
      </rPr>
      <t>Sin Información,Sin Justificación</t>
    </r>
  </si>
  <si>
    <r>
      <t xml:space="preserve">C2.3 Tasa de variación del índice de nivel tecnológico en la actividad acuícola.
</t>
    </r>
    <r>
      <rPr>
        <sz val="10"/>
        <rFont val="Soberana Sans"/>
        <family val="2"/>
      </rPr>
      <t>Sin Información,Sin Justificación</t>
    </r>
  </si>
  <si>
    <r>
      <t xml:space="preserve">C2.4 Tasa de variación del índice de nivel tecnológico en la actividad pesquera.
</t>
    </r>
    <r>
      <rPr>
        <sz val="10"/>
        <rFont val="Soberana Sans"/>
        <family val="2"/>
      </rPr>
      <t>Sin Información,Sin Justificación</t>
    </r>
  </si>
  <si>
    <r>
      <t xml:space="preserve">C3 Porcentaje de las unidades de producción en las que se aplican las técnicas de producción adquiridas mediante la capacitación, transferencia de tecnología y asesoría.
</t>
    </r>
    <r>
      <rPr>
        <sz val="10"/>
        <rFont val="Soberana Sans"/>
        <family val="2"/>
      </rPr>
      <t>Sin Información,Sin Justificación</t>
    </r>
  </si>
  <si>
    <r>
      <t xml:space="preserve">A2. C1 Porcentaje de implementación de Proyectos estratégicos agrícolas, pecuarios, pesqueros y acuícolas.
</t>
    </r>
    <r>
      <rPr>
        <sz val="10"/>
        <rFont val="Soberana Sans"/>
        <family val="2"/>
      </rPr>
      <t xml:space="preserve"> Causa : El avance de la meta a la baja se debe a que la ministración de los recursos a las Entidades Federativas se realizó una vez que los estados presentaron el cierre del ejercicio 2016, lo que provocó un retraso y a la fecha los proyectos se encuentran en proceso de dictamen.   Efecto:  Retraso en la entrega de los estímulos a los beneficiarios    Otros Motivos:</t>
    </r>
  </si>
  <si>
    <r>
      <t xml:space="preserve">A1.C1 Porcentaje de implementación de Proyectos Productivos agrícolas, pecuarios, pesqueros y acuícolas.
</t>
    </r>
    <r>
      <rPr>
        <sz val="10"/>
        <rFont val="Soberana Sans"/>
        <family val="2"/>
      </rPr>
      <t xml:space="preserve"> Causa : El avance de la meta a la baja se debe a que la ministración de los recursos a las Entidades Federativas se realizó una vez que los estados presentaron el cierre del ejercicio 2016, lo que provocó un retraso y a la fecha los proyectos se encuentran en proceso de dictamen. Efecto: Retraso en la entrega de los estímulos a los beneficiarios. Otros Motivos:</t>
    </r>
  </si>
  <si>
    <r>
      <t xml:space="preserve">A1. C2 Porcentaje de Unidades de Producción Primaria con paquetes tecnológicos agrícolas para cultivos cíclicos y perennes aplicados    
</t>
    </r>
    <r>
      <rPr>
        <sz val="10"/>
        <rFont val="Soberana Sans"/>
        <family val="2"/>
      </rPr>
      <t xml:space="preserve"> Causa : El avance de la meta a la baja se debe a que la ministración de los recursos a las Entidades Federativas se realizó una vez que los estados presentaron el cierre del ejercicio 2016, lo que provocó un retraso y a la fecha los proyectos se encuentran en proceso de dictamen.  El valor del denominador es distinto, ya que hubo una mayor demanda del componente por tanto el número de solicitudes se incrementó.     Efecto: Retraso en la entrega de los estímulos a los beneficiarios        Otros Motivos:</t>
    </r>
  </si>
  <si>
    <r>
      <t xml:space="preserve">A2. C2 Porcentaje de Unidades de Producción Primaria con paquetes tecnológicos pecuarios para bovinos y especies menores aplicados
</t>
    </r>
    <r>
      <rPr>
        <sz val="10"/>
        <rFont val="Soberana Sans"/>
        <family val="2"/>
      </rPr>
      <t xml:space="preserve"> Causa : El avance de la meta a la baja se debe a que la ministración de los recursos a las Entidades Federativas se realizó una vez que los estados presentaron el cierre del ejercicio 2016, lo que provocó un retraso y a la fecha los proyectos se encuentran en proceso de dictamen.  El valor del denominador cambia, ya que hubo un error en el registro del mismo al incluir un número 3 de más. Se realizará el ajuste para el siguiente periodo. Efecto: Retraso en la entrega de los estímulos a los beneficiarios    Otros Motivos:</t>
    </r>
  </si>
  <si>
    <r>
      <t xml:space="preserve">A3. C2 Porcentaje de Unidades de Producción Primaria con paquetes tecnológicos de pesca y acuacultura aplicados
</t>
    </r>
    <r>
      <rPr>
        <sz val="10"/>
        <rFont val="Soberana Sans"/>
        <family val="2"/>
      </rPr>
      <t xml:space="preserve"> Causa : El avance de la meta a la baja se debe a que la ministración de los recursos a las Entidades Federativas se realizó una vez que los estados presentaron el cierre del ejercicio 2016, lo que provocó un retraso y a la fecha los proyectos se encuentran en proceso de dictamen.    Efecto: Retraso en la entrega de los estímulos a los beneficiarios    Otros Motivos:</t>
    </r>
  </si>
  <si>
    <r>
      <t xml:space="preserve">A1. C3 Porcentaje de establecimiento de Centros de capacitación, transferencia de tecnología y desarrollo regional sustentable.
</t>
    </r>
    <r>
      <rPr>
        <sz val="10"/>
        <rFont val="Soberana Sans"/>
        <family val="2"/>
      </rPr>
      <t xml:space="preserve"> Causa : El avance de la meta a la baja se debe a que la ministración de los recursos a las Entidades Federativas se realizó una vez que los estados presentaron el cierre del ejercicio 2016, lo que provocó un retraso y a la fecha los proyectos se encuentran en proceso de dictamen.    Efecto: Retraso en la entrega de los estímulos a los beneficiarios     Otros Motivos:</t>
    </r>
  </si>
  <si>
    <r>
      <t xml:space="preserve">A2.1. C3 Porcentaje de eventos de Capacitación realizados
</t>
    </r>
    <r>
      <rPr>
        <sz val="10"/>
        <rFont val="Soberana Sans"/>
        <family val="2"/>
      </rPr>
      <t xml:space="preserve"> Causa : El avance de la meta a la baja se debe a que la ministración de los recursos a las Entidades Federativas se realizó una vez que los estados presentaron el cierre del ejercicio 2016, lo que provocó un retraso y a la fecha los proyectos se encuentran en proceso de dictamen.   Efecto: Retraso en la entrega de los estímulos a los beneficiarios    Otros Motivos:</t>
    </r>
  </si>
  <si>
    <r>
      <t xml:space="preserve">A2.2.C3 Porcentaje de eventos de transferencia de tecnología realizados.
</t>
    </r>
    <r>
      <rPr>
        <sz val="10"/>
        <rFont val="Soberana Sans"/>
        <family val="2"/>
      </rPr>
      <t xml:space="preserve"> Causa : El avance de la meta a la baja se debe a que la ministración de los recursos a las Entidades Federativas se realizó una vez que los estados presentaron el cierre del ejercicio 2016, lo que provocó un retraso y a la fecha los proyectos se encuentran en proceso de dictamen.    Efecto: Retraso en la entrega de los estímulos a los beneficiarios    Otros Motivos:</t>
    </r>
  </si>
  <si>
    <r>
      <t xml:space="preserve">A3. C3 Porcentaje de eventos de asesoría realizados para el desarrollo de capacidades.
</t>
    </r>
    <r>
      <rPr>
        <sz val="10"/>
        <rFont val="Soberana Sans"/>
        <family val="2"/>
      </rPr>
      <t xml:space="preserve"> Causa : El avance de la meta a la baja se debe a que la ministración de los recursos a las Entidades Federativas se realizó una vez que los estados presentaron el cierre del ejercicio 2016, lo que provocó un retraso y a la fecha los proyectos se encuentran en proceso de dictamen.   Efecto: Retraso en la entrega de los estímulos a los beneficiarios    Otros Motivos:</t>
    </r>
  </si>
  <si>
    <r>
      <t xml:space="preserve">A4. C3  Porcentaje de unidades de producción primaria que reciben asistencia técnica para la elaboración de proyectos ejecutivos.
</t>
    </r>
    <r>
      <rPr>
        <sz val="10"/>
        <rFont val="Soberana Sans"/>
        <family val="2"/>
      </rPr>
      <t xml:space="preserve"> Causa : El avance de la meta a la baja se debe a que la ministración de los recursos a las Entidades Federativas se realizó una vez que los estados presentaron el cierre del ejercicio 2016, lo que provocó un retraso y a la fecha los proyectos se encuentran en proceso de dictamen.   Efecto: Retraso en la entrega de los estímulos a los beneficiarios    Otros Motivos:</t>
    </r>
  </si>
  <si>
    <t>S257</t>
  </si>
  <si>
    <t>Programa de Productividad y Competitividad Agroalimentaria</t>
  </si>
  <si>
    <t>200-Subsecretaría de Alimentación y Competitividad</t>
  </si>
  <si>
    <t>Contribuir a impulsar la productividad en el sector agroalimentario mediante inversión en capital físico, humano y tecnológico que garantice la seguridad alimentaria mediante la inversión de las unidades económicas rurales</t>
  </si>
  <si>
    <t>Unidades económicas rurales cuentan con inversión en el desarrollo de capital físico, humano y tecnológico</t>
  </si>
  <si>
    <r>
      <t>Incentivos otorgados a proyectos de inversión beneficiados por el Programa por unidad económica rural</t>
    </r>
    <r>
      <rPr>
        <i/>
        <sz val="10"/>
        <color indexed="30"/>
        <rFont val="Soberana Sans"/>
      </rPr>
      <t xml:space="preserve">
</t>
    </r>
  </si>
  <si>
    <t>Incentivos otorgados por unidad económica rural = Monto de los incentivos otorgados a proyectos de inversión/unidades económicas rurales beneficiadas</t>
  </si>
  <si>
    <t>Pesos</t>
  </si>
  <si>
    <t>A C2 Incentivos económicos otorgados a las unidades económicas rurales que detonan inversión en activos productivos y agrologística</t>
  </si>
  <si>
    <r>
      <t>C2 Valor de la inversión detonada por los incentivos otorgados para activos productivos y agrologística</t>
    </r>
    <r>
      <rPr>
        <i/>
        <sz val="10"/>
        <color indexed="30"/>
        <rFont val="Soberana Sans"/>
      </rPr>
      <t xml:space="preserve">
</t>
    </r>
  </si>
  <si>
    <t>Monto de inversión total de las unidades económicas rurales apoyadas en el año t/Monto total de incentivo pagado a las unidades económicas rurales en el año t</t>
  </si>
  <si>
    <t>razón</t>
  </si>
  <si>
    <t>B C.1 Incentivos económicos entregados a las personas físicas o morales, cuya actividad esté vinculada al sector agroalimentario y rural en su conjunto, y otros agentes económicos del sector rural integrados a la cadena productiva para fomentar el uso de instrumentos de administración de riesgos de mercado para dar mayor certidumbre al ingreso.</t>
  </si>
  <si>
    <r>
      <t>C1. Tasa de variación del promedio de presupuesto entregado por solicitud a las personas físicas o morales, cuya actividad esté vinculada al sector agroalimentario y rural en su conjunto, y otros agentes económicos del sector rural integrados a la cadena productiva, por el Componente, para el fomento en el uso de instrumentos de administración de riesgos de mercado.</t>
    </r>
    <r>
      <rPr>
        <i/>
        <sz val="10"/>
        <color indexed="30"/>
        <rFont val="Soberana Sans"/>
      </rPr>
      <t xml:space="preserve">
</t>
    </r>
  </si>
  <si>
    <t>((Suma total del monto de los incentivos económicos reservados por el Componente en el año tn / Número de incentivos económicos entregados en el año tn) / (Suma total del monto de los incentivos económicos reservados por el Componente en el año t0 / Número de incentivos económicos entregados en el año t0)) - 1 * 100</t>
  </si>
  <si>
    <t>C C5 Incentivos económicos otorgados a través de los Componentes que facilitan el acceso al financiamiento a los productores (agrícolas, pecuarios, pesqueros, acuícolas y rurales en su conjunto).</t>
  </si>
  <si>
    <r>
      <t>C5.1 Porcentaje de variación del monto de crédito para beneficiarios del Componente de Acceso al Financiamiento, respecto al año base.</t>
    </r>
    <r>
      <rPr>
        <i/>
        <sz val="10"/>
        <color indexed="30"/>
        <rFont val="Soberana Sans"/>
      </rPr>
      <t xml:space="preserve">
</t>
    </r>
  </si>
  <si>
    <t>(Monto total de crédito otorgado a beneficiarios del Componente, en el año tn / Monto total de crédito otorgado a beneficiarios del Componente, en el año t0)*100</t>
  </si>
  <si>
    <r>
      <t>C5.2 Porcentaje de variación de beneficiarios del Componente de Acceso al Financiamiento, respecto al año base.</t>
    </r>
    <r>
      <rPr>
        <i/>
        <sz val="10"/>
        <color indexed="30"/>
        <rFont val="Soberana Sans"/>
      </rPr>
      <t xml:space="preserve">
</t>
    </r>
  </si>
  <si>
    <t>(Número total de beneficiarios, contabilizados una sola vez, del Componente en el año tn/Número total de beneficiarios, contabilizados una sola vez, del Componente en el año t0)*100</t>
  </si>
  <si>
    <t>D C4 Valor de la inversión potencializada por cada peso otorgado para el Desarrollo productivo del Sur Sureste y Zonas Económicas Especiales</t>
  </si>
  <si>
    <r>
      <t xml:space="preserve">C4. Valor de la inversión potencializada para el Desarrollo productivo del Sur Sureste y Zonas Económicas Especiales  </t>
    </r>
    <r>
      <rPr>
        <i/>
        <sz val="10"/>
        <color indexed="30"/>
        <rFont val="Soberana Sans"/>
      </rPr>
      <t xml:space="preserve">
</t>
    </r>
  </si>
  <si>
    <t>(Monto de inversión total generada de los proyectos apoyados / Monto total de los incentivos al desarrollo productivo del sur sureste y zonas económicas especiales otorgados)</t>
  </si>
  <si>
    <t>E C3 Incentivos económicos entregados a productores para que se conviertan de productores tradicionales a productores orgánicos y certifiquen sus procesos.</t>
  </si>
  <si>
    <r>
      <t>C3. Porcentaje de productores convencionales capacitados para convertirse a productores orgánicos</t>
    </r>
    <r>
      <rPr>
        <i/>
        <sz val="10"/>
        <color indexed="30"/>
        <rFont val="Soberana Sans"/>
      </rPr>
      <t xml:space="preserve">
</t>
    </r>
  </si>
  <si>
    <t>(Número de productores convencionales que se capacitan para convertirse a productores orgánicos/Número total de productores convencionales apoyados para convertirse a productores orgánicos por el Componente de certificación)* 100</t>
  </si>
  <si>
    <t>A 1 A6.C2 Recepción de solicitudes</t>
  </si>
  <si>
    <r>
      <t xml:space="preserve">A6.C2 Porcentaje de solicitudes recibidas </t>
    </r>
    <r>
      <rPr>
        <i/>
        <sz val="10"/>
        <color indexed="30"/>
        <rFont val="Soberana Sans"/>
      </rPr>
      <t xml:space="preserve">
</t>
    </r>
  </si>
  <si>
    <t>(Número de solicitudes recibidas para activos productivos y agrologística en el año t/Número de solicitudes programadas a recibir para activos productivos y agrologística en el año t)*100</t>
  </si>
  <si>
    <t>A 2 A7.C2 Unidades Económicas Rurales apoyadas con activos productivos y agrologística</t>
  </si>
  <si>
    <r>
      <t>A7.1.C2 Porcentaje de Unidades económicas rurales apoyadas con activos productivos y agrologística</t>
    </r>
    <r>
      <rPr>
        <i/>
        <sz val="10"/>
        <color indexed="30"/>
        <rFont val="Soberana Sans"/>
      </rPr>
      <t xml:space="preserve">
</t>
    </r>
  </si>
  <si>
    <t xml:space="preserve">(Número de unidades económicas rurales apoyadas con activos productivos y agrologística/Número total de unidades económicas rurales que solicitan incentivos para activos productivos y agrologística)*100 </t>
  </si>
  <si>
    <t>Gestión-Eficiencia-Anual</t>
  </si>
  <si>
    <r>
      <t>A6.2.C2 Promedio de la inversión total por unidad económica rural con incentivos para activos productivos y agrologística</t>
    </r>
    <r>
      <rPr>
        <i/>
        <sz val="10"/>
        <color indexed="30"/>
        <rFont val="Soberana Sans"/>
      </rPr>
      <t xml:space="preserve">
</t>
    </r>
  </si>
  <si>
    <t>Sumatoria de la inversión total de las unidades económicas rurales apoyadas en el año t/Número de unidades económicas rurales apoyadas en el año t</t>
  </si>
  <si>
    <t>B 3 A5.C1 Gestión de incentivos económicos entregados de las personas físicas o morales, cuya actividad esté vinculada al sector agroalimentario y rural en su conjunto, y otros agentes económicos del sector rural integrados a la cadena productiva.</t>
  </si>
  <si>
    <r>
      <t>A5.C1 Porcentaje de incentivos económicos entregados por el Componente para el fomento en el uso de instrumentos de administración de riesgos de mercado.</t>
    </r>
    <r>
      <rPr>
        <i/>
        <sz val="10"/>
        <color indexed="30"/>
        <rFont val="Soberana Sans"/>
      </rPr>
      <t xml:space="preserve">
</t>
    </r>
  </si>
  <si>
    <t>(Número de incentivos económicos entregados / Número de solicitudes aprobadas)*100</t>
  </si>
  <si>
    <t>C 4 A1.C5 Recepción de solicitudes de operaciones crediticias para el acceso al financiamiento.</t>
  </si>
  <si>
    <r>
      <t>A1.C5 Tasa de variación del número de operaciones beneficiadas al amparo del Componente de Acceso al Financiamiento, respecto al año base.</t>
    </r>
    <r>
      <rPr>
        <i/>
        <sz val="10"/>
        <color indexed="30"/>
        <rFont val="Soberana Sans"/>
      </rPr>
      <t xml:space="preserve">
</t>
    </r>
  </si>
  <si>
    <t>((Número de operaciones beneficiadas en el año tn/Número de operaciones beneficiadas en el año t0)-1)*100</t>
  </si>
  <si>
    <t>D 5 A3. C4 Cuantificación de la variación de los beneficiarios apoyados en los estados del Sur Sureste y Zonas Económicas Especiales.</t>
  </si>
  <si>
    <r>
      <t xml:space="preserve">A3.C4 Tasa de Variación del número de beneficiarios de los proyectos apoyados </t>
    </r>
    <r>
      <rPr>
        <i/>
        <sz val="10"/>
        <color indexed="30"/>
        <rFont val="Soberana Sans"/>
      </rPr>
      <t xml:space="preserve">
</t>
    </r>
  </si>
  <si>
    <t>((Número de beneficiarios apoyados en t/Número de beneficiarios apoyados en t-1)-1)*100</t>
  </si>
  <si>
    <t>D 6 A4. C4 Cuantificación de la variación en el número de proyectos apoyados con cada 100 millones de pesos, en los Estados del Sur Sureste y Zonas Económicas Especiales.</t>
  </si>
  <si>
    <r>
      <t>A4.C4 Tasa de Variación del número de proyectos apoyados por cada 100 mdp de incentivo con respecto al año anterior.</t>
    </r>
    <r>
      <rPr>
        <i/>
        <sz val="10"/>
        <color indexed="30"/>
        <rFont val="Soberana Sans"/>
      </rPr>
      <t xml:space="preserve">
</t>
    </r>
  </si>
  <si>
    <t>((Número de proyectos apoyados con 100 mdp de incentivo otorgado en el año t/Número de proyectos apoyados con 100 mdp de incentivo otorgado en el año t-1)-1)*100</t>
  </si>
  <si>
    <t>E 7 A2. C3 Recepcion de solicitudes de Productores Convencionales para su conversion a Productores Orgánicos</t>
  </si>
  <si>
    <r>
      <t>A2.C3 Porcentaje de solicitudes autorizadas por la Unidad Técnica Auxiliar.</t>
    </r>
    <r>
      <rPr>
        <i/>
        <sz val="10"/>
        <color indexed="30"/>
        <rFont val="Soberana Sans"/>
      </rPr>
      <t xml:space="preserve">
</t>
    </r>
  </si>
  <si>
    <t>(Número de solicitudes autorizadas por la Unidad Técnica Auxiliar en el año t / Número de solicitudes recibidas en el año t) * 100</t>
  </si>
  <si>
    <r>
      <t xml:space="preserve">Incentivos otorgados a proyectos de inversión beneficiados por el Programa por unidad económica rural
</t>
    </r>
    <r>
      <rPr>
        <sz val="10"/>
        <rFont val="Soberana Sans"/>
        <family val="2"/>
      </rPr>
      <t>Sin Información,Sin Justificación</t>
    </r>
  </si>
  <si>
    <r>
      <t xml:space="preserve">C2 Valor de la inversión detonada por los incentivos otorgados para activos productivos y agrologística
</t>
    </r>
    <r>
      <rPr>
        <sz val="10"/>
        <rFont val="Soberana Sans"/>
        <family val="2"/>
      </rPr>
      <t>Sin Información,Sin Justificación</t>
    </r>
  </si>
  <si>
    <r>
      <t xml:space="preserve">C1. Tasa de variación del promedio de presupuesto entregado por solicitud a las personas físicas o morales, cuya actividad esté vinculada al sector agroalimentario y rural en su conjunto, y otros agentes económicos del sector rural integrados a la cadena productiva, por el Componente, para el fomento en el uso de instrumentos de administración de riesgos de mercado.
</t>
    </r>
    <r>
      <rPr>
        <sz val="10"/>
        <rFont val="Soberana Sans"/>
        <family val="2"/>
      </rPr>
      <t>Sin Información,Sin Justificación</t>
    </r>
  </si>
  <si>
    <r>
      <t xml:space="preserve">C5.1 Porcentaje de variación del monto de crédito para beneficiarios del Componente de Acceso al Financiamiento, respecto al año base.
</t>
    </r>
    <r>
      <rPr>
        <sz val="10"/>
        <rFont val="Soberana Sans"/>
        <family val="2"/>
      </rPr>
      <t xml:space="preserve"> Causa : 1.- Derivado de la Implementación del Padrón de Solicitantes y Beneficiarios de los Programas, se esperaba que las operaciones y colocación crediticia del Componente se vieran afectadas en relación con años anteriores. Sin embargo, se llegó a un mecanismo de acuerdo entre las Instancias Ejecutoras y la SAGARPA, para poder seguir operando y por ello la colocación y el crédito no se vio afectado. De igual manera el propio comportamiento de los ciclos agrícolas   2.- Traspaso a las Instancias Ejecutoras en el mes de julio del recurso faltante a los Fondos.     Efecto: 1.- Las metas para el tercer trimestre fueron ajustadas de manera conservadora mientras se llegaba a un acuerdo con la implementación del Padrón de beneficiarios, las operaciones de las instancias ejecutoras se vieron minimizadas durante los primeros dos trimestres.   2.- El crédito retomo su tendencia después del acuerdo, por lo cual la meta conservadora que se había planteado se vio rebasada de manera considerable, además de la última transferencia de recursos que dio margen a poder otorgar una mayor cantidad de créditos y beneficiar a una mayor cantidad de beneficiarios, así como cubrir la necesidad de crédito para comenzar las labores del próximo ciclo agrícola.      Otros Motivos:</t>
    </r>
  </si>
  <si>
    <r>
      <t xml:space="preserve">C5.2 Porcentaje de variación de beneficiarios del Componente de Acceso al Financiamiento, respecto al año base.
</t>
    </r>
    <r>
      <rPr>
        <sz val="10"/>
        <rFont val="Soberana Sans"/>
        <family val="2"/>
      </rPr>
      <t xml:space="preserve"> Causa : El número de beneficiarios apoyados por el componente al 3er trimestre superó a lo programado por 439 beneficiarios, lo que representa el 3.36% de incremento en la meta programada.   Efecto: Los efectos son positivos toda vez que un mayor número de productores han sido beneficiados, con un impacto positivo en el sector agropecuario.   Otros Motivos:</t>
    </r>
  </si>
  <si>
    <r>
      <t xml:space="preserve">C4. Valor de la inversión potencializada para el Desarrollo productivo del Sur Sureste y Zonas Económicas Especiales  
</t>
    </r>
    <r>
      <rPr>
        <sz val="10"/>
        <rFont val="Soberana Sans"/>
        <family val="2"/>
      </rPr>
      <t>Sin Información,Sin Justificación</t>
    </r>
  </si>
  <si>
    <r>
      <t xml:space="preserve">C3. Porcentaje de productores convencionales capacitados para convertirse a productores orgánicos
</t>
    </r>
    <r>
      <rPr>
        <sz val="10"/>
        <rFont val="Soberana Sans"/>
        <family val="2"/>
      </rPr>
      <t xml:space="preserve"> Causa : A raíz de las modificaciones a las REGLAS DE OPERACIÓN DE LA SAGARPA 2017 emitidas el 1 de Junio de 2017, donde el Fideicomiso de Riesgo Compartido (FIRCO) pasó a ser la Instancia Ejecutora del componente, los periodos de apertura y cierre de ventanilla sufrieron modificaciones, esto retrasó el proceso de autorización de las solicitudes, por lo que aún no se tienen productores apoyados ni capacitados al 30 de Junio del 2017 Efecto: 1. La conversión de productores convencionales a orgánicos se verá reducida.  2. El tiempo de conversión aumentará y la oferta de productos orgánicos se verá reducida.  3. El mercado orgánico no aumenta, afectando el costo del producto de los mismos.  4. Para efectos de la Unidad Responsable e Instancia Ejecutora se tendrá mayor carga de trabajo para alcanzar las metas programadas en menor tiempo.         Otros Motivos:</t>
    </r>
  </si>
  <si>
    <r>
      <t xml:space="preserve">A6.C2 Porcentaje de solicitudes recibidas 
</t>
    </r>
    <r>
      <rPr>
        <sz val="10"/>
        <rFont val="Soberana Sans"/>
        <family val="2"/>
      </rPr>
      <t xml:space="preserve"> Causa : Se tuvo una mayor demanda a la originalmente programada para este periodo, en particular en solicitudes para el concepto de apoyo "agroindustrias" en sus modalidades: "Proyecto simplificado"; y "para personas físicas que formen parte de la Población Objetivo Prioritaria y, que la estructura financiera de su proyecto no contemple financiamiento". Efecto: Se tendrá un mayor universo de solicitudes de proyectos para dar valor agregado a las actividades primarias. Otros Motivos:</t>
    </r>
  </si>
  <si>
    <r>
      <t xml:space="preserve">A7.1.C2 Porcentaje de Unidades económicas rurales apoyadas con activos productivos y agrologística
</t>
    </r>
    <r>
      <rPr>
        <sz val="10"/>
        <rFont val="Soberana Sans"/>
        <family val="2"/>
      </rPr>
      <t>Sin Información,Sin Justificación</t>
    </r>
  </si>
  <si>
    <r>
      <t xml:space="preserve">A6.2.C2 Promedio de la inversión total por unidad económica rural con incentivos para activos productivos y agrologística
</t>
    </r>
    <r>
      <rPr>
        <sz val="10"/>
        <rFont val="Soberana Sans"/>
        <family val="2"/>
      </rPr>
      <t>Sin Información,Sin Justificación</t>
    </r>
  </si>
  <si>
    <r>
      <t xml:space="preserve">A5.C1 Porcentaje de incentivos económicos entregados por el Componente para el fomento en el uso de instrumentos de administración de riesgos de mercado.
</t>
    </r>
    <r>
      <rPr>
        <sz val="10"/>
        <rFont val="Soberana Sans"/>
        <family val="2"/>
      </rPr>
      <t>Sin Información,Sin Justificación</t>
    </r>
  </si>
  <si>
    <r>
      <t xml:space="preserve">A1.C5 Tasa de variación del número de operaciones beneficiadas al amparo del Componente de Acceso al Financiamiento, respecto al año base.
</t>
    </r>
    <r>
      <rPr>
        <sz val="10"/>
        <rFont val="Soberana Sans"/>
        <family val="2"/>
      </rPr>
      <t>Sin Información,Sin Justificación</t>
    </r>
  </si>
  <si>
    <r>
      <t xml:space="preserve">A3.C4 Tasa de Variación del número de beneficiarios de los proyectos apoyados 
</t>
    </r>
    <r>
      <rPr>
        <sz val="10"/>
        <rFont val="Soberana Sans"/>
        <family val="2"/>
      </rPr>
      <t xml:space="preserve"> Causa : Se han presentado movimientos en el calendario presupuestal de la Dirección General de Zonas Tropicales, por lo que  algunos pagos se encuentran pendientes; esto provocó que se apoyara al 98.23% de los beneficiarios que se habían programado para el primer semestre. Efecto: Por ser una diferencia mínima, no se tiene ningún efecto que impacte negativamente, ya que los pagos podrán realizarse en los meses subsecuentes. Otros Motivos:La tasa de variación correspondiente para este semestre es de -0.79; sin embargo, debido a que el sistema no permite ingresar números negativos, el porcentaje colocado corresponde no a la variación, sino al nivel de cumplimiento de la meta programada. </t>
    </r>
  </si>
  <si>
    <r>
      <t xml:space="preserve">A4.C4 Tasa de Variación del número de proyectos apoyados por cada 100 mdp de incentivo con respecto al año anterior.
</t>
    </r>
    <r>
      <rPr>
        <sz val="10"/>
        <rFont val="Soberana Sans"/>
        <family val="2"/>
      </rPr>
      <t xml:space="preserve"> Causa : Se han presentado movimientos en el calendario presupuestal de la Dirección General de Zonas Tropicales, por lo que algunos pagos se encuentran pendientes; esto provocó que se apoyara al 96.39% de los proyectos programados para el primer semestre. Efecto: Por ser una diferencia mínima, no se tiene ningún efecto que impacte negativamente, ya que los pagos podrán realizarse en los meses subsecuentes. Otros Motivos:La tasa de variación correspondiente para este semestre es de -3.17; sin embargo, debido a que el sistema no permite ingresar números negativos, el porcentaje colocado corresponde no a la variación, sino al nivel de cumplimiento de la meta programada. </t>
    </r>
  </si>
  <si>
    <r>
      <t xml:space="preserve">A2.C3 Porcentaje de solicitudes autorizadas por la Unidad Técnica Auxiliar.
</t>
    </r>
    <r>
      <rPr>
        <sz val="10"/>
        <rFont val="Soberana Sans"/>
        <family val="2"/>
      </rPr>
      <t xml:space="preserve"> Causa : A raíz de las modificaciones a las REGLAS DE OPERACIÓN DE LA SAGARPA 2017 emitidas el 1 de Junio de 2017, donde el Fideicomiso de Riesgo Compartido (FIRCO) pasó a ser la Instancia Ejecutora del componente, los periodos de apertura y cierre de ventanilla sufrieron modificaciones, esto retrasó el proceso de autorización de las solicitudes, por lo que aún no se tienen productores apoyados ni capacitados al 30 de Junio del 2017 Efecto: 1. La conversión de productores convencionales a orgánicos se verá reducida.  2. El tiempo de conversión aumentará y la oferta de productos orgánicos se verá reducida.  3. El mercado orgánico no aumenta, afectando el costo del producto de los mismos.  4. Para efectos de la Unidad Responsable e Instancia Ejecutora se tendrá mayor carga de trabajo para alcanzar las metas programadas en menor tiempo. Otros Motivos:</t>
    </r>
  </si>
  <si>
    <t>S259</t>
  </si>
  <si>
    <t>Programa de Fomento a la Agricultura</t>
  </si>
  <si>
    <t>300-Subsecretaría de Agricultura</t>
  </si>
  <si>
    <t>Contribuir a impulsar la productividad en el sector agroalimentario mediante inversión en capital físico, humano y tecnológico que garantice la seguridad alimentaria mediante inversión en capital físico, humano y tecnológico que garantice la seguridad alimentaria mediante el aumento en la producción agrícola de las unidades productivas</t>
  </si>
  <si>
    <r>
      <t>F1 Índice de productividad de la población ocupada en la Rama Agrícola</t>
    </r>
    <r>
      <rPr>
        <i/>
        <sz val="10"/>
        <color indexed="30"/>
        <rFont val="Soberana Sans"/>
      </rPr>
      <t xml:space="preserve">
</t>
    </r>
  </si>
  <si>
    <t>((PIB primario agrícola del año tn a precios del año 2008 / Población ocupada del sector agrícola del año tn)/(PIB primario agrícola del año t0 a precios del año 2008 / Población ocupada del sector agrícola del año t0))*100</t>
  </si>
  <si>
    <t>Unidades productivas agrícolas aumentan el valor de su producción</t>
  </si>
  <si>
    <r>
      <t>P1 Índice de valor de la producción agrícola</t>
    </r>
    <r>
      <rPr>
        <i/>
        <sz val="10"/>
        <color indexed="30"/>
        <rFont val="Soberana Sans"/>
      </rPr>
      <t xml:space="preserve">
</t>
    </r>
  </si>
  <si>
    <t>(Valor de la producción agrícola en el año tn/ Valor de la producción agrícola en el año t0)*100</t>
  </si>
  <si>
    <t>A Comp 3 -17 Incentivos económicos entregados a personas morales dedicadas a investigación, innovación y desarrollo tecnológico en las UERA</t>
  </si>
  <si>
    <r>
      <t>Comp 3 -17  Porcentaje de solicitudes apoyadas con incentivos económicos del Componente Innovación Agroalimentaria para el desarrollo de investigación, innovación y transferencia de tecnología para incrementar la productividad en las UERA y/o promover la conservación de los recursos filogenéticos nativos.</t>
    </r>
    <r>
      <rPr>
        <i/>
        <sz val="10"/>
        <color indexed="30"/>
        <rFont val="Soberana Sans"/>
      </rPr>
      <t xml:space="preserve">
</t>
    </r>
  </si>
  <si>
    <t>(Número de solicitudes apoyadas dentro del Componente Innovación Agroalimentaria con incentivos económicos / Número de solicitudes de solicitudes ingresadas dentro del Componente Innovación Agroalimentaria)*100.</t>
  </si>
  <si>
    <t>B Comp 2.1-17 Incentivos económicos entregados para fomentar la capitalización productiva agrícola en las UERAS.</t>
  </si>
  <si>
    <r>
      <t>Comp 2.1 -17  Porcentaje de UERA con incentivos económicos entregados para incrementar el nivel tecnológico de los cultivos</t>
    </r>
    <r>
      <rPr>
        <i/>
        <sz val="10"/>
        <color indexed="30"/>
        <rFont val="Soberana Sans"/>
      </rPr>
      <t xml:space="preserve">
</t>
    </r>
  </si>
  <si>
    <t>(Número de UERA con incentivos económicos entregados para incrementar el nivel tecnológico de los cultivos/Número de UERA con dictamen positivo para incrementar el nivel tecnológico de los cultivos) *100</t>
  </si>
  <si>
    <t>C Comp 4- 17 Incentivos económicos entregados a las UERA para el impulso de estrategias integrales de Política Pública Agrícola.</t>
  </si>
  <si>
    <r>
      <t>Comp 4 -17  Porcentaje de UERA con incentivos económicos entregados para incrementar la infraestructura, equipo y servicios en las cadenas de valor.</t>
    </r>
    <r>
      <rPr>
        <i/>
        <sz val="10"/>
        <color indexed="30"/>
        <rFont val="Soberana Sans"/>
      </rPr>
      <t xml:space="preserve">
</t>
    </r>
  </si>
  <si>
    <t>(Número de UERA con incentivos económicos entregados para incrementar la infraestructura, el equipo y servicios en las cadenas de valor/ Número de UERA con dictamen positivo para incentivos que incrementan la infraestructura, el equipo y servicios en las cadenas de valor)*100</t>
  </si>
  <si>
    <t>D Comp 5.2 -17 Incentivos económicos otorgados para el mejoramiento productivo del suelo y agua en las UERA beneficiadas.</t>
  </si>
  <si>
    <r>
      <t>Comp 5.2 -17  Porcentaje de superficie tecnificada en el año n con respecto a la superficie programada en el sexenio</t>
    </r>
    <r>
      <rPr>
        <i/>
        <sz val="10"/>
        <color indexed="30"/>
        <rFont val="Soberana Sans"/>
      </rPr>
      <t xml:space="preserve">
</t>
    </r>
  </si>
  <si>
    <t>(Superficie tecnificada acumulada al año n / superficie programada en el sexenio)*100</t>
  </si>
  <si>
    <t>E Com -1-17 Incentivos económicos acreditados para incrementar el capital de trabajo en las UERA.</t>
  </si>
  <si>
    <r>
      <t>C1.1  Porcentaje de incentivos económicos acreditados por las UERA para la adquisicion de capital de trabajo</t>
    </r>
    <r>
      <rPr>
        <i/>
        <sz val="10"/>
        <color indexed="30"/>
        <rFont val="Soberana Sans"/>
      </rPr>
      <t xml:space="preserve">
</t>
    </r>
  </si>
  <si>
    <t>(Monto de incentivos acreditados por las UERA para la adquisicion de capital de trabajo/Monto total de incentivos dispersados por el PROAGRO)*100</t>
  </si>
  <si>
    <r>
      <t>Comp 1.2 Porcentaje de beneficiarios satisfechos por el componente PROAGRO</t>
    </r>
    <r>
      <rPr>
        <i/>
        <sz val="10"/>
        <color indexed="30"/>
        <rFont val="Soberana Sans"/>
      </rPr>
      <t xml:space="preserve">
</t>
    </r>
  </si>
  <si>
    <t>(Número de beneficiarios encuestados satisfechos en t/ Total de beneficiarios encuestados en t) * 100</t>
  </si>
  <si>
    <t>Gestión-Calidad-Semestral</t>
  </si>
  <si>
    <t>F Comp 5.1 -17 Incentivos económicos otorgados para el mejoramiento productivo del suelo y agua en las UERA beneficiadas.</t>
  </si>
  <si>
    <r>
      <t>C5.1 -17  Porcentaje de ahorro del volumen de agua utilizado en predios beneficiados</t>
    </r>
    <r>
      <rPr>
        <i/>
        <sz val="10"/>
        <color indexed="30"/>
        <rFont val="Soberana Sans"/>
      </rPr>
      <t xml:space="preserve">
</t>
    </r>
  </si>
  <si>
    <t>(volumen de agua ahorrado con sistemas de riego tecnificado acumulados al año n/Volumen de agua ahorrado programada en el sexenio)*100</t>
  </si>
  <si>
    <t>G Comp 2.2-17 Incentivos económicos otorgados para incrementar la capitalización productiva agrícola en las UERAS.</t>
  </si>
  <si>
    <r>
      <t>Comp 2.2 -17  Tasa de variación de UERA con incentivos económicos otorgados para  la modernización de  maquinaria y equipo</t>
    </r>
    <r>
      <rPr>
        <i/>
        <sz val="10"/>
        <color indexed="30"/>
        <rFont val="Soberana Sans"/>
      </rPr>
      <t xml:space="preserve">
</t>
    </r>
  </si>
  <si>
    <t>[((Número de UERA con incentivos económicos otorgados para la adquisición de maquinaria y equipo  en el periodo tn / Número de UERA con incentivos económicos otorgados para la adquisición de maquinaria y equipos  en el periodo t0 ) -1) * 100]</t>
  </si>
  <si>
    <t>H Comp 6.1-17 Unidades económicas rurales agrícolas que implementan el uso y aprovechamiento de energías renovables</t>
  </si>
  <si>
    <r>
      <t>Comp 6.1- 17  Porcentaje de unidades económicas rurales agrícolas apoyadas para el uso y aprovechamiento de energías renovables</t>
    </r>
    <r>
      <rPr>
        <i/>
        <sz val="10"/>
        <color indexed="30"/>
        <rFont val="Soberana Sans"/>
      </rPr>
      <t xml:space="preserve">
</t>
    </r>
  </si>
  <si>
    <t>(Número de unidades económicas rurales  agrícolas apoyadas para el uso y aprovechamiento de energías renovables/ Número de unidades económicas rurales agrícolas que son población objetivo en el sexenio para el uso y aprovechamiento de energías renovables)*100</t>
  </si>
  <si>
    <t>I Comp 6.2-17 Hectáres que implementan tecnologías y prácticas sustentables que permitan mejorar las condiciones productivas del suelo.</t>
  </si>
  <si>
    <r>
      <t xml:space="preserve">Comp 6.2-17  Porcentaje de hectáreas apoyadas para la implementación de prácticas y tecnologías sustentables que permitan mejorar las condiciones productivas del suelo </t>
    </r>
    <r>
      <rPr>
        <i/>
        <sz val="10"/>
        <color indexed="30"/>
        <rFont val="Soberana Sans"/>
      </rPr>
      <t xml:space="preserve">
</t>
    </r>
  </si>
  <si>
    <t>(Número de hectáreas apoyadas para la implementación de prácticas y tecnologías sustentables que permitan mejorar las condiciones productivas del suelo  / Número de hectáreas programadas que son población objetivo en el sexenio para implementar prácticas y tecnologías sustentables  que permitan mejorar las condiciones productivas del suelo  )*100</t>
  </si>
  <si>
    <t>A 1 A1.Comp 3-17 Aprobación de proyectos en función de la Agenda nacional de innovación.</t>
  </si>
  <si>
    <r>
      <t>A1Comp 3-17  Porcentaje de solicitudes dictaminadas del Componente Innovación Agroalimentaria</t>
    </r>
    <r>
      <rPr>
        <i/>
        <sz val="10"/>
        <color indexed="30"/>
        <rFont val="Soberana Sans"/>
      </rPr>
      <t xml:space="preserve">
</t>
    </r>
  </si>
  <si>
    <t>(Número de solicitudes dictaminadas del Componente Innovación Agroalimentaria en el año t/ Número de solicitudes ingresadas del Componente Innovación Agroalimentaria en el año t)*100</t>
  </si>
  <si>
    <t>B 2 A1.Comp 2.1-17 Dictamen de solicitudes en Agroproducción para el otorgamiento de incentivos económicos</t>
  </si>
  <si>
    <r>
      <t>A1Comp 2.1-17 Porcentaje de solicitudes dictaminadas positivas en Agroproducción.</t>
    </r>
    <r>
      <rPr>
        <i/>
        <sz val="10"/>
        <color indexed="30"/>
        <rFont val="Soberana Sans"/>
      </rPr>
      <t xml:space="preserve">
</t>
    </r>
  </si>
  <si>
    <t>(Número de solicitudes dictaminadas positivas Agroproducción/Número total de solicitudes recibidas en Agroproduccion) *100</t>
  </si>
  <si>
    <t>C 3 A3.Comp 4-17 Instrumentación de proyectos de infraestructura de cubierta de superficies.</t>
  </si>
  <si>
    <r>
      <t>A3.Comp 4-17 . Porcentaje de proyectos de infraestructura de cubierta de superficies instrumentados.</t>
    </r>
    <r>
      <rPr>
        <i/>
        <sz val="10"/>
        <color indexed="30"/>
        <rFont val="Soberana Sans"/>
      </rPr>
      <t xml:space="preserve">
</t>
    </r>
  </si>
  <si>
    <t>(Número de proyectos de infraestructura de cubierta de superficie instrumentados/Número total de proyectos de infraestructura de cubierta de superficie con dictamen positivo) *100</t>
  </si>
  <si>
    <t>C 4 A4.Comp 4-17 Porcentaje de solicitudes dictaminadas positivas para la organización de Comités Sistemas Producto.</t>
  </si>
  <si>
    <r>
      <t>A4Comp 4-17 . Porcentaje de solicitudes dictaminadas positivas para la organización de Comités Sistemas Producto.</t>
    </r>
    <r>
      <rPr>
        <i/>
        <sz val="10"/>
        <color indexed="30"/>
        <rFont val="Soberana Sans"/>
      </rPr>
      <t xml:space="preserve">
</t>
    </r>
  </si>
  <si>
    <t>(Número de solicitudes dictaminadas positivas para la organización de los Comités Sistema Producto/Número total de solicitudes recibidas para la organización de los Comités Sistema Producto) *100</t>
  </si>
  <si>
    <t>C 5 A1.Comp 4-17 Instrumentación de proyectos de infraestructura de producción integral</t>
  </si>
  <si>
    <r>
      <t xml:space="preserve">A1Comp 4-17 Porcentaje de solicitudes dictaminadas positivas en Agroproducción  </t>
    </r>
    <r>
      <rPr>
        <i/>
        <sz val="10"/>
        <color indexed="30"/>
        <rFont val="Soberana Sans"/>
      </rPr>
      <t xml:space="preserve">
</t>
    </r>
  </si>
  <si>
    <t xml:space="preserve">(Número de solicitudes dictaminadas positivas Agroproducción/Número total de solicitudes recibidas en Agroproduccion) *100 </t>
  </si>
  <si>
    <t>C 6 A2.Comp 4-17 Porcentaje de proyectos de infraestructura y equipo para modelos asociativos instrumentados.</t>
  </si>
  <si>
    <r>
      <t>A2.Comp 4-17 Porcentaje de proyectos de infraestructura y equipo para modelos asociativos instrumentados.</t>
    </r>
    <r>
      <rPr>
        <i/>
        <sz val="10"/>
        <color indexed="30"/>
        <rFont val="Soberana Sans"/>
      </rPr>
      <t xml:space="preserve">
</t>
    </r>
  </si>
  <si>
    <t>(Número de proyectos de infraestructura y equipo para modelos asociativos instrumentados/Número total de proyectos de infraestructura y equipo para modelos asociativos con dictamen positivo) *100</t>
  </si>
  <si>
    <t>D 7 A1.Comp 5-17 Proyectos aprobados para la tecnificación de riego</t>
  </si>
  <si>
    <r>
      <t>A1Comp 5-17 Porcentaje de proyectos del Componente de Tecnificación del Riego  apoyados respecto al total de proyectos dictaminados positivos</t>
    </r>
    <r>
      <rPr>
        <i/>
        <sz val="10"/>
        <color indexed="30"/>
        <rFont val="Soberana Sans"/>
      </rPr>
      <t xml:space="preserve">
</t>
    </r>
  </si>
  <si>
    <t>[(Número de proyectos de Tecnificación del Riego apoyados) / (Total de proyectos de Tecnificación del Riego dictaminados positivos)* 100]</t>
  </si>
  <si>
    <t>E 8 A1.Com1-17 Dispersión de incentivos económicos a productores agrícolas del PROAGRO productivo</t>
  </si>
  <si>
    <r>
      <t>A1Comp 1-17  Porcentaje de incentivos económicos dispersados por el PROAGRO en el año calendario t.</t>
    </r>
    <r>
      <rPr>
        <i/>
        <sz val="10"/>
        <color indexed="30"/>
        <rFont val="Soberana Sans"/>
      </rPr>
      <t xml:space="preserve">
</t>
    </r>
  </si>
  <si>
    <t>(Incentivos económicos dispersados en el año calendario t / Total de incentivos económicos presupuestados para el año calendario t) * 100</t>
  </si>
  <si>
    <t>G 9 A1.Comp 2.2-17 Dictamen de solicitudes en mecanización y equipamiento para el otorgamiento de incentivos económicos.</t>
  </si>
  <si>
    <r>
      <t>A1.Comp 2-17 Porcentaje de solicitudes para la modernización de maquinaria y equipo dictaminadas positivas</t>
    </r>
    <r>
      <rPr>
        <i/>
        <sz val="10"/>
        <color indexed="30"/>
        <rFont val="Soberana Sans"/>
      </rPr>
      <t xml:space="preserve">
</t>
    </r>
  </si>
  <si>
    <t>(Número de solicitudes dictaminadas positivas en mecanización y equipamiento/Número total de solicitudes recibidas en mecanización y equipamiento)*100</t>
  </si>
  <si>
    <t>H 10 A1. comp 6.1-17 Apoyo a proyectos para el uso y aprovechamiento de energías renovables</t>
  </si>
  <si>
    <r>
      <t>A1.Comp6.1-17 Porcentaje de proyectos apoyados para  el uso y aprovechamiento de energías renovables</t>
    </r>
    <r>
      <rPr>
        <i/>
        <sz val="10"/>
        <color indexed="30"/>
        <rFont val="Soberana Sans"/>
      </rPr>
      <t xml:space="preserve">
</t>
    </r>
  </si>
  <si>
    <t>(Número de proyectos apoyados para  el uso y aprovechamiento de energías renovables /número de proyectos solicitados)*100</t>
  </si>
  <si>
    <t>I 11 A1.Comp 6.2-17 Apoyo a proyectos que implementen prácticas y tecnologías sustentables que permitan mejorar las condiciones productivas del suelo.</t>
  </si>
  <si>
    <r>
      <t xml:space="preserve">A1Comp 6.2- 17  Porcentaje de proyectos apoyados  para la implementación de tecnologías y prácticas sustentables  que permitan mejorar las condiciones productivas del suelo </t>
    </r>
    <r>
      <rPr>
        <i/>
        <sz val="10"/>
        <color indexed="30"/>
        <rFont val="Soberana Sans"/>
      </rPr>
      <t xml:space="preserve">
</t>
    </r>
  </si>
  <si>
    <t>(Número de proyectos apoyados para la implementación de   tecnologías y prácticas  sustentables  que permitan mejorar las condiciones productivas del suelo / Número de proyectos solicitados )*100</t>
  </si>
  <si>
    <r>
      <t xml:space="preserve">F1 Índice de productividad de la población ocupada en la Rama Agrícola
</t>
    </r>
    <r>
      <rPr>
        <sz val="10"/>
        <rFont val="Soberana Sans"/>
        <family val="2"/>
      </rPr>
      <t>Sin Información,Sin Justificación</t>
    </r>
  </si>
  <si>
    <r>
      <t xml:space="preserve">P1 Índice de valor de la producción agrícola
</t>
    </r>
    <r>
      <rPr>
        <sz val="10"/>
        <rFont val="Soberana Sans"/>
        <family val="2"/>
      </rPr>
      <t>Sin Información,Sin Justificación</t>
    </r>
  </si>
  <si>
    <r>
      <t xml:space="preserve">Comp 3 -17  Porcentaje de solicitudes apoyadas con incentivos económicos del Componente Innovación Agroalimentaria para el desarrollo de investigación, innovación y transferencia de tecnología para incrementar la productividad en las UERA y/o promover la conservación de los recursos filogenéticos nativos.
</t>
    </r>
    <r>
      <rPr>
        <sz val="10"/>
        <rFont val="Soberana Sans"/>
        <family val="2"/>
      </rPr>
      <t xml:space="preserve"> Causa : Las variaciones en el total de solicitudes recibidas y de solicitudes autorizadas al primer semestre se debe a una ampliación en la apertura de ventanilla (de un cierre del 31 de marzo se amplio al 30 de abril) y a un retraso en el proceso de designación de Instancia Ejecutora e Instancia Dispersora de Recursos y de la ministración de recursos a las mismas, ambos en comparación con lo programado.  Efecto: Se tiene un retraso en la entrega de los apoyos, es importante mencionar que el indicador programado al mes de junio sera cumplido en el mes de julio y que al final del ejercicio fiscal, este incumplimiento no afectara en el cumplimiento de la meta anual programada. Otros Motivos:</t>
    </r>
  </si>
  <si>
    <r>
      <t xml:space="preserve">Comp 2.1 -17  Porcentaje de UERA con incentivos económicos entregados para incrementar el nivel tecnológico de los cultivos
</t>
    </r>
    <r>
      <rPr>
        <sz val="10"/>
        <rFont val="Soberana Sans"/>
        <family val="2"/>
      </rPr>
      <t xml:space="preserve"> Causa : Las fallas en el Sistema SURI, ocasionó un retrasos en la captura de las solicitudes, lo que impidió la disponibilidad a tiempo del total de las solicitudes recibidas situación que se pretende regularizar en los meses próximos, el valor del denominador sigue siendo progamado. Efecto: Se retrasó el pago a los beneficiarios, lo que se regularizara en el mes de julio Otros Motivos:</t>
    </r>
  </si>
  <si>
    <r>
      <t xml:space="preserve">Comp 4 -17  Porcentaje de UERA con incentivos económicos entregados para incrementar la infraestructura, equipo y servicios en las cadenas de valor.
</t>
    </r>
    <r>
      <rPr>
        <sz val="10"/>
        <rFont val="Soberana Sans"/>
        <family val="2"/>
      </rPr>
      <t>Sin Información,Sin Justificación</t>
    </r>
  </si>
  <si>
    <r>
      <t xml:space="preserve">Comp 5.2 -17  Porcentaje de superficie tecnificada en el año n con respecto a la superficie programada en el sexenio
</t>
    </r>
    <r>
      <rPr>
        <sz val="10"/>
        <rFont val="Soberana Sans"/>
        <family val="2"/>
      </rPr>
      <t>Sin Información,Sin Justificación</t>
    </r>
  </si>
  <si>
    <r>
      <t xml:space="preserve">C1.1  Porcentaje de incentivos económicos acreditados por las UERA para la adquisicion de capital de trabajo
</t>
    </r>
    <r>
      <rPr>
        <sz val="10"/>
        <rFont val="Soberana Sans"/>
        <family val="2"/>
      </rPr>
      <t xml:space="preserve"> Causa : Ajuste presupuestal. Al tercer trimestre de 2017 se generó una reducción presupuestal por $312,360,362.31 al rubro de subsidios, lo cual modificó el PEF anual del PROAGRO Productivo a $8,004,245,662.14 destinados a incentivar a predios agrícolas.   Avance. Con cifras preliminares al mes de septiembre, se acreditó el 36.76% de los incentivos económicos a dispersar en  2017, cifra que representa el 56.56% de la meta programada al tercer trimestre. El 43.44% restante se debe a   1. La operación del Componente se abocó durante el primer semestre del año al Pago Automático, modalidad que tiene PROAGRO Productivo y que no requiere la presencia del productor; por lo que algunos productores no se han acercado a cumplir con esta obligación, la cual tiene como término el 15 de diciembre de 2017. Dicho plazo se amplió debido a la falta de aplicaciones informáticas, su inoperatividad e inestabilidad de la plataforma SURI 3.0, lo cual ocasionó:   a). Se retrasó la emisión de incentivos 2017, el cual tuvo su origen en el desfasamiento en las fechas de puesta en producción de los aplicativos y en un funcionamiento inestable de los mismos, mayormente en el Módulo de Gestión de Pagos (que opera la DGPPF y el cual desarrolló la DGTIC), aunque también hubo problemas en el Módulo Operativo con el que operan los CADER y Delegaciones.    b).- La puesta en producción del aplicativo de Captura en Línea y Acreditación, que inició en el mes de marzo de 2017, se deshabilitó en varias ocasiones ya que causaba problemas en la ejecución del Pago Automático, por lo que el aplicativo para la acreditación empezó a utilizarse por los operadores a partir del segundo trimestre del año.  Efecto: Respecto del avance alcanzado de 36.76%, de los productores que cumplieron con su responsabilidad normativa de comprobar el uso y destino del incentivo entregado, se verificó la vinculación del Incentivo en conceptos como: fertilizantes, semillas, mano de obra, abonos, productos fitosanitarios, maquinaria, entre otros.     En el caso de los productores que recibieron el incentivo mediante el pago automático, para poder formar parte de la población objetivo 2018, deberán acudir personalmente al CADER a realizar la acreditación correspondiente, conforme lo establece la normatividad del Componente PROAGRO Productivo.  Es importante mencionar que al no dispersarse incentivos a los productores, estos no tienen el deber de ralizar la acreditación, ya que sólo es obligatoria para quienes hayan recibido el incentivo, lo cual no es imputable a ellos. Por lo que los productores que reciban el incentivo irán acudiendo y registrando la acreditación de manera gradual y evolutiva conforme a los plazos establecidos por el Componente PROAGRO Productivo.  Otros Motivos:</t>
    </r>
  </si>
  <si>
    <r>
      <t xml:space="preserve">Comp 1.2 Porcentaje de beneficiarios satisfechos por el componente PROAGRO
</t>
    </r>
    <r>
      <rPr>
        <sz val="10"/>
        <rFont val="Soberana Sans"/>
        <family val="2"/>
      </rPr>
      <t xml:space="preserve"> Causa : Modificación de la meta. Al primer semestre se tenia programado la aplicación de 602 encuestas a productores del ciclo OI 16-17, lográndose aplicar 579, 23 encuestas no fueron aplicadas debido a que no se permitió el acceso o no se encontró al productor, lo cual modifica la meta anual de 3,689 a 3,666 encuestas a aplicar en 2017.    Avance. Con cifras preliminares al primer semestre, se aplicaron 579 encuestas a productores del ciclo agrícola otoño-invierno 16-17, de los cuales el 80% (469 productores) manifestó estar satisfecho con el Componente PROAGRO Productivo, cifra que representa el 12.79% de la meta anual programada modificada.  El avance se debe a que el 20% de los productores encuestados manifestó no estar satisfecho respecto a la oportunidad con que se entregó el incentivo y al monto otorgado por el PROAGRO Productivo Efecto: Con el resultado obtenido se analizará la no satisfacción sobre la entrega y el monto del incentivo de acuerdo a las condiciones económicas y normativas a las que se sujete el Componente para el ejercicio fiscal 2018.  El avance presentado sólo contempla la aplicación de 579 encuestas en el ciclo OI 16-17 (15.8% de la meta anual), por lo que el resultado puede cambiar en el segundo semestre ya que el avance se presentará de manera gradual y evolutiva conforme a la aplicación de la encuesta a productores del ciclo PV 17.   Con la aplicación de la encuesta se conoce el porcentaje de satisfacción en la calidad de la atención proporcionada, de la normatividad y la oportunidad de la entrega del incentivo, por lo que con el avance alcanzado se observa que el Componente PROAGRO Productivo cumple con los fines normativos, administrativos y de operación. Otros Motivos:</t>
    </r>
  </si>
  <si>
    <r>
      <t xml:space="preserve">C5.1 -17  Porcentaje de ahorro del volumen de agua utilizado en predios beneficiados
</t>
    </r>
    <r>
      <rPr>
        <sz val="10"/>
        <rFont val="Soberana Sans"/>
        <family val="2"/>
      </rPr>
      <t>Sin Información,Sin Justificación</t>
    </r>
  </si>
  <si>
    <r>
      <t xml:space="preserve">Comp 2.2 -17  Tasa de variación de UERA con incentivos económicos otorgados para  la modernización de  maquinaria y equipo
</t>
    </r>
    <r>
      <rPr>
        <sz val="10"/>
        <rFont val="Soberana Sans"/>
        <family val="2"/>
      </rPr>
      <t>Sin Información,Sin Justificación</t>
    </r>
  </si>
  <si>
    <r>
      <t xml:space="preserve">Comp 6.1- 17  Porcentaje de unidades económicas rurales agrícolas apoyadas para el uso y aprovechamiento de energías renovables
</t>
    </r>
    <r>
      <rPr>
        <sz val="10"/>
        <rFont val="Soberana Sans"/>
        <family val="2"/>
      </rPr>
      <t xml:space="preserve"> Causa : No se alcanzó la meta, derivado de que en la operación del Componente Energías Renovables se ha presentado problemática como la integración incompleta de los expedientes que han hecho llegar las Delegaciones, del total de expedientes que se han recibido (622), a la fecha se ha turnado a dictamen un total de 332 solicitudes, quedando pendientes de subsanar 290 expedientes.   Asimismo, aún no se ha podido operar el módulo de pagos del SURI, dado que sigue presentando fallas, hasta el 30 de junio no se ha podido realizar pago alguno, contando con 74 solicitudes autorizadas por el Comité Técnico Dictaminador y que están pendientes de pago esperando que el módulo funcione.  Efecto: Retraso en el pago a los beneficiarios y ejecución de los proyectos, de operar correctamente el SURI, se habría alcanzado la meta programada. Otros Motivos:</t>
    </r>
  </si>
  <si>
    <r>
      <t xml:space="preserve">Comp 6.2-17  Porcentaje de hectáreas apoyadas para la implementación de prácticas y tecnologías sustentables que permitan mejorar las condiciones productivas del suelo 
</t>
    </r>
    <r>
      <rPr>
        <sz val="10"/>
        <rFont val="Soberana Sans"/>
        <family val="2"/>
      </rPr>
      <t xml:space="preserve"> Causa : El proceso de envío de expedientes por parte de las Delegaciones ha sido lento, respecto de las solicitudes autorizadas, a la fecha no se ha podido llevar a cabo el proceso de pago total, en virtud de que las Delegaciones no han enviado la información para el pago debidamente requisitada; Asimismo, el módulo de pagos y gestión de pagos del SURI no han sido habilitados en su totalidad, lo cual ha repercutido en no poder realizar pago de 30,000 has del total de las programadas.  Efecto: Retraso en el pago de los incentivos y ejecución de los proyectos en la superficie beneficiada. Otros Motivos:</t>
    </r>
  </si>
  <si>
    <r>
      <t xml:space="preserve">A1Comp 3-17  Porcentaje de solicitudes dictaminadas del Componente Innovación Agroalimentaria
</t>
    </r>
    <r>
      <rPr>
        <sz val="10"/>
        <rFont val="Soberana Sans"/>
        <family val="2"/>
      </rPr>
      <t xml:space="preserve"> Causa : Se agilizaron los trabajos de dictaminación lo que permitió dictaminar 15 solicitudes más a lo programado. Hubo una variación en el total de solicitudes recibidas y un aumento en el total de solicitudes dictaminadas al primer semestre; Se tiene un retraso en la entrega de los apoyos, es importante mencionar que el indicador programado al mes de junio será cumplido en el mes de julio y que al final del ejercicio fiscal, este incumplimiento no afectara en el cumplimiento de la meta anual programada. Efecto: Es importante mencionar que el aumento en la meta favorece a la operación, ejecución y/o puesta en marcha del Incentivo Otros Motivos:</t>
    </r>
  </si>
  <si>
    <r>
      <t xml:space="preserve">A1Comp 2.1-17 Porcentaje de solicitudes dictaminadas positivas en Agroproducción.
</t>
    </r>
    <r>
      <rPr>
        <sz val="10"/>
        <rFont val="Soberana Sans"/>
        <family val="2"/>
      </rPr>
      <t xml:space="preserve"> Causa : Las fallas en el Sistema SURI, ocasionó un retrasos en la captura de las solicitudes, lo que impidió la disponibilidad a tiempo del total de las solicitudes recibidas por lo cual no se pudieron revisar las 50,000 solicitudes que se tenían contempladas en este periodo. Faltando por dictaminar 4,700 de las solicitudes. Efecto: Se retrasó el pago a los beneficiarios, lo que se regularizara en el mes de julio Otros Motivos:</t>
    </r>
  </si>
  <si>
    <r>
      <t xml:space="preserve">A3.Comp 4-17 . Porcentaje de proyectos de infraestructura de cubierta de superficies instrumentados.
</t>
    </r>
    <r>
      <rPr>
        <sz val="10"/>
        <rFont val="Soberana Sans"/>
        <family val="2"/>
      </rPr>
      <t xml:space="preserve"> Causa : Se incrementaron las solicitudes recibidas, lo que permitió que se dictaminaran positivas un mayor número de solicitudes a las programadas. Efecto: El efecto es positivo ya que se apoya a un mayor número de productores. Otros Motivos:</t>
    </r>
  </si>
  <si>
    <r>
      <t xml:space="preserve">A4Comp 4-17 . Porcentaje de solicitudes dictaminadas positivas para la organización de Comités Sistemas Producto.
</t>
    </r>
    <r>
      <rPr>
        <sz val="10"/>
        <rFont val="Soberana Sans"/>
        <family val="2"/>
      </rPr>
      <t>Sin Información,Sin Justificación</t>
    </r>
  </si>
  <si>
    <r>
      <t xml:space="preserve">A1Comp 4-17 Porcentaje de solicitudes dictaminadas positivas en Agroproducción  
</t>
    </r>
    <r>
      <rPr>
        <sz val="10"/>
        <rFont val="Soberana Sans"/>
        <family val="2"/>
      </rPr>
      <t xml:space="preserve"> Causa :  Muchas de las solicitudes no cumplen con los requisitos establecidos en la normatividad, es por ello que el número de solicitudes dictaminadas positivas es menor a la meta establecida. Efecto: La meta se ve afectada al decrecer, ello podría impactar en el logro de la meta del componente. Otros Motivos:</t>
    </r>
  </si>
  <si>
    <r>
      <t xml:space="preserve">A2.Comp 4-17 Porcentaje de proyectos de infraestructura y equipo para modelos asociativos instrumentados.
</t>
    </r>
    <r>
      <rPr>
        <sz val="10"/>
        <rFont val="Soberana Sans"/>
        <family val="2"/>
      </rPr>
      <t xml:space="preserve"> Causa : A pesar de que hubo un aumento en las solicitudes recibidas, estas no cumplen con los requisitos establecidos en la normatividad, es por ello que el número de solicitudes dictaminadas positivas se mantiene igual al trimestre anterior, por lo que la meta alcanzada es menor a la establecida. Efecto: La meta se ve afectada, ello podría impactar en el logro de la meta del componente. Otros Motivos:</t>
    </r>
  </si>
  <si>
    <r>
      <t xml:space="preserve">A1Comp 5-17 Porcentaje de proyectos del Componente de Tecnificación del Riego  apoyados respecto al total de proyectos dictaminados positivos
</t>
    </r>
    <r>
      <rPr>
        <sz val="10"/>
        <rFont val="Soberana Sans"/>
        <family val="2"/>
      </rPr>
      <t>Sin Información,Sin Justificación</t>
    </r>
  </si>
  <si>
    <r>
      <t xml:space="preserve">A1Comp 1-17  Porcentaje de incentivos económicos dispersados por el PROAGRO en el año calendario t.
</t>
    </r>
    <r>
      <rPr>
        <sz val="10"/>
        <rFont val="Soberana Sans"/>
        <family val="2"/>
      </rPr>
      <t xml:space="preserve"> Causa : Ajuste presupuestal. Al tercer trimestre de 2017 se generó una reducción presupuestal por $312,360,362.31 al rubro de subsidios, lo cual modificó el PEF anual del PROAGRO Productivo a $8,004,245,662.14 destinados a incentivar a predios agrícolas.  Avance. Con cifras preliminares al tercer trimestre, se dispersó el 90.65% de los incentivos económicos autorizados para el 2017, cifra que representa el 92.72% de la meta trimestral programada al periodo. El 7.28% de incentivos que no se dispersaron se debe a:  La falta de aplicaciones informáticas, su inoperatividad e inestabilidad de la plataforma SURI 3.0, lo cual ocasionó se retrasara la emisión de incentivos 2017, el cual tuvo su origen en el desfasamiento en las fechas de puesta en producción de los aplicativos y en un funcionamiento inestable de los mismos, mayormente en el Módulo de Gestión de Pagos (que opera la DGPPF y el cual desarrolló la DGTIC), aunque también hubo problemas en el Módulo Operativo con el que operan los CADER y Delegaciones. Efecto: La reducción presupuestal por $312,360,362.31 implicó que durante el tercer trimestre se dejara de  incentivar una superficie aproximada de 330,540.07 ha.  La falta de aplicativos y la inoperatividad de las aplicaciones informáticas tuvo como efecto que no se dispersaran los recursos conforme al calendario presupuestal establecido, generando un subejercicio de recursos al cierre del trimestre. Otros Motivos:</t>
    </r>
  </si>
  <si>
    <r>
      <t xml:space="preserve">A1.Comp 2-17 Porcentaje de solicitudes para la modernización de maquinaria y equipo dictaminadas positivas
</t>
    </r>
    <r>
      <rPr>
        <sz val="10"/>
        <rFont val="Soberana Sans"/>
        <family val="2"/>
      </rPr>
      <t xml:space="preserve"> Causa : Mayor demanda del incentivo en la apertura de las ventanillas lo que permitió contar con una mayor cantidad de solicitudes para dictaminar.  Efecto: Positivo ya que los productores cuentan con mayor información referente a los componente e incentivos de la Secretaría Otros Motivos:</t>
    </r>
  </si>
  <si>
    <r>
      <t xml:space="preserve">A1.Comp6.1-17 Porcentaje de proyectos apoyados para  el uso y aprovechamiento de energías renovables
</t>
    </r>
    <r>
      <rPr>
        <sz val="10"/>
        <rFont val="Soberana Sans"/>
        <family val="2"/>
      </rPr>
      <t xml:space="preserve"> Causa : No se alcanzó la meta debido a que la remisión de expedientes por parte de las Delegaciones para predictamen de solicitudes ha sido lento, lo que ha retrasado el proceso de dictamen y autorización de incentivos así como de tramites de pago. Efecto: Desfase en la ejecución de los proyectos por parte de los beneficiarios.  Otros Motivos:</t>
    </r>
  </si>
  <si>
    <r>
      <t xml:space="preserve">A1Comp 6.2- 17  Porcentaje de proyectos apoyados  para la implementación de tecnologías y prácticas sustentables  que permitan mejorar las condiciones productivas del suelo 
</t>
    </r>
    <r>
      <rPr>
        <sz val="10"/>
        <rFont val="Soberana Sans"/>
        <family val="2"/>
      </rPr>
      <t xml:space="preserve"> Causa : Durante el tercer trimestre, la operación del Componente Mejoramiento Productivo del Suelo y Agua, Incentivo Recuperación de Suelos con degradación agroquímica, principalmente pérdida de la fertilidad, se encuentra en la fase de dictaminación y trámite de pago.  Durante el segundo trimestre se solicitó la modificación de número de proyectos apoyados, dicho ajuste no se refleja en este formato de avance, la meta modificada es del numerador a 2,000 proyectos apoyados para el tercer trimestre, sin embargo, para dicho trimestre el envío de expedientes de las Delegaciones para tramitar el pago ha sido lento, se ha recibido 20% (421) del total de solicitudes autorizadas (2,124) por un monto de 93.86 MDP de los cuales se ha pagado 233 proyectos por un monto de 19.21 MDP. El trámite de pago a través de SURI y Finanzas ha sido lento. Asimismo, se estarán recibiendo solicitudes a través de Delegaciones y COFUPRO. Efecto: Retraso en el pago de los incentivos y ejecución de los proyectos por parte de los beneficiarios. Otros Motivos:</t>
    </r>
  </si>
  <si>
    <t>S260</t>
  </si>
  <si>
    <t>Programa de Fomento Ganadero</t>
  </si>
  <si>
    <t>116-Coordinación General de Ganadería</t>
  </si>
  <si>
    <t>Contribuir a impulsar la productividad en el sector agroalimentario mediante inversión en capital físico, humano y tecnológico que garantice la seguridad alimentaria mediante el incremento de la producción de alimentos</t>
  </si>
  <si>
    <t>P.1. Las Unidades Económicas del Subsector Agroalimentario Ganadero incrementan su productividad.</t>
  </si>
  <si>
    <r>
      <t>P.1. Índice de productividad de la población ocupada en el Subsector Agroalimentario Ganadero.</t>
    </r>
    <r>
      <rPr>
        <i/>
        <sz val="10"/>
        <color indexed="30"/>
        <rFont val="Soberana Sans"/>
      </rPr>
      <t xml:space="preserve">
</t>
    </r>
  </si>
  <si>
    <t>((Producto Interno Bruto del Subsector Agroalimentario Ganadero del año tn / Número de personas ocupadas en el Subsector Agroalimentario Ganadero del año tn) / (Producto Interno Bruto del Subsector Agroalimentario Ganadero del año t0 / Número de personas ocupadas en el Subsector Agroalimentario Ganadero del año t0))*100</t>
  </si>
  <si>
    <t>Miles de Pesos</t>
  </si>
  <si>
    <t>A C2 Incentivos otorgados a las Unidades Económicas Pecuarias para incrementar su productividad a través de incentivos a la postproducción pecuaria, recría pecuaria, reproducción y material genético pecuario, manejo de ganado, ganado alimentario y sistemas producto pecuarios.</t>
  </si>
  <si>
    <r>
      <t>C2. Porcentaje de Unidades Económicas Pecuarias con incentivos económicos otorgados para Estrategias Integrales para la cadena productiva pecuaria.</t>
    </r>
    <r>
      <rPr>
        <i/>
        <sz val="10"/>
        <color indexed="30"/>
        <rFont val="Soberana Sans"/>
      </rPr>
      <t xml:space="preserve">
</t>
    </r>
  </si>
  <si>
    <t>(Número de Unidades Económicas Pecuarias con incentivos económicos otorgados en Estrategias Integrales para la cadena productiva pecuaria./Número total de Unidades Económicas Pecuarias con dictamen positivo en Estrategias Integrales para la cadena productiva pecuaria.)*100</t>
  </si>
  <si>
    <t>B C3 Incentivos económicos otorgados para la adquisición de activos que permitan un cambio tecnológico sustantivo en la actividad ganadera</t>
  </si>
  <si>
    <r>
      <t>C3 Porcentaje de personas físicas y morales con incentivos económicos entregados para Investigación, Innovación y Desarrollo Tecnológico Pecuario.</t>
    </r>
    <r>
      <rPr>
        <i/>
        <sz val="10"/>
        <color indexed="30"/>
        <rFont val="Soberana Sans"/>
      </rPr>
      <t xml:space="preserve">
</t>
    </r>
  </si>
  <si>
    <t>(Número de personas físicas y morales con incentivos económicos otorgados para Investigación, Innovación y Desarrollo Tecnológico  Pecuario/ Número total de personas físicas y morales con dictamen positivo en Investigación, Innovación y Desarrollo Tecnológico  Pecuario) *100</t>
  </si>
  <si>
    <t>C C4. Incentivos otorgados en las unidades de producción pecuaria para incrementar la productividad de las especies pecuarias. PROGAN PRODUCTIVO</t>
  </si>
  <si>
    <r>
      <t>C4.2 Porcentaje de Unidades de Producción Pecuaria apoyadas con servicios técnicos.</t>
    </r>
    <r>
      <rPr>
        <i/>
        <sz val="10"/>
        <color indexed="30"/>
        <rFont val="Soberana Sans"/>
      </rPr>
      <t xml:space="preserve">
</t>
    </r>
  </si>
  <si>
    <t>(Número de Unidades de Producción Pecuarias del PROGAN Productivo apoyadas con servicios técnicos/Número total de Unidades de Producción Pecuarias del PROGAN Productivo programadas para recibir servicios técnicos)*100</t>
  </si>
  <si>
    <r>
      <t>C4.1 Porcentaje de Unidades de Producción Pecuaria con incentivos económicos otorgados para incrementar la productividad de las especies pecuarias.</t>
    </r>
    <r>
      <rPr>
        <i/>
        <sz val="10"/>
        <color indexed="30"/>
        <rFont val="Soberana Sans"/>
      </rPr>
      <t xml:space="preserve">
</t>
    </r>
  </si>
  <si>
    <t>(Número de UPP del PROGAN Productivo con incentivos económicos otorgados/Número total de UPP del PROGAN Productivo)*100</t>
  </si>
  <si>
    <t>D C5 Incentivos económicos otorgados a las unidades económicas pecuarias para la adquisición de bienes de apoyo que minimicen los efectos de los desechos y mejorar el control biológico de las explotaciones, así como restablecer ecológicamente los recursos naturales de la ganadería rehabilitando agostaderos y mejorando las tierras de pastoreo</t>
  </si>
  <si>
    <r>
      <t xml:space="preserve">C5 Porcentaje de Unidades Económicas  Pecuarias con incentivos económicos para sustentabilidad pecuaria.  </t>
    </r>
    <r>
      <rPr>
        <i/>
        <sz val="10"/>
        <color indexed="30"/>
        <rFont val="Soberana Sans"/>
      </rPr>
      <t xml:space="preserve">
</t>
    </r>
  </si>
  <si>
    <t xml:space="preserve">(Número de Unidades Económicas  Pecuarias con incentivos económicos otorgados en sustentabilidad pecuaria / Número total de Unidades Económicas  Pecuarias con dictamen positivo en sustentabilidad pecuaria)*100  </t>
  </si>
  <si>
    <t>E C1 Apoyos económicos otorgados a las Unidades Económicas Pecuarias para la adquisición de activos productivos, infraestructura, maquinaria y equipo, perforación de pozos, repoblamiento y rescate de hembras, que contribuya al incremento de su productividad</t>
  </si>
  <si>
    <r>
      <t>C1 Porcentaje de Unidades Económicas Pecuarias con incentivos económicos otorgados para capitalización productiva pecuaria.</t>
    </r>
    <r>
      <rPr>
        <i/>
        <sz val="10"/>
        <color indexed="30"/>
        <rFont val="Soberana Sans"/>
      </rPr>
      <t xml:space="preserve">
</t>
    </r>
  </si>
  <si>
    <t>(Número de Unidades Económicas Pecuarias con incentivos económicos otorgados para capitalización productiva pecuaria /Número total de Unidades Económicas Pecuarias con dictamen positivo para capitalización productiva pecuaria)*100</t>
  </si>
  <si>
    <t>A 1 A2.C2 Dictamen de solicitudes para el otorgamiento de incentivos económicos para estrategias integrales para la cadena productiva.</t>
  </si>
  <si>
    <r>
      <t>A2.C2 Porcentaje de solicitudes dictaminadas positivas en Estrategias Integrales para la cadena productiva pecuaria.</t>
    </r>
    <r>
      <rPr>
        <i/>
        <sz val="10"/>
        <color indexed="30"/>
        <rFont val="Soberana Sans"/>
      </rPr>
      <t xml:space="preserve">
</t>
    </r>
  </si>
  <si>
    <t>(Número de solicitudes dictaminadas positivas en Estrategias Integrales para la cadena productiva pecuaria. /Número total de solicitudes en Estrategias Integrales para la cadena productiva pecuaria. recibidas)*100</t>
  </si>
  <si>
    <t>B 2 A3.C3 Dictamen de solicitudes para el otorgamiento de incentivos económicos para Investigación, Innovación y Desarrollo Tecnológico Pecuario</t>
  </si>
  <si>
    <r>
      <t>A3.C3 Porcentaje de solicitudes dictaminadas positivas para Investigación, Innovación y Desarrollo Tecnológico  Pecuario.</t>
    </r>
    <r>
      <rPr>
        <i/>
        <sz val="10"/>
        <color indexed="30"/>
        <rFont val="Soberana Sans"/>
      </rPr>
      <t xml:space="preserve">
</t>
    </r>
  </si>
  <si>
    <t>(Número de solicitudes dictaminadas positivas para Investigación, Innovación y Desarrollo Tecnológico  Pecuario. /Número total de solicitudes para Investigación, Innovación y Desarrollo Tecnológico  Pecuario recibidas)*100</t>
  </si>
  <si>
    <t>B 3 A4.C4 Dictamen de solicitudes del PROGAN Productivo para el otorgamiento de incentivos económicos.</t>
  </si>
  <si>
    <r>
      <t>A1.C4 Porcentaje de solicitudes dictaminadas positivas en el PROGAN Productivo.</t>
    </r>
    <r>
      <rPr>
        <i/>
        <sz val="10"/>
        <color indexed="30"/>
        <rFont val="Soberana Sans"/>
      </rPr>
      <t xml:space="preserve">
</t>
    </r>
  </si>
  <si>
    <t>(Número de solicitudes dictaminadas positivas en PROGAN Productivo/Número total de solicitudes elegibles para pago en PROGAN Productivo) *100</t>
  </si>
  <si>
    <t>C 4 A1.C1 Dictamen de solicitudes para el otorgamiento de incentivos económicos para capitalización productiva pecuaria</t>
  </si>
  <si>
    <r>
      <t>A3.C1 Porcentaje de solicitudes dictaminadas positivas para Capitalización productiva pecuaria.</t>
    </r>
    <r>
      <rPr>
        <i/>
        <sz val="10"/>
        <color indexed="30"/>
        <rFont val="Soberana Sans"/>
      </rPr>
      <t xml:space="preserve">
</t>
    </r>
  </si>
  <si>
    <t>(Número de solicitudes dictaminadas positivas para Capitalización productiva pecuaria/Número total de solicitudes de Capitalización productiva pecuaria recibidas)*100</t>
  </si>
  <si>
    <t>D 5 A5.C5 Dictamen de solicitudes para el otorgamiento de incentivos para Sustentabilidad Pecuaria</t>
  </si>
  <si>
    <r>
      <t>A5.C5 Porcentaje de solicitudes dictaminadas positivas en apoyo a la sustentabilidad pecuaria.</t>
    </r>
    <r>
      <rPr>
        <i/>
        <sz val="10"/>
        <color indexed="30"/>
        <rFont val="Soberana Sans"/>
      </rPr>
      <t xml:space="preserve">
</t>
    </r>
  </si>
  <si>
    <t>(Número de solicitudes dictaminadas positivas en Sustentabilidad Pecuaria/Número total de solicitudes recibidas en Sustentabilidad Pecuaria)*100</t>
  </si>
  <si>
    <r>
      <t xml:space="preserve">P.1. Índice de productividad de la población ocupada en el Subsector Agroalimentario Ganadero.
</t>
    </r>
    <r>
      <rPr>
        <sz val="10"/>
        <rFont val="Soberana Sans"/>
        <family val="2"/>
      </rPr>
      <t>Sin Información,Sin Justificación</t>
    </r>
  </si>
  <si>
    <r>
      <t xml:space="preserve">C2. Porcentaje de Unidades Económicas Pecuarias con incentivos económicos otorgados para Estrategias Integrales para la cadena productiva pecuaria.
</t>
    </r>
    <r>
      <rPr>
        <sz val="10"/>
        <rFont val="Soberana Sans"/>
        <family val="2"/>
      </rPr>
      <t xml:space="preserve"> Causa : Debido a que el SURI (Sistema Único de Registro de Información) no se encuentra liberado, la Instancia Ejecutora aún no captura solicitudes que puedan ser dictaminadas, por lo que el denominador se presenta en "ceros"  NOTA ACLARATORIA: Fueron pagados 113.30 mdp con recursos del ejercicio fiscal 2017 que corresponden a 3,320 solicitudes dictaminadas positivas y autorizadas en 2016, debido a que por motivos de insuficiencia presupuestal no pudieron ser pagadas con recursos del ejercicio fiscal 2016. Efecto: Habrá un ajuste en el tiempo disponible para que la Instancia Ejecutora pueda dictaminar las solicitudes. Otros Motivos:</t>
    </r>
  </si>
  <si>
    <r>
      <t xml:space="preserve">C3 Porcentaje de personas físicas y morales con incentivos económicos entregados para Investigación, Innovación y Desarrollo Tecnológico Pecuario.
</t>
    </r>
    <r>
      <rPr>
        <sz val="10"/>
        <rFont val="Soberana Sans"/>
        <family val="2"/>
      </rPr>
      <t xml:space="preserve"> Causa : Debido a que el SURI (Sistema Único de Registro de Información) no se encuentra liberado, la Instancia Ejecutora aún no captura solicitudes que puedan ser dictaminadas, por lo que el denominador se presenta en "ceros"  NOTA ACLARATORIA: Fueron pagados 62.60 mdp con recursos del ejercicio fiscal 2017 que corresponden a 16 solicitudes dictaminadas positivas y autorizadas en 2016, debido a que por motivos de insuficiencia presupuestal no pudieron ser pagadas con recursos del ejercicio fiscal 2016. Efecto: Habrá un ajuste en el tiempo disponible para que la Instancia Ejecutora pueda dictaminar las solicitudes. Otros Motivos:</t>
    </r>
  </si>
  <si>
    <r>
      <t xml:space="preserve">C4.2 Porcentaje de Unidades de Producción Pecuaria apoyadas con servicios técnicos.
</t>
    </r>
    <r>
      <rPr>
        <sz val="10"/>
        <rFont val="Soberana Sans"/>
        <family val="2"/>
      </rPr>
      <t xml:space="preserve"> Causa : El comportamiento de la meta esta de acuerdo a lo programado, dada la naturaleza de operación del programa. Efecto: El comportamiento de la meta esta de acuerdo a lo programado, dada la naturaleza de operación del programa. Otros Motivos:</t>
    </r>
  </si>
  <si>
    <r>
      <t xml:space="preserve">C4.1 Porcentaje de Unidades de Producción Pecuaria con incentivos económicos otorgados para incrementar la productividad de las especies pecuarias.
</t>
    </r>
    <r>
      <rPr>
        <sz val="10"/>
        <rFont val="Soberana Sans"/>
        <family val="2"/>
      </rPr>
      <t xml:space="preserve"> Causa : Se adelanto la ministración del recurso programado del PROGAN. Esto ha permitido cumplir con la instrucción del C. Secretario del Ramo de pagar las solicitudes de apoyo que quedaron pendientes en 2016 por las reducciones presupuestales. Efecto: A la fecha se ha cubierto el 98% de los pagos pendientes de 2016 de los productores beneficiarios del PROGAN. Otros Motivos:</t>
    </r>
  </si>
  <si>
    <r>
      <t xml:space="preserve">C5 Porcentaje de Unidades Económicas  Pecuarias con incentivos económicos para sustentabilidad pecuaria.  
</t>
    </r>
    <r>
      <rPr>
        <sz val="10"/>
        <rFont val="Soberana Sans"/>
        <family val="2"/>
      </rPr>
      <t xml:space="preserve"> Causa : Debido a que el SURI (Sistema Único de Registro de Información) no se encuentra liberado, la Instancia Ejecutora aún no captura solicitudes que puedan ser dictaminadas, por lo que el denominador se presenta en "ceros"  NOTA ACLARATORIA: Fueron pagados 40.47 mdp con recursos del ejercicio fiscal 2017 que corresponden a 1,040 solicitudes dictaminadas positivas y autorizadas en 2016, debido a que por motivos de insuficiencia presupuestal no pudieron ser pagadas con recursos del ejercicio fiscal 2016. Efecto: Habrá un ajuste en el tiempo disponible para que la Instancia Ejecutora pueda dictaminar las solicitudes. Otros Motivos:</t>
    </r>
  </si>
  <si>
    <r>
      <t xml:space="preserve">C1 Porcentaje de Unidades Económicas Pecuarias con incentivos económicos otorgados para capitalización productiva pecuaria.
</t>
    </r>
    <r>
      <rPr>
        <sz val="10"/>
        <rFont val="Soberana Sans"/>
        <family val="2"/>
      </rPr>
      <t xml:space="preserve"> Causa : Debido a que el SURI (Sistema Único de Registro de Información) no se encuentra liberado, la Instancia Ejecutora aún no captura solicitudes que puedan ser dictaminadas, por lo que el denominador se presenta en "ceros"    NOTA ACLARATORIA: Fueron pagados 511.32 mdp con recursos del ejercicio fiscal 2017 que corresponden a 3,877 solicitudes dictaminadas positivas y autorizadas en 2016, debido a que por motivos de insuficiencia presupuestal no pudieron ser pagadas con recursos del ejercicio fiscal 2016. Efecto: Habrá un ajuste en el tiempo disponible para que la Instancia Ejecutora pueda dictaminar las solicitudes. Otros Motivos:</t>
    </r>
  </si>
  <si>
    <r>
      <t xml:space="preserve">A2.C2 Porcentaje de solicitudes dictaminadas positivas en Estrategias Integrales para la cadena productiva pecuaria.
</t>
    </r>
    <r>
      <rPr>
        <sz val="10"/>
        <rFont val="Soberana Sans"/>
        <family val="2"/>
      </rPr>
      <t xml:space="preserve"> Causa : El SURI (Sistema Único de Registro de Información) es la fuente de información del indicador y debido a que no esta habilitado para captura, se desconoce el número de solicitudes recibidas en las Instancias Ejecutoras. Efecto: Habrá una ajuste en el tiempo disponible para que la Instancia Ejecutora pueda capturar y dictaminar las solicitudes. Otros Motivos:</t>
    </r>
  </si>
  <si>
    <r>
      <t xml:space="preserve">A3.C3 Porcentaje de solicitudes dictaminadas positivas para Investigación, Innovación y Desarrollo Tecnológico  Pecuario.
</t>
    </r>
    <r>
      <rPr>
        <sz val="10"/>
        <rFont val="Soberana Sans"/>
        <family val="2"/>
      </rPr>
      <t>Sin Información,Sin Justificación</t>
    </r>
  </si>
  <si>
    <r>
      <t xml:space="preserve">A1.C4 Porcentaje de solicitudes dictaminadas positivas en el PROGAN Productivo.
</t>
    </r>
    <r>
      <rPr>
        <sz val="10"/>
        <rFont val="Soberana Sans"/>
        <family val="2"/>
      </rPr>
      <t xml:space="preserve"> Causa : El comportamiento de la meta esta de acuerdo a lo programado, dada la naturaleza de operación del programa. Efecto: El comportamiento de la meta esta de acuerdo a lo programado, dada la naturaleza de operación del programa. Otros Motivos:</t>
    </r>
  </si>
  <si>
    <r>
      <t xml:space="preserve">A3.C1 Porcentaje de solicitudes dictaminadas positivas para Capitalización productiva pecuaria.
</t>
    </r>
    <r>
      <rPr>
        <sz val="10"/>
        <rFont val="Soberana Sans"/>
        <family val="2"/>
      </rPr>
      <t xml:space="preserve"> Causa : El SURI (Sistema Único de Registro de Información) es la fuente de información del indicador y debido a que no esta habilitado para captura, se desconoce el número de solicitudes recibidas en las Instancias Ejecutoras. Efecto: Habrá un ajuste en el tiempo disponible para que la Instancia Ejecutora pueda capturar y dictaminar las solicitudes. Otros Motivos:</t>
    </r>
  </si>
  <si>
    <r>
      <t xml:space="preserve">A5.C5 Porcentaje de solicitudes dictaminadas positivas en apoyo a la sustentabilidad pecuaria.
</t>
    </r>
    <r>
      <rPr>
        <sz val="10"/>
        <rFont val="Soberana Sans"/>
        <family val="2"/>
      </rPr>
      <t xml:space="preserve"> Causa : El SURI (Sistema Único de Registro de Información) es la fuente de información del indicador y debido a que no esta habilitado para captura, se desconoce el número de solicitudes recibidas en las Instancias Ejecutoras. Efecto: Habrá una ajuste en el tiempo disponible para que la Instancia Ejecutora pueda capturar y dictaminar las solicitudes. Otros Motivos:</t>
    </r>
  </si>
  <si>
    <t>S261</t>
  </si>
  <si>
    <t>Programa de Fomento a la Productividad Pesquera y Acuícola</t>
  </si>
  <si>
    <t>I00-Comisión Nacional de Acuacultura y Pesca</t>
  </si>
  <si>
    <t>3 - Acuacultura, Pesca y Caza</t>
  </si>
  <si>
    <t>8 - Acuacultura y Pesca</t>
  </si>
  <si>
    <t>Contribuir a impulsar la productividad en el sector agroalimentario mediante inversión en capital físico, humano y tecnológico que garantice la seguridad alimentaria. mediante .</t>
  </si>
  <si>
    <r>
      <t>Tasa de crecimiento del valor de la producción pesquera y acuícola</t>
    </r>
    <r>
      <rPr>
        <i/>
        <sz val="10"/>
        <color indexed="30"/>
        <rFont val="Soberana Sans"/>
      </rPr>
      <t xml:space="preserve">
</t>
    </r>
  </si>
  <si>
    <t>((Valor de la producción pesquera y acuícola en el año t1 - Valor de la producción pesquera y acuícola en el año t0) / Valor de la producción pesquera y acuícola en el año t0)*100</t>
  </si>
  <si>
    <t>Unidades económicas pesqueras y acuícolas incentivadas incrementan la producción pesquera y acuícola.</t>
  </si>
  <si>
    <r>
      <t>Tasa de crecimiento de la producción de las unidades pesqueras y acuícolas incentivadas.</t>
    </r>
    <r>
      <rPr>
        <i/>
        <sz val="10"/>
        <color indexed="30"/>
        <rFont val="Soberana Sans"/>
      </rPr>
      <t xml:space="preserve">
</t>
    </r>
  </si>
  <si>
    <t>((Valor de la producción de las unidades pesqueras y acuícolas incentivadas del año t1 - Valor de la producción de las unidades pesqueras y acuícolas incentivadas del año t0) / Valor de la producción de las unidades pesqueras y acuícolas incentivadas del año t0)*100</t>
  </si>
  <si>
    <t>A C1. Incentivos para incrementar la capitalización de las unidades económicas pesqueras y acuícolas, entregados.</t>
  </si>
  <si>
    <r>
      <t>C1.3 Porcentaje de unidades económicas apoyadas para la adquisición de diesel marino y gasolina ribereña.</t>
    </r>
    <r>
      <rPr>
        <i/>
        <sz val="10"/>
        <color indexed="30"/>
        <rFont val="Soberana Sans"/>
      </rPr>
      <t xml:space="preserve">
</t>
    </r>
  </si>
  <si>
    <t>(Número de unidades económicas apoyadas para la adquisición de diesel marino y gasolina ribereña  /número de unidades económicas programadas a apoyar para la adquisición de diesel marino y gasolina ribereña)*100</t>
  </si>
  <si>
    <r>
      <t>C1.2 Porcentaje de unidades económicas pesqueras y acuícolas con incentivos otorgados para obras y estudios.</t>
    </r>
    <r>
      <rPr>
        <i/>
        <sz val="10"/>
        <color indexed="30"/>
        <rFont val="Soberana Sans"/>
      </rPr>
      <t xml:space="preserve">
</t>
    </r>
  </si>
  <si>
    <t>(Número de unidades económicas pesqueras y acuícolas con incentivos otorgados para obras y estudios/Número total de unidades económicas pesqueras y acuícolas programadas)*100</t>
  </si>
  <si>
    <r>
      <t>C1.1 Porcentaje de unidades económicas pesqueras con incentivos otorgados para la modernización de embarcaciones mayores y menores.</t>
    </r>
    <r>
      <rPr>
        <i/>
        <sz val="10"/>
        <color indexed="30"/>
        <rFont val="Soberana Sans"/>
      </rPr>
      <t xml:space="preserve">
</t>
    </r>
  </si>
  <si>
    <t>(Número de unidades económicas pesqueras con incentivos otorgados para la modernización de embarcaciones mayores y menores/Número de unidades económicas pesqueras programadas a apoyar)*100</t>
  </si>
  <si>
    <r>
      <t>C1.4 Porcentaje de unidades económicas pesqueras y acuícolas que reciben incentivos directos para mejorar sus procesos productivos</t>
    </r>
    <r>
      <rPr>
        <i/>
        <sz val="10"/>
        <color indexed="30"/>
        <rFont val="Soberana Sans"/>
      </rPr>
      <t xml:space="preserve">
</t>
    </r>
  </si>
  <si>
    <t xml:space="preserve">(Número de unidades económicas pesqueras y acuícolas que recibieron incentivos en el año t / Número de unidades económicas pesqueras y acuícolas con solicitudes registradas en el año t)*100   </t>
  </si>
  <si>
    <r>
      <t>C1.5 Porcentaje de unidades económicas pesqueras y acuicolas con incentivos otorgados para fortalecimiento de capacidades.</t>
    </r>
    <r>
      <rPr>
        <i/>
        <sz val="10"/>
        <color indexed="30"/>
        <rFont val="Soberana Sans"/>
      </rPr>
      <t xml:space="preserve">
</t>
    </r>
  </si>
  <si>
    <t>(Número de unidades económicas pesqueras y acuicolas con incentivos otorgados para fortalecimiento de capacidades/Número total de unidades económicas pesqueras y acuicolas con solicitud de apoyo para fortalecimiento de capacidades)*100</t>
  </si>
  <si>
    <t>B C5. Incentivos para unidades económicas dedicadas a la producción, conservación, manejo y aprovechamiento de recursos genéticos de interes comercial, entregados.</t>
  </si>
  <si>
    <r>
      <t>C5.1 Porcentaje de proyectos apoyados para la conservación, manejo y aprovechamiento de recursos genéticos en materia de acuacultura.</t>
    </r>
    <r>
      <rPr>
        <i/>
        <sz val="10"/>
        <color indexed="30"/>
        <rFont val="Soberana Sans"/>
      </rPr>
      <t xml:space="preserve">
</t>
    </r>
  </si>
  <si>
    <t>(Número de proyectos apoyados para la conservación, manejo y aprovechamiento de recursos genéticos /Número total de proyectos con dictamen positivo) * 100</t>
  </si>
  <si>
    <t>C C2. Incentivos para ordenamiento pesquero y acuícola que contribuyan al aprovechamiento sustentable de los recursos, destinados.</t>
  </si>
  <si>
    <r>
      <t>C2.4 Porcentaje de días de veda cubiertos con acciones de vigilancia realizadas en colaboración con el sector productivo, con respecto al año anterior.</t>
    </r>
    <r>
      <rPr>
        <i/>
        <sz val="10"/>
        <color indexed="30"/>
        <rFont val="Soberana Sans"/>
      </rPr>
      <t xml:space="preserve">
</t>
    </r>
  </si>
  <si>
    <t>(Días de veda atendidas con acciones de vigilancia implementadas por estado en el año tn/total de días de los periodos de veda por estado en el año tn-1)*100</t>
  </si>
  <si>
    <r>
      <t>C2.1 Porcentaje de la producción obtenida de pesquerías específicas a través de medidas de manejo que contribuyan a mantener o incrementar los niveles de la producción pesquera de manera sustentable.</t>
    </r>
    <r>
      <rPr>
        <i/>
        <sz val="10"/>
        <color indexed="30"/>
        <rFont val="Soberana Sans"/>
      </rPr>
      <t xml:space="preserve">
</t>
    </r>
  </si>
  <si>
    <t>(Producción obtenida de pesquerías específicas a través de medidas de manejo que contribuyan a mantener o incrementar los niveles de la producción pesquera de manera sustentable / Total de la producción pesquera nacional)*100</t>
  </si>
  <si>
    <r>
      <t>C2.2 Porcentaje de disminución del esfuerzo pesquero en pesquerías aprovechadas al máximo sustentable.</t>
    </r>
    <r>
      <rPr>
        <i/>
        <sz val="10"/>
        <color indexed="30"/>
        <rFont val="Soberana Sans"/>
      </rPr>
      <t xml:space="preserve">
</t>
    </r>
  </si>
  <si>
    <t>(Embarcaciones retiradas voluntariamente en el año t1 / Embarcaiones con titulo para pesca en el año t0) *100</t>
  </si>
  <si>
    <r>
      <t>C2.3 Porcentaje de Unidades de Producción Acuícola registradas a través de los Proyectos de Ordenamiento Acuícola.</t>
    </r>
    <r>
      <rPr>
        <i/>
        <sz val="10"/>
        <color indexed="30"/>
        <rFont val="Soberana Sans"/>
      </rPr>
      <t xml:space="preserve">
</t>
    </r>
  </si>
  <si>
    <t>(Número de unidades de produccion acuícola registradas a través de los proyectos de ordenamiento acuícola/ Número total de unidades de produccion acuicola) * 100</t>
  </si>
  <si>
    <t>D C3. Incentivos para unidades económicas que desarrollen proyectos de acuacultura rural, acuacultura comercial, acuacultura en aguas interiores, maricultura y embalses y adquisición de insumos biológicos, entregados.</t>
  </si>
  <si>
    <r>
      <t>C3.1 Porcentaje de unidades económicas incentivadas que contribuyen al desarrollo de la acuacultura.</t>
    </r>
    <r>
      <rPr>
        <i/>
        <sz val="10"/>
        <color indexed="30"/>
        <rFont val="Soberana Sans"/>
      </rPr>
      <t xml:space="preserve">
</t>
    </r>
  </si>
  <si>
    <t>(Número de unidades económicas acuícolas incentivadas que contribuyen al desarrollo de la acuacultura / Número total de unidades económicas acuicolas programadas a apoyar)*100</t>
  </si>
  <si>
    <t>E C4. Incentivos a productores pesqueros y acuícolas para su integración productiva, comercial y promoción del consumo de pescados y mariscos, destinados.</t>
  </si>
  <si>
    <r>
      <t>C4.3 Porcentaje de personas que consumen pescados y mariscos de 1-3 veces por mes.</t>
    </r>
    <r>
      <rPr>
        <i/>
        <sz val="10"/>
        <color indexed="30"/>
        <rFont val="Soberana Sans"/>
      </rPr>
      <t xml:space="preserve">
</t>
    </r>
  </si>
  <si>
    <t>(Número de personas que consumen  de 1-3 veces por mes pescados y mariscos/ Total de habitantes en México)*100</t>
  </si>
  <si>
    <r>
      <t>C4.1 Tasa de variación del número de acciones que promueven la comercialización de productos pesqueros y acuícolas de los Comités Sistema Producto.</t>
    </r>
    <r>
      <rPr>
        <i/>
        <sz val="10"/>
        <color indexed="30"/>
        <rFont val="Soberana Sans"/>
      </rPr>
      <t xml:space="preserve">
</t>
    </r>
  </si>
  <si>
    <t>[((Número de acciones que promueven la comercialización de productos pesqueros y acuícolas de los Comités Sistema Producto en el año tn/Número de acciones que promueven la comercialización de productos acuícolas y pesqueros de los Comités Sistema Producto en el año t0)-1)*100]</t>
  </si>
  <si>
    <r>
      <t>C4.2 Diferencia porcentual del precio promedio de los productos pesqueros y acuícolas por presentación.</t>
    </r>
    <r>
      <rPr>
        <i/>
        <sz val="10"/>
        <color indexed="30"/>
        <rFont val="Soberana Sans"/>
      </rPr>
      <t xml:space="preserve">
</t>
    </r>
  </si>
  <si>
    <t>[(Precio promedio de los productos acuícolas y pesqueros en el año tn/Precio promedio de los productos acuícolas y pesqueros por presentación en el año t0)*100]-100</t>
  </si>
  <si>
    <t>A 1 A4.C1.4 Elaboración de cursos de capacitación a los pescadores y acuacultores</t>
  </si>
  <si>
    <r>
      <t>A4 - C1.4 Porcentaje de cursos de capacitación impartidos a los pescadores y acuacultores.</t>
    </r>
    <r>
      <rPr>
        <i/>
        <sz val="10"/>
        <color indexed="30"/>
        <rFont val="Soberana Sans"/>
      </rPr>
      <t xml:space="preserve">
</t>
    </r>
  </si>
  <si>
    <t>(Número de cursos de capacitación impartidos en el año t / Número de cursos de capacitación programados en el año t)*100</t>
  </si>
  <si>
    <t>A 2 A3.C1.3 Elaboración de calculo de las cuotas energéticas de diésel marino y gasolina ribereña.</t>
  </si>
  <si>
    <r>
      <t>A3 - C1.3 Porcentaje de cuotas calculadas para la adquisición de diésel marino y gasolina ribereña</t>
    </r>
    <r>
      <rPr>
        <i/>
        <sz val="10"/>
        <color indexed="30"/>
        <rFont val="Soberana Sans"/>
      </rPr>
      <t xml:space="preserve">
</t>
    </r>
  </si>
  <si>
    <t>(Número de cuotas calculadas de diesel marino y gasolina ribereña/Número de cuotas programadas a calcular de diesel marino y gasolina ribereña)*100</t>
  </si>
  <si>
    <t>A 3 A1.C1.1 Destrucción de equipos sustituidos.</t>
  </si>
  <si>
    <r>
      <t>A1 - C1.1 Mide el número de equipos sustituidos</t>
    </r>
    <r>
      <rPr>
        <i/>
        <sz val="10"/>
        <color indexed="30"/>
        <rFont val="Soberana Sans"/>
      </rPr>
      <t xml:space="preserve">
</t>
    </r>
  </si>
  <si>
    <t>(Número de equipos sustituidos pagados/Número total de equipos programados)*100</t>
  </si>
  <si>
    <t>A 4 A2-C1.2 Suscripción de instrumentos jurídicos efectuados para la ejecución de obras y estudios y modernización de embarcaciones mayores.</t>
  </si>
  <si>
    <r>
      <t>A2 - C1.1/ C1.2 Porcentaje de instrumentos jurídicos suscritos para la ejecución de obras y estudios y modernización de embarcaciones mayores.</t>
    </r>
    <r>
      <rPr>
        <i/>
        <sz val="10"/>
        <color indexed="30"/>
        <rFont val="Soberana Sans"/>
      </rPr>
      <t xml:space="preserve">
</t>
    </r>
  </si>
  <si>
    <t>(Número de instrumentos jurídicos suscritos / Número de instrumentos jurídicos programados) * 100</t>
  </si>
  <si>
    <t>A 5 A5.C1.5 Dictamen de solicitudes de apoyo para fortalecimiento de capacidades</t>
  </si>
  <si>
    <r>
      <t>A5-C1.5 Porcentaje de solicitudes de apoyo dictaminadas para fortalecimiento de capacidades</t>
    </r>
    <r>
      <rPr>
        <i/>
        <sz val="10"/>
        <color indexed="30"/>
        <rFont val="Soberana Sans"/>
      </rPr>
      <t xml:space="preserve">
</t>
    </r>
  </si>
  <si>
    <t>(Solicitudes de apoyo dictaminadas para el fortalecimiento de capacidades/Número total de solicitudes de apoyo recibidas) *100</t>
  </si>
  <si>
    <t>B 6 A13.C5.1 Dictaminación de solicitudes de apoyo para la conservación, manejo y aprovechamiento de recursos genéticos en materia de acuacultura.</t>
  </si>
  <si>
    <r>
      <t>A13 - C5.1 Porcentaje de solicitudes dictaminadas para la conservación, manejo y aprovechamiento de recursos genéticos en materia de acuacultura.</t>
    </r>
    <r>
      <rPr>
        <i/>
        <sz val="10"/>
        <color indexed="30"/>
        <rFont val="Soberana Sans"/>
      </rPr>
      <t xml:space="preserve">
</t>
    </r>
  </si>
  <si>
    <t>(Número de solicitudes de apoyo dictaminadas/Número total de solicitudes recibidas)*100</t>
  </si>
  <si>
    <t>C 7 A7.C2.2 Dictaminación de solicitudes de apoyo para el retiro de embarcaciones</t>
  </si>
  <si>
    <r>
      <t>A7 - C2.2 Porcentaje de solicitudes de apoyo dictaminadas para el retiro de embarcaciones</t>
    </r>
    <r>
      <rPr>
        <i/>
        <sz val="10"/>
        <color indexed="30"/>
        <rFont val="Soberana Sans"/>
      </rPr>
      <t xml:space="preserve">
</t>
    </r>
  </si>
  <si>
    <t>(Solicitudes de apoyo dictaminadas para el retiro de embarcaciones / Número de solicitudes de apoyo recibidas) *100</t>
  </si>
  <si>
    <t>C 8 A8.C2.3 Elaboración de proyectos que contribuyen al ordenamiento acuícola.</t>
  </si>
  <si>
    <r>
      <t>A8 - C2.3 Porcentaje de proyectos que contribuyen al ordenamiento acuícola.</t>
    </r>
    <r>
      <rPr>
        <i/>
        <sz val="10"/>
        <color indexed="30"/>
        <rFont val="Soberana Sans"/>
      </rPr>
      <t xml:space="preserve">
</t>
    </r>
  </si>
  <si>
    <t>(Numero de proyectos que contribuyen al ordenamiento acuícola/Número de proyectos de ordenamiento acuícola programados)*100</t>
  </si>
  <si>
    <t>C 9 A6.C2.1 Elaboración de proyectos que contribuyen al ordenamiento pesquero y/o Instrumentos de política publica para el aprovechamiento sustentable de los recursos pesqueros.</t>
  </si>
  <si>
    <r>
      <t>A6 - C2.1 Porcentaje de proyectos desarrollados que contribuyen en materia de ordenación pesquera.</t>
    </r>
    <r>
      <rPr>
        <i/>
        <sz val="10"/>
        <color indexed="30"/>
        <rFont val="Soberana Sans"/>
      </rPr>
      <t xml:space="preserve">
</t>
    </r>
  </si>
  <si>
    <t>(Número de proyectos desarrollados en materia de ordenamiento pesquero / número de proyectos de ordenamiento pesquero programados)*100</t>
  </si>
  <si>
    <t>C 10 A9.C2.4 Implementación de acciones de vigilancia para fortalecer el cumplimiento y observancia normativa</t>
  </si>
  <si>
    <r>
      <t>A9 - C2.4 Porcentaje de acciones de vigilancia implementadas para fortalecer el cumplimiento y observancia normativa.</t>
    </r>
    <r>
      <rPr>
        <i/>
        <sz val="10"/>
        <color indexed="30"/>
        <rFont val="Soberana Sans"/>
      </rPr>
      <t xml:space="preserve">
</t>
    </r>
  </si>
  <si>
    <t>(Acciones de vigilancia implementadas para fortalecer el cumplimiento y observancia normativa/total de acciones por implementar)*100</t>
  </si>
  <si>
    <t>D 11 A10.C3.1 Dictaminación de solicitudes de apoyo para el desarrollo de la acuacultura.</t>
  </si>
  <si>
    <r>
      <t>A10 - C3.1 Porcentaje de solicitudes dictaminadas  de acuerdo a Lineamientos.</t>
    </r>
    <r>
      <rPr>
        <i/>
        <sz val="10"/>
        <color indexed="30"/>
        <rFont val="Soberana Sans"/>
      </rPr>
      <t xml:space="preserve">
</t>
    </r>
  </si>
  <si>
    <t>(Número de solicitudes de apoyo dictaminadas/ Número total de solicitudes recibidas)* 100</t>
  </si>
  <si>
    <t>E 12 A11.C4.1/C4.2 Dictaminación Programas Anuales de Trabajo</t>
  </si>
  <si>
    <r>
      <t>A11 - C4.1/C4.2 Porcentaje de programas de trabajo que se dictaminan en fecha programada.</t>
    </r>
    <r>
      <rPr>
        <i/>
        <sz val="10"/>
        <color indexed="30"/>
        <rFont val="Soberana Sans"/>
      </rPr>
      <t xml:space="preserve">
</t>
    </r>
  </si>
  <si>
    <t>(Número de programas de trabajo dictaminados/ Número total de programas de trabajo programados a dictaminar) x 100</t>
  </si>
  <si>
    <t>E 13 A12.C4.3 Elaboración de Estudios de consumo.</t>
  </si>
  <si>
    <r>
      <t>A12 - C4.3 Porcentajes de estudios realizados para conocer la frecuencia de consumo de productos acuícolas y pesqueros</t>
    </r>
    <r>
      <rPr>
        <i/>
        <sz val="10"/>
        <color indexed="30"/>
        <rFont val="Soberana Sans"/>
      </rPr>
      <t xml:space="preserve">
</t>
    </r>
  </si>
  <si>
    <t>(Número de estudios realizados para conocer la frecuencia de consumo de productos acuícolas y pesqueros / total de estudios programados)*100</t>
  </si>
  <si>
    <r>
      <t xml:space="preserve">Tasa de crecimiento del valor de la producción pesquera y acuícola
</t>
    </r>
    <r>
      <rPr>
        <sz val="10"/>
        <rFont val="Soberana Sans"/>
        <family val="2"/>
      </rPr>
      <t>Sin Información,Sin Justificación</t>
    </r>
  </si>
  <si>
    <r>
      <t xml:space="preserve">Tasa de crecimiento de la producción de las unidades pesqueras y acuícolas incentivadas.
</t>
    </r>
    <r>
      <rPr>
        <sz val="10"/>
        <rFont val="Soberana Sans"/>
        <family val="2"/>
      </rPr>
      <t>Sin Información,Sin Justificación</t>
    </r>
  </si>
  <si>
    <r>
      <t xml:space="preserve">C1.3 Porcentaje de unidades económicas apoyadas para la adquisición de diesel marino y gasolina ribereña.
</t>
    </r>
    <r>
      <rPr>
        <sz val="10"/>
        <rFont val="Soberana Sans"/>
        <family val="2"/>
      </rPr>
      <t xml:space="preserve"> Causa : Se sobrepasó la meta debido al inicio oportuno de la ejecución del sistema que administra la operación de los incentivos. Efecto: Reducción del plazo para el otorgamiento de los apoyos de diésel marino y gasolina ribereña. Otros Motivos:</t>
    </r>
  </si>
  <si>
    <r>
      <t xml:space="preserve">C1.2 Porcentaje de unidades económicas pesqueras y acuícolas con incentivos otorgados para obras y estudios.
</t>
    </r>
    <r>
      <rPr>
        <sz val="10"/>
        <rFont val="Soberana Sans"/>
        <family val="2"/>
      </rPr>
      <t xml:space="preserve"> Causa : El indicador no tiene meta programada para el primer semestre. Efecto:  Otros Motivos:</t>
    </r>
  </si>
  <si>
    <r>
      <t xml:space="preserve">C1.1 Porcentaje de unidades económicas pesqueras con incentivos otorgados para la modernización de embarcaciones mayores y menores.
</t>
    </r>
    <r>
      <rPr>
        <sz val="10"/>
        <rFont val="Soberana Sans"/>
        <family val="2"/>
      </rPr>
      <t xml:space="preserve"> Causa : El indicador no tiene metas programada para el primer semestre.El comportamiento de la meta del incentivo de Modernización de Embarcaciones Mayores y Menores, está de acuerdo a lo programado. Efecto:  Otros Motivos:</t>
    </r>
  </si>
  <si>
    <r>
      <t xml:space="preserve">C1.4 Porcentaje de unidades económicas pesqueras y acuícolas que reciben incentivos directos para mejorar sus procesos productivos
</t>
    </r>
    <r>
      <rPr>
        <sz val="10"/>
        <rFont val="Soberana Sans"/>
        <family val="2"/>
      </rPr>
      <t xml:space="preserve"> Causa : El indicador no tiene meta programada para el primer semestre. Efecto:  Otros Motivos:</t>
    </r>
  </si>
  <si>
    <r>
      <t xml:space="preserve">C1.5 Porcentaje de unidades económicas pesqueras y acuicolas con incentivos otorgados para fortalecimiento de capacidades.
</t>
    </r>
    <r>
      <rPr>
        <sz val="10"/>
        <rFont val="Soberana Sans"/>
        <family val="2"/>
      </rPr>
      <t xml:space="preserve"> Causa : El indicador no tiene meta programada para el primer semestre. Efecto:  Otros Motivos:</t>
    </r>
  </si>
  <si>
    <r>
      <t xml:space="preserve">C5.1 Porcentaje de proyectos apoyados para la conservación, manejo y aprovechamiento de recursos genéticos en materia de acuacultura.
</t>
    </r>
    <r>
      <rPr>
        <sz val="10"/>
        <rFont val="Soberana Sans"/>
        <family val="2"/>
      </rPr>
      <t xml:space="preserve"> Causa : La instancia ejecutora (INAPESCA) no ha podido formalizar los convenios y pagos correspondientes.  Efecto: El tiempo para la ejecución de los convenios se reduce, probable impacto en el cumplimiento de metas de los proyectos por lo que seria necesaria la firma de adendas. Otros Motivos:</t>
    </r>
  </si>
  <si>
    <r>
      <t xml:space="preserve">C2.4 Porcentaje de días de veda cubiertos con acciones de vigilancia realizadas en colaboración con el sector productivo, con respecto al año anterior.
</t>
    </r>
    <r>
      <rPr>
        <sz val="10"/>
        <rFont val="Soberana Sans"/>
        <family val="2"/>
      </rPr>
      <t xml:space="preserve"> Causa : La meta no fue alcanzada debido al insuficiente interés por parte de los productores en participar en las acciones de vigilancia para el cumplimiento y observancia normativa. Efecto: No contar con proyectos de Acciones de Inspección y Vigilancia en los estados de Nayarit, Michoacán, Tabasco, Yucatán y Quintana Roo, lo que impidió cubrir los días de veda que aplican en dichos estados. Otros Motivos:</t>
    </r>
  </si>
  <si>
    <r>
      <t xml:space="preserve">C2.1 Porcentaje de la producción obtenida de pesquerías específicas a través de medidas de manejo que contribuyan a mantener o incrementar los niveles de la producción pesquera de manera sustentable.
</t>
    </r>
    <r>
      <rPr>
        <sz val="10"/>
        <rFont val="Soberana Sans"/>
        <family val="2"/>
      </rPr>
      <t>Sin Información,Sin Justificación</t>
    </r>
  </si>
  <si>
    <r>
      <t xml:space="preserve">C2.2 Porcentaje de disminución del esfuerzo pesquero en pesquerías aprovechadas al máximo sustentable.
</t>
    </r>
    <r>
      <rPr>
        <sz val="10"/>
        <rFont val="Soberana Sans"/>
        <family val="2"/>
      </rPr>
      <t>Sin Información,Sin Justificación</t>
    </r>
  </si>
  <si>
    <r>
      <t xml:space="preserve">C2.3 Porcentaje de Unidades de Producción Acuícola registradas a través de los Proyectos de Ordenamiento Acuícola.
</t>
    </r>
    <r>
      <rPr>
        <sz val="10"/>
        <rFont val="Soberana Sans"/>
        <family val="2"/>
      </rPr>
      <t>Sin Información,Sin Justificación</t>
    </r>
  </si>
  <si>
    <r>
      <t xml:space="preserve">C3.1 Porcentaje de unidades económicas incentivadas que contribuyen al desarrollo de la acuacultura.
</t>
    </r>
    <r>
      <rPr>
        <sz val="10"/>
        <rFont val="Soberana Sans"/>
        <family val="2"/>
      </rPr>
      <t xml:space="preserve"> Causa : El Incentivo de Adquisición de Insumos Biológicos tuvo una demanda demasiado elevada, con respecto a lo que se tenía programado para este periodo. Efecto: Probablemente el presupuesto sea insuficiente para apoyar a todas las unidades económicas cuyas solicitudes seran dictaminadas positivas.  Otros Motivos:</t>
    </r>
  </si>
  <si>
    <r>
      <t xml:space="preserve">C4.3 Porcentaje de personas que consumen pescados y mariscos de 1-3 veces por mes.
</t>
    </r>
    <r>
      <rPr>
        <sz val="10"/>
        <rFont val="Soberana Sans"/>
        <family val="2"/>
      </rPr>
      <t>Sin Información,Sin Justificación</t>
    </r>
  </si>
  <si>
    <r>
      <t xml:space="preserve">C4.1 Tasa de variación del número de acciones que promueven la comercialización de productos pesqueros y acuícolas de los Comités Sistema Producto.
</t>
    </r>
    <r>
      <rPr>
        <sz val="10"/>
        <rFont val="Soberana Sans"/>
        <family val="2"/>
      </rPr>
      <t>Sin Información,Sin Justificación</t>
    </r>
  </si>
  <si>
    <r>
      <t xml:space="preserve">C4.2 Diferencia porcentual del precio promedio de los productos pesqueros y acuícolas por presentación.
</t>
    </r>
    <r>
      <rPr>
        <sz val="10"/>
        <rFont val="Soberana Sans"/>
        <family val="2"/>
      </rPr>
      <t>Sin Información,Sin Justificación</t>
    </r>
  </si>
  <si>
    <r>
      <t xml:space="preserve">A4 - C1.4 Porcentaje de cursos de capacitación impartidos a los pescadores y acuacultores.
</t>
    </r>
    <r>
      <rPr>
        <sz val="10"/>
        <rFont val="Soberana Sans"/>
        <family val="2"/>
      </rPr>
      <t xml:space="preserve"> Causa : Hasta el mes de agosto se concretó la validación jurídica del instrumento jurídico 2017 y la radicación del recurso a la Instancia Ejecutora responsable de la impartición de los talleres de capacitación.   Efecto: Retraso en la implementación de los talleres de capacitación (iniciaron el 1 de septiembre de 2017). sin embargo, al 30 de septiembre, se cuenta con la programación total de los Talleres 2017, a excepción de los que se atenderán debido a las Contingencias en Oaxaca y Chiapas.  Otros Motivos:</t>
    </r>
  </si>
  <si>
    <r>
      <t xml:space="preserve">A3 - C1.3 Porcentaje de cuotas calculadas para la adquisición de diésel marino y gasolina ribereña
</t>
    </r>
    <r>
      <rPr>
        <sz val="10"/>
        <rFont val="Soberana Sans"/>
        <family val="2"/>
      </rPr>
      <t xml:space="preserve"> Causa : Se sobrepasó la meta debido al inicio oportuno de la ejecución del sistema que administra la operación de los incentivos, aunado a un proceso ágil de dictaminación. Efecto: Reducción del plazo para el cálculo de cuotas y para el otorgamiento de los apoyos de diésel marino y gasolina ribereña. Otros Motivos:</t>
    </r>
  </si>
  <si>
    <r>
      <t xml:space="preserve">A1 - C1.1 Mide el número de equipos sustituidos
</t>
    </r>
    <r>
      <rPr>
        <sz val="10"/>
        <rFont val="Soberana Sans"/>
        <family val="2"/>
      </rPr>
      <t>Sin Información,Sin Justificación</t>
    </r>
  </si>
  <si>
    <r>
      <t xml:space="preserve">A2 - C1.1/ C1.2 Porcentaje de instrumentos jurídicos suscritos para la ejecución de obras y estudios y modernización de embarcaciones mayores.
</t>
    </r>
    <r>
      <rPr>
        <sz val="10"/>
        <rFont val="Soberana Sans"/>
        <family val="2"/>
      </rPr>
      <t>Sin Información,Sin Justificación</t>
    </r>
  </si>
  <si>
    <r>
      <t xml:space="preserve">A5-C1.5 Porcentaje de solicitudes de apoyo dictaminadas para fortalecimiento de capacidades
</t>
    </r>
    <r>
      <rPr>
        <sz val="10"/>
        <rFont val="Soberana Sans"/>
        <family val="2"/>
      </rPr>
      <t xml:space="preserve"> Causa : No se presenta avance en las solicitudes dictaminadas debido a que el programa se sitúa en el proceso de revisión documental y en la etapa de dictaminación de expedientes físicos. Efecto: Se retrasarán los procesos formativos del cronograma propuesto por parte del productor.  Otros Motivos:</t>
    </r>
  </si>
  <si>
    <r>
      <t xml:space="preserve">A13 - C5.1 Porcentaje de solicitudes dictaminadas para la conservación, manejo y aprovechamiento de recursos genéticos en materia de acuacultura.
</t>
    </r>
    <r>
      <rPr>
        <sz val="10"/>
        <rFont val="Soberana Sans"/>
        <family val="2"/>
      </rPr>
      <t xml:space="preserve"> Causa : Mayor interés por parte del sector para la presentación de  solicitudes de apoyo.  Efecto: Se cuenta con un mayor numero de proyectos, que permite realizar una mejor selección en la distribución de apoyos.  Otros Motivos:</t>
    </r>
  </si>
  <si>
    <r>
      <t xml:space="preserve">A7 - C2.2 Porcentaje de solicitudes de apoyo dictaminadas para el retiro de embarcaciones
</t>
    </r>
    <r>
      <rPr>
        <sz val="10"/>
        <rFont val="Soberana Sans"/>
        <family val="2"/>
      </rPr>
      <t xml:space="preserve"> Causa : No se presenta avance debido a la demora en el envío de las solicitudes por parte de las ventanillas a la Unidad Responsable e Instancia Ejecutora para la revisión del cumplimiento de los requisitos; así como para el registro de las solicitudes en el Sistema Único de Registro de Información. Efecto: Retraso en la contribución y disminución del retiro voluntario de las pesquerías sobre explotadas. Otros Motivos:</t>
    </r>
  </si>
  <si>
    <r>
      <t xml:space="preserve">A8 - C2.3 Porcentaje de proyectos que contribuyen al ordenamiento acuícola.
</t>
    </r>
    <r>
      <rPr>
        <sz val="10"/>
        <rFont val="Soberana Sans"/>
        <family val="2"/>
      </rPr>
      <t xml:space="preserve"> Causa : Se revisaron todas las solicitudes, de las cuales 2 continúan en validación jurídica. Se planea iniciar la ejecución de los mismo a inicios del siguiente trimestre. Efecto: Se tendría como efecto un limitado alcance de los mismo, para llevarse a cabo todas las actividades en el siguiente trimestre. Otros Motivos:</t>
    </r>
  </si>
  <si>
    <r>
      <t xml:space="preserve">A6 - C2.1 Porcentaje de proyectos desarrollados que contribuyen en materia de ordenación pesquera.
</t>
    </r>
    <r>
      <rPr>
        <sz val="10"/>
        <rFont val="Soberana Sans"/>
        <family val="2"/>
      </rPr>
      <t xml:space="preserve"> Causa : La meta se ve superada en un 40% debido a un incremento en la demanda del componente, teniendo 4 proyectos más a los programados al periodo. Efecto: Considerando la importancia de las propuestas se atendera y beneficiaran una mayor cantidad de productores de la población objetivo, que implican una mejor eficiencia en acciones de ordenamiento pesquero.   Otros Motivos:</t>
    </r>
  </si>
  <si>
    <r>
      <t xml:space="preserve">A9 - C2.4 Porcentaje de acciones de vigilancia implementadas para fortalecer el cumplimiento y observancia normativa.
</t>
    </r>
    <r>
      <rPr>
        <sz val="10"/>
        <rFont val="Soberana Sans"/>
        <family val="2"/>
      </rPr>
      <t xml:space="preserve"> Causa : La disposición del sector productivo en participar en acciones de prevención en el estado de Tamaulipas, así como el cuidado de la veda de Langostino en Colima y el cierre de veda de camarón en el estado de Sinaloa.  Efecto: La concertación de 3 proyectos no programados, en aras de la ejecución de acciones de inspección y vigilancia.(1 Colima, 1 Tamaulipas, 1 Sinaloa)  Otros Motivos:</t>
    </r>
  </si>
  <si>
    <r>
      <t xml:space="preserve">A10 - C3.1 Porcentaje de solicitudes dictaminadas  de acuerdo a Lineamientos.
</t>
    </r>
    <r>
      <rPr>
        <sz val="10"/>
        <rFont val="Soberana Sans"/>
        <family val="2"/>
      </rPr>
      <t xml:space="preserve"> Causa : La meta fue superada debido a un mayor interés por parte del sector para la presentación de solicitudes de apoyo. Efecto: Se cuenta con un mayor número de proyectos, que permite realizar una mejor selección en la distribución de apoyos.  Otros Motivos:</t>
    </r>
  </si>
  <si>
    <r>
      <t xml:space="preserve">A11 - C4.1/C4.2 Porcentaje de programas de trabajo que se dictaminan en fecha programada.
</t>
    </r>
    <r>
      <rPr>
        <sz val="10"/>
        <rFont val="Soberana Sans"/>
        <family val="2"/>
      </rPr>
      <t xml:space="preserve"> Causa : No se cumplió con la meta programada debido a que el programa se sitúa en el proceso de revisión documental y en la etapa de dictaminación de expedientes físicos. Efecto: Los comités sistema producto no cuentan con el apoyo en tiempo para el desarrollo de las funciones que integran las cadenas productivas.  Otros Motivos:</t>
    </r>
  </si>
  <si>
    <r>
      <t xml:space="preserve">A12 - C4.3 Porcentajes de estudios realizados para conocer la frecuencia de consumo de productos acuícolas y pesqueros
</t>
    </r>
    <r>
      <rPr>
        <sz val="10"/>
        <rFont val="Soberana Sans"/>
        <family val="2"/>
      </rPr>
      <t>Sin Información,Sin Justificación</t>
    </r>
  </si>
  <si>
    <t>S262</t>
  </si>
  <si>
    <t>Programa de Apoyos a la Comercialización</t>
  </si>
  <si>
    <t>F00-Agencia de Servicios a la Comercialización y Desarrollo de Mercados Agropecuarios</t>
  </si>
  <si>
    <t>Contribuir a promover mayor certidumbre en la actividad agroalimentaria mediante mecanismos de administración de riesgos mediante mecanismos de administración de riesgos mediante mecanismos de administración de riesgos mediante incentivos a la comercialización, promoción comercial y fomento a las exportaciones de productos agropecuarios y pesqueros.</t>
  </si>
  <si>
    <r>
      <t>Volumen de Producción con Incentivos a la Comercialización de cosechas con respecto al total de la producción elegible.</t>
    </r>
    <r>
      <rPr>
        <i/>
        <sz val="10"/>
        <color indexed="30"/>
        <rFont val="Soberana Sans"/>
      </rPr>
      <t xml:space="preserve">
</t>
    </r>
  </si>
  <si>
    <t>(Sumatoria total del volumen de productos elegibles con Incentivos a la Comercialización de cosechas / Total de volumen producido de cultivos elegibles) * 100</t>
  </si>
  <si>
    <t>producción con cobertura/producción comercializable elegible total  La producción elegible se refiere a los siguientes cultivos: maíz, sorgo, trigo, algodón y soya, sujeta de ser comercializada</t>
  </si>
  <si>
    <r>
      <t>Porcentaje de variación sobre ventas a través de eventos comerciales nacionales e internacionales.</t>
    </r>
    <r>
      <rPr>
        <i/>
        <sz val="10"/>
        <color indexed="30"/>
        <rFont val="Soberana Sans"/>
      </rPr>
      <t xml:space="preserve">
</t>
    </r>
  </si>
  <si>
    <t xml:space="preserve">((monto promedio de ventas y/o contratos generados por participante derivados de la participación en proyectos de promoción comercial y de eventos comerciales nacionales e internacionales en el año tn /monto promedio de ventas y/o contratos generados por participante derivados de la participación en proyectos de promoción comercial y de eventos comerciales nacionales e internacionales en el año t0)-1)*100 </t>
  </si>
  <si>
    <r>
      <t>Variación del ingreso bruto de los productores agropecuarios con incentivos a la Comercialización de Cosechas, proveniente de sus actividades económicas.</t>
    </r>
    <r>
      <rPr>
        <i/>
        <sz val="10"/>
        <color indexed="30"/>
        <rFont val="Soberana Sans"/>
      </rPr>
      <t xml:space="preserve">
</t>
    </r>
  </si>
  <si>
    <t>((Ingreso bruto de los productores agropecuarios con incentivos a la comercialización de cosechas / Ingreso bruto de los productores agropecuarios sin apoyos)-1) *100</t>
  </si>
  <si>
    <t>Productores agropecuarios, acuícolas y pesqueros utilizan algún esquema de comercialización, administración de riesgos de mercado, promoción comercial y/o enlaces comerciales</t>
  </si>
  <si>
    <r>
      <t>Porcentaje de productores agropecuarios que utilizan incentivos a la comercialización con respecto de la población objetivo.</t>
    </r>
    <r>
      <rPr>
        <i/>
        <sz val="10"/>
        <color indexed="30"/>
        <rFont val="Soberana Sans"/>
      </rPr>
      <t xml:space="preserve">
</t>
    </r>
  </si>
  <si>
    <t>(Número de productores agropecuarios con incentivos a la comercialización / población objetivo) * 100</t>
  </si>
  <si>
    <r>
      <t>Productores y Organizaciones del Sector Agroalimentario apoyados.</t>
    </r>
    <r>
      <rPr>
        <i/>
        <sz val="10"/>
        <color indexed="30"/>
        <rFont val="Soberana Sans"/>
      </rPr>
      <t xml:space="preserve">
</t>
    </r>
  </si>
  <si>
    <t>(Número de Productores y Organizaciones del Sector Agroalimentario apoyados / Población objetivo del componente)*100</t>
  </si>
  <si>
    <t>A Incentivos otorgados a productores del sector agroalimentario y pesquero para proyectos de promoción comercial; eventos y misiones comerciales, desarrollo de capacidades y vinculaciones de comercio directo</t>
  </si>
  <si>
    <r>
      <t>Porcentaje de proyectos dictaminados favorablemente</t>
    </r>
    <r>
      <rPr>
        <i/>
        <sz val="10"/>
        <color indexed="30"/>
        <rFont val="Soberana Sans"/>
      </rPr>
      <t xml:space="preserve">
</t>
    </r>
  </si>
  <si>
    <t>(Número de proyectos dictaminados favorablemente / Número total de proyectos ingresados) * 100</t>
  </si>
  <si>
    <r>
      <t>Porcentaje de solicitudes apoyadas en eventos comerciales</t>
    </r>
    <r>
      <rPr>
        <i/>
        <sz val="10"/>
        <color indexed="30"/>
        <rFont val="Soberana Sans"/>
      </rPr>
      <t xml:space="preserve">
</t>
    </r>
  </si>
  <si>
    <t xml:space="preserve">(Número de solicitudes apoyadas en eventos comerciales / Número total de solicitudes de apoyo) * 100 </t>
  </si>
  <si>
    <t>B Incentivos a la Comercialización, entregados a los productores y/o compradores de productos agropecuarios.</t>
  </si>
  <si>
    <r>
      <t>Porcentaje del volumen comercializado de productos elegibles con incentivos complementarios al ingreso objetivo por ciclo agrícola y producto con respecto al total producido.</t>
    </r>
    <r>
      <rPr>
        <i/>
        <sz val="10"/>
        <color indexed="30"/>
        <rFont val="Soberana Sans"/>
      </rPr>
      <t xml:space="preserve">
</t>
    </r>
  </si>
  <si>
    <t>(Sumatoria de volumen de productos elegibles con incentivos complementarios al ingreso objetivo por ciclo agrícola y cultivo / Total de volumen producido de productos elegibles por ciclo agrícola y cultivo) * 100</t>
  </si>
  <si>
    <r>
      <t xml:space="preserve">Porcentaje del volumen comercializado de productos elegibles con incentivos al proceso de certificación a la calidad del producto (por ciclo agrícola y producto) con respecto al total producido. </t>
    </r>
    <r>
      <rPr>
        <i/>
        <sz val="10"/>
        <color indexed="30"/>
        <rFont val="Soberana Sans"/>
      </rPr>
      <t xml:space="preserve">
</t>
    </r>
  </si>
  <si>
    <t xml:space="preserve">(Sumatoria del volumen de productos elegibles con incentivos al proceso de certificación a la calidad del producto por ciclo agrícola y cultivo / Total de volumen producido de productos elegibles por ciclo agrícola y cultivo) * 100  </t>
  </si>
  <si>
    <r>
      <t>Porcentaje del volumen comercializado de productos elegibles con  apoyos para administración de riesgos de precios no incorporadas a la AxC con respecto al total producido.</t>
    </r>
    <r>
      <rPr>
        <i/>
        <sz val="10"/>
        <color indexed="30"/>
        <rFont val="Soberana Sans"/>
      </rPr>
      <t xml:space="preserve">
</t>
    </r>
  </si>
  <si>
    <t>(Sumatoria del volumen de productos  elegibles con incentivos para administración de riesgos de precios no incorporadas a la AxC / Total de volumen producido de productos elegibles)*100</t>
  </si>
  <si>
    <r>
      <t>Porcentaje del volumen comercializado de productos elegibles con incentivos emergentes a la comercialización (por ciclo agrícola y producto) con respecto al total producido.</t>
    </r>
    <r>
      <rPr>
        <i/>
        <sz val="10"/>
        <color indexed="30"/>
        <rFont val="Soberana Sans"/>
      </rPr>
      <t xml:space="preserve">
</t>
    </r>
  </si>
  <si>
    <t>(Sumatoria del volumen de productos elegibles con incentivos emergentes a la comercialización por ciclo agrícola y cultivo / Total de volumen producido de productos elegibles por ciclo agrícola y cultivo) * 100</t>
  </si>
  <si>
    <r>
      <t>Porcentaje del volumen comercializado de productos elegibles con  apoyos para administración de riesgos de precios incorporadas a la AxC con respecto al total producido.</t>
    </r>
    <r>
      <rPr>
        <i/>
        <sz val="10"/>
        <color indexed="30"/>
        <rFont val="Soberana Sans"/>
      </rPr>
      <t xml:space="preserve">
</t>
    </r>
  </si>
  <si>
    <t>(Sumatoria del volumen de productos elegibles con incentivos para administración de riesgos de precios incorporadas a la AxC / Total de volumen producido de productos elegibles)*100</t>
  </si>
  <si>
    <r>
      <t>Porcentaje de proyectos de inversión con Incentivos a la Infraestructura Comercial con respecto al total de Proyectos de Inversión recibidos.</t>
    </r>
    <r>
      <rPr>
        <i/>
        <sz val="10"/>
        <color indexed="30"/>
        <rFont val="Soberana Sans"/>
      </rPr>
      <t xml:space="preserve">
</t>
    </r>
  </si>
  <si>
    <t>(Sumatoria de proyectos de inversión con incentivos a la infraestructura comercial / Total de proyectos de inversión recibidos) * 100</t>
  </si>
  <si>
    <t>A 1 Dictaminación favorable efectuada a las solicitudes de proyectos de promoción comercial para el acceso a los incentivos</t>
  </si>
  <si>
    <r>
      <t>Porcentaje de unidades productivas que acceden a certificación o recertificación.</t>
    </r>
    <r>
      <rPr>
        <i/>
        <sz val="10"/>
        <color indexed="30"/>
        <rFont val="Soberana Sans"/>
      </rPr>
      <t xml:space="preserve">
</t>
    </r>
  </si>
  <si>
    <t>(Número de unidades productivas que acceden a certificación o recertificación /Número total de unidades productivas solicitantes para la certificación o recertificación  a través de proyectos de promoción comercial) * 100</t>
  </si>
  <si>
    <t>A 2 Capacitación a través de proyectos de promoción comercial</t>
  </si>
  <si>
    <r>
      <t xml:space="preserve">Porcentaje de participantes del sector agroalimentario que reciben capacitación.  </t>
    </r>
    <r>
      <rPr>
        <i/>
        <sz val="10"/>
        <color indexed="30"/>
        <rFont val="Soberana Sans"/>
      </rPr>
      <t xml:space="preserve">
</t>
    </r>
  </si>
  <si>
    <t>(Número de participantes del sector agroalimentario capacitados / Número de participantes en proyectos de promoción comercial de capacitación) * 100</t>
  </si>
  <si>
    <t>A 3 Medir el porcentaje de las empresas participantes del sector agroalimentario y pesquero que logran establecer enlaces comerciales en Eventos Comerciales Nacionales e Internacionales.</t>
  </si>
  <si>
    <r>
      <t>Porcentaje de las empresas participantes del sector agroalimentario y pesquero que logran establecer enlaces comerciales</t>
    </r>
    <r>
      <rPr>
        <i/>
        <sz val="10"/>
        <color indexed="30"/>
        <rFont val="Soberana Sans"/>
      </rPr>
      <t xml:space="preserve">
</t>
    </r>
  </si>
  <si>
    <t>(Número total de empresas participantes del sector agroalimentario y pesquero que establecen enlaces comerciales / Número total de empresas participantes del sector agroalimentario y pesquero en Eventos Comerciales) * 100</t>
  </si>
  <si>
    <t>B 4 Dictaminación favorable efectuada a las solicitudes para acceder a los incentivos a la Comercialización.</t>
  </si>
  <si>
    <r>
      <t>Porcentaje de las solicitudes dictaminadas favorablemente para acceder a los incentivos a la comercialización con respecto al total recibidas.</t>
    </r>
    <r>
      <rPr>
        <i/>
        <sz val="10"/>
        <color indexed="30"/>
        <rFont val="Soberana Sans"/>
      </rPr>
      <t xml:space="preserve">
</t>
    </r>
  </si>
  <si>
    <t>(Número total de solicitudes dictaminadas favorablemente / Número total de solicitudes recibidas)*100</t>
  </si>
  <si>
    <t>B 5 Registro del volumen de productos agropecuarios en Agricultura por Contrato</t>
  </si>
  <si>
    <r>
      <t>Porcentaje del volumen registrado en el esquema de agricultura por contrato (por ciclo agrícola y producto) con respecto al total producido.</t>
    </r>
    <r>
      <rPr>
        <i/>
        <sz val="10"/>
        <color indexed="30"/>
        <rFont val="Soberana Sans"/>
      </rPr>
      <t xml:space="preserve">
</t>
    </r>
  </si>
  <si>
    <t>(Sumatoria del volumen registrado en el esquema de agricultura por contrato por ciclo agrícola y cultivo / Total de volumen producido de productos elegibles por ciclo agrícola y cultivo)*100</t>
  </si>
  <si>
    <t>B 6 Registro de beneficiarios que recibieron el pago de Incentivos a la Comercialización en el plazo establecido en la normatividad.</t>
  </si>
  <si>
    <r>
      <t>Porcentaje de beneficiarios que recibieron el pago en el plazo establecido en la normatividad con respecto al total de productores que solicitaron el apoyo.</t>
    </r>
    <r>
      <rPr>
        <i/>
        <sz val="10"/>
        <color indexed="30"/>
        <rFont val="Soberana Sans"/>
      </rPr>
      <t xml:space="preserve">
</t>
    </r>
  </si>
  <si>
    <t xml:space="preserve">(Numero de beneficiarios con el pago recibido en el plazo establecido en la normatividad  / Numero total de solicitantes) * 100 </t>
  </si>
  <si>
    <t>B 7 Dictaminación favorable efectuada a las solicitudes recibidas para el acceso a los incentivos para la administración de riesgos de precios no incorporadas a la AxC.</t>
  </si>
  <si>
    <r>
      <t>Porcentaje de las solicitudes dictaminadas favorablemente  para acceder a los incentivos para administración de riesgos de precios no incorporadas a la AxC con respecto al total de solicitudes recibidas.</t>
    </r>
    <r>
      <rPr>
        <i/>
        <sz val="10"/>
        <color indexed="30"/>
        <rFont val="Soberana Sans"/>
      </rPr>
      <t xml:space="preserve">
</t>
    </r>
  </si>
  <si>
    <t>(Número total de  solicitudes dictaminadas favorablemente para acceder a los incentivos para administración de riesgos de precios no incorporadas a la AxC  / Número total de solicitudes sin agricultura por contrato recibidas)*100</t>
  </si>
  <si>
    <t>B 8 Dictaminación favorable efectuada a las solicitudes recibidas para el acceso a los incentivos para la administración de riesgos de precios incorporadas a la AxC.</t>
  </si>
  <si>
    <r>
      <t>Porcentaje de las solicitudes dictaminadas favorablemente  para acceder a los apoyos para administración de riesgos de precios  incorporadas a la AxC con respecto al total de solicitudes recibidas.</t>
    </r>
    <r>
      <rPr>
        <i/>
        <sz val="10"/>
        <color indexed="30"/>
        <rFont val="Soberana Sans"/>
      </rPr>
      <t xml:space="preserve">
</t>
    </r>
  </si>
  <si>
    <t>(Número total de solicitudes dictaminadas favorablemente para acceder a los incentivos para administración de riesgos de precios incorporadas a la AxC / Número total de solicitudes con agricultura por contrato recibidas)*100</t>
  </si>
  <si>
    <r>
      <t xml:space="preserve">Volumen de Producción con Incentivos a la Comercialización de cosechas con respecto al total de la producción elegible.
</t>
    </r>
    <r>
      <rPr>
        <sz val="10"/>
        <rFont val="Soberana Sans"/>
        <family val="2"/>
      </rPr>
      <t>Sin Información,Sin Justificación</t>
    </r>
  </si>
  <si>
    <r>
      <t xml:space="preserve">Volumen de producción con cobertura de riesgos de mercado del total de la producción comercializable elegible
</t>
    </r>
    <r>
      <rPr>
        <sz val="10"/>
        <rFont val="Soberana Sans"/>
        <family val="2"/>
      </rPr>
      <t>Sin Información,Sin Justificación</t>
    </r>
  </si>
  <si>
    <r>
      <t xml:space="preserve">Porcentaje de variación sobre ventas a través de eventos comerciales nacionales e internacionales.
</t>
    </r>
    <r>
      <rPr>
        <sz val="10"/>
        <rFont val="Soberana Sans"/>
        <family val="2"/>
      </rPr>
      <t>Sin Información,Sin Justificación</t>
    </r>
  </si>
  <si>
    <r>
      <t xml:space="preserve">Variación del ingreso bruto de los productores agropecuarios con incentivos a la Comercialización de Cosechas, proveniente de sus actividades económicas.
</t>
    </r>
    <r>
      <rPr>
        <sz val="10"/>
        <rFont val="Soberana Sans"/>
        <family val="2"/>
      </rPr>
      <t>Sin Información,Sin Justificación</t>
    </r>
  </si>
  <si>
    <r>
      <t xml:space="preserve">Porcentaje de productores agropecuarios que utilizan incentivos a la comercialización con respecto de la población objetivo.
</t>
    </r>
    <r>
      <rPr>
        <sz val="10"/>
        <rFont val="Soberana Sans"/>
        <family val="2"/>
      </rPr>
      <t>Sin Información,Sin Justificación</t>
    </r>
  </si>
  <si>
    <r>
      <t xml:space="preserve">Productores y Organizaciones del Sector Agroalimentario apoyados.
</t>
    </r>
    <r>
      <rPr>
        <sz val="10"/>
        <rFont val="Soberana Sans"/>
        <family val="2"/>
      </rPr>
      <t>Sin Información,Sin Justificación</t>
    </r>
  </si>
  <si>
    <r>
      <t xml:space="preserve">Porcentaje de proyectos dictaminados favorablemente
</t>
    </r>
    <r>
      <rPr>
        <sz val="10"/>
        <rFont val="Soberana Sans"/>
        <family val="2"/>
      </rPr>
      <t xml:space="preserve"> Causa : La meta planeada en este periodo fue superada, debido a que se contó con una una mayor participación de organizaciones que buscaban ser beneficiarias, así mismo la gran mayoria cumplió con todos los requisitos y el procedimiento de evaluación marcado en Reglas de Operación, dando como resultado alcanzar en este periodo la meta final establecida. Efecto: El efecto que se tiene es positivo, debido a que se a contado con una gran participación de organizaciones que buscan ser beneficiarias por el Subcomponente de Promoción Comercial; sin embargo se continua trabajando con dichas organizaciones, buscando con ello beneficiar aún más al Sector Agroalimentario. Otros Motivos:</t>
    </r>
  </si>
  <si>
    <r>
      <t xml:space="preserve">Porcentaje de solicitudes apoyadas en eventos comerciales
</t>
    </r>
    <r>
      <rPr>
        <sz val="10"/>
        <rFont val="Soberana Sans"/>
        <family val="2"/>
      </rPr>
      <t xml:space="preserve"> Causa : No se alcanza la meta derivado de la cancelación de eventos como Paisajismo, Expo Agro Sinaloa, Mexico Now y la reducción de beneficiarios en eventos como Abastur en más del 50%, derivado de que se ajusto el presupuesto que se destina para el incentivo. Se presentan datos preliminares, la información de los eventos realizados en las últimas dos semanas de septiembre aún no se tienen por el tiempo que se limito por la finalización del evento. Efecto: El efecto es negativo, al no concretarse algunos eventos, por lo que la reducción de la Oferta de productos a nivel Nacional e Internacional no permitió lograr enlaces comerciales y diversificar mercados.  Se ajusta la meta para el último trimestre ya que no se pudo incorporar mayor número de eventos para el último trimestre. Otros Motivos:</t>
    </r>
  </si>
  <si>
    <r>
      <t xml:space="preserve">Porcentaje del volumen comercializado de productos elegibles con incentivos complementarios al ingreso objetivo por ciclo agrícola y producto con respecto al total producido.
</t>
    </r>
    <r>
      <rPr>
        <sz val="10"/>
        <rFont val="Soberana Sans"/>
        <family val="2"/>
      </rPr>
      <t xml:space="preserve"> Causa : El Incentivo se activó derivado de que el importe del Ingreso Integrado ha sido inferior al ingreso objetivo establecido para los productos elegibles, alcanzando un 74.93% de la meta planeada.                                                                                                     Nota Adicional: El denominador fue ajustado considerando las últimas cifras de SIAP (ciclos agrícolas P.V. 2015 y O.I. 2015/2016). Efecto: Con lo anterior se garantizó a los productores un ingreso mínimo por tonelada producida y comercializada, proporcionando certidumbre en los procesos de comercialización. Otros Motivos:</t>
    </r>
  </si>
  <si>
    <r>
      <t xml:space="preserve">Porcentaje del volumen comercializado de productos elegibles con incentivos al proceso de certificación a la calidad del producto (por ciclo agrícola y producto) con respecto al total producido. 
</t>
    </r>
    <r>
      <rPr>
        <sz val="10"/>
        <rFont val="Soberana Sans"/>
        <family val="2"/>
      </rPr>
      <t xml:space="preserve"> Causa : Durante el primer trimestre no existió participación activa de productores y/o compradores para solicitar el Incentivo correspondiente.  Nota Adicional: El denominador fue ajustado considerando las últimas cifras de SIAP de Frijol (ciclos agrícolas P.V. 2015 y O.I. 2015/2016). Efecto: En el transcurso del segundo semestre se espera interés por parte de los productores y/o compradores en participar dentro del Programa. Otros Motivos:</t>
    </r>
  </si>
  <si>
    <r>
      <t xml:space="preserve">Porcentaje del volumen comercializado de productos elegibles con  apoyos para administración de riesgos de precios no incorporadas a la AxC con respecto al total producido.
</t>
    </r>
    <r>
      <rPr>
        <sz val="10"/>
        <rFont val="Soberana Sans"/>
        <family val="2"/>
      </rPr>
      <t xml:space="preserve"> Causa : No hubo interés de los productores y compradores ya que resultó de mayor beneficio participar en la agricultura por contrato. Efecto: La disminución del volumen comercializado  de productos  elegibles con incentivos para administración de riesgos de precios sin agricultura por contrato, se originó principalmente por un mayor interés de los participantes por el esquema de agricultura por contrato debido al comportamiento de precios en el mercado lo que hizo atractivo el esquema a los participantes logrando tener un mayor alcance de lo esperado. Otros Motivos:</t>
    </r>
  </si>
  <si>
    <r>
      <t xml:space="preserve">Porcentaje del volumen comercializado de productos elegibles con incentivos emergentes a la comercialización (por ciclo agrícola y producto) con respecto al total producido.
</t>
    </r>
    <r>
      <rPr>
        <sz val="10"/>
        <rFont val="Soberana Sans"/>
        <family val="2"/>
      </rPr>
      <t xml:space="preserve"> Causa : Derivado de la alta participación por parte de los productores y/o compradores, se logró el desplazamiento de 83.6 miles de toneladas de frijol, rebasando la meta planeada en un 4.5%.  Nota Adicional: El denominador fue ajustado considerando las últimas cifras de SIAP de Frijol (ciclos agrícolas P.V. 2015 y O.I. 2015/2016). Efecto: Con lo anterior, los participantes lograron solventar una parte de los gastos de operación derivados del acopio, beneficio (limpieza), flete y costos financieros por la adquisición del producto. Otros Motivos:</t>
    </r>
  </si>
  <si>
    <r>
      <t xml:space="preserve">Porcentaje del volumen comercializado de productos elegibles con  apoyos para administración de riesgos de precios incorporadas a la AxC con respecto al total producido.
</t>
    </r>
    <r>
      <rPr>
        <sz val="10"/>
        <rFont val="Soberana Sans"/>
        <family val="2"/>
      </rPr>
      <t xml:space="preserve"> Causa : La meta no fue alcanzada debido a que los niveles de precios en el mercado presentaron un comportamiento lateral, lo que ocasionó el bajo interés de los participantes. Efecto: El efecto fue un menor volumen comercializado ocasionado  por el comportamiento lateral de precios; sin embargo, se lograron apoyar a 73,316 participantes y con ello proteger el ingreso de los productores  Otros Motivos:</t>
    </r>
  </si>
  <si>
    <r>
      <t xml:space="preserve">Porcentaje de proyectos de inversión con Incentivos a la Infraestructura Comercial con respecto al total de Proyectos de Inversión recibidos.
</t>
    </r>
    <r>
      <rPr>
        <sz val="10"/>
        <rFont val="Soberana Sans"/>
        <family val="2"/>
      </rPr>
      <t xml:space="preserve"> Causa : No existe meta planeada en el primer semestre Efecto: Los resultados se verán reflejados en el segundo semestre. Otros Motivos:</t>
    </r>
  </si>
  <si>
    <r>
      <t xml:space="preserve">Porcentaje de unidades productivas que acceden a certificación o recertificación.
</t>
    </r>
    <r>
      <rPr>
        <sz val="10"/>
        <rFont val="Soberana Sans"/>
        <family val="2"/>
      </rPr>
      <t>Sin Información,Sin Justificación</t>
    </r>
  </si>
  <si>
    <r>
      <t xml:space="preserve">Porcentaje de participantes del sector agroalimentario que reciben capacitación.  
</t>
    </r>
    <r>
      <rPr>
        <sz val="10"/>
        <rFont val="Soberana Sans"/>
        <family val="2"/>
      </rPr>
      <t>Sin Información,Sin Justificación</t>
    </r>
  </si>
  <si>
    <r>
      <t xml:space="preserve">Porcentaje de las empresas participantes del sector agroalimentario y pesquero que logran establecer enlaces comerciales
</t>
    </r>
    <r>
      <rPr>
        <sz val="10"/>
        <rFont val="Soberana Sans"/>
        <family val="2"/>
      </rPr>
      <t xml:space="preserve"> Causa : No se alcanza la meta derivado de la cancelación de eventos como Paisajismo, Expo Agro Sinaloa, Mexico Now y la reducción de beneficiarios en eventos como Abastur en más de un 50%, derivado de que se ajustó el presupuesto que se destina para el incentivo. Se presentan datos preliminares ya que aún no se cuenta con la información correspondiente a los eventos de los últimas semanas de septiembre Efecto: El efecto es negativo, al no concretarse algunos eventos, por lo que al reducirse el número de beneficiarios también se reducen los enlaces comerciales y se limita la diversificación de mercados.  Se ajusta la meta para el último trimestre ya que no se pudo incrementar el número de eventos para el último trimestre. Otros Motivos:</t>
    </r>
  </si>
  <si>
    <r>
      <t xml:space="preserve">Porcentaje de las solicitudes dictaminadas favorablemente para acceder a los incentivos a la comercialización con respecto al total recibidas.
</t>
    </r>
    <r>
      <rPr>
        <sz val="10"/>
        <rFont val="Soberana Sans"/>
        <family val="2"/>
      </rPr>
      <t xml:space="preserve"> Causa : El avance del 86.9% respecto a la meta planeada, obedece principalmente al incumplimiento de algunos participantes en cuanto a la presentación de los requisitos establecidos en la normatividad.  Efecto: Si bien la meta no fue alcanzada derivado de lo anterior. Sin embargo se puedo beneficiar a 180,595 participantes (personas físicas y/o morales), permitiendo incentivar la comercialización de 24.0 millones de toneladas de granos y oleaginosas, en 27 estados de la Republica Mexicana y la Región Lagunera.  Otros Motivos:</t>
    </r>
  </si>
  <si>
    <r>
      <t xml:space="preserve">Porcentaje del volumen registrado en el esquema de agricultura por contrato (por ciclo agrícola y producto) con respecto al total producido.
</t>
    </r>
    <r>
      <rPr>
        <sz val="10"/>
        <rFont val="Soberana Sans"/>
        <family val="2"/>
      </rPr>
      <t xml:space="preserve"> Causa : El incremento del volumen registrado en Agricultura por Contrato, obedece a la alta participación tanto de productores como de compradores de granos y oleaginosas elegibles, debido a la baja de precios de futuros internacionales y el efecto de certidumbre que brinda el Ingreso Objetivo.   Efecto: Derivado de la tendencia a la baja en los niveles de precios de mercado de los productos agrícolas y a la alta volatilidad en los mercados agrícolas internacionales que repercuten directamente en los precios pagados a los productores, es que se demanda la instrumentación de una estrategia que brinde certidumbre a los productores de los cultivos elegibles, para que continúen en su actividad, impulsando la economía de las diversas Entidades Federativas del país.  Otros Motivos:</t>
    </r>
  </si>
  <si>
    <r>
      <t xml:space="preserve">Porcentaje de beneficiarios que recibieron el pago en el plazo establecido en la normatividad con respecto al total de productores que solicitaron el apoyo.
</t>
    </r>
    <r>
      <rPr>
        <sz val="10"/>
        <rFont val="Soberana Sans"/>
        <family val="2"/>
      </rPr>
      <t xml:space="preserve"> Causa : Con la instrumentación de los Incentivos a la Comercialización se logró apoyar a 180,595 productores, representando el 94.3% de la meta planeada. Efecto: Lo anterior, permitió incentivar la comercialización de 24.0 millones de toneladas de granos y oleaginosas, en 27 estados de la Republica Mexicana y la Región Lagunera.  Otros Motivos:</t>
    </r>
  </si>
  <si>
    <r>
      <t xml:space="preserve">Porcentaje de las solicitudes dictaminadas favorablemente  para acceder a los incentivos para administración de riesgos de precios no incorporadas a la AxC con respecto al total de solicitudes recibidas.
</t>
    </r>
    <r>
      <rPr>
        <sz val="10"/>
        <rFont val="Soberana Sans"/>
        <family val="2"/>
      </rPr>
      <t xml:space="preserve"> Causa : La meta quedo por arriba de lo planeado debido a que los esquemas han sido de interés para los productores y compradores, ya que el beneficio es del 100 % para el participante. Efecto: El efecto fue una mayor recepción de solicitudes por el interés de los productores y compradores en los esquemas y el porcentaje del beneficio. Otros Motivos:</t>
    </r>
  </si>
  <si>
    <r>
      <t xml:space="preserve">Porcentaje de las solicitudes dictaminadas favorablemente  para acceder a los apoyos para administración de riesgos de precios  incorporadas a la AxC con respecto al total de solicitudes recibidas.
</t>
    </r>
    <r>
      <rPr>
        <sz val="10"/>
        <rFont val="Soberana Sans"/>
        <family val="2"/>
      </rPr>
      <t xml:space="preserve"> Causa : La meta no se alcanzó debido a que los precios en el mercado se han mantenido a la baja  y por lo tanto no hay un interés en participar por parte de los productores y/o compradores, además de  factores externos como el sismo del 19 de septiembre por el cual  no se operó del 20 al 22 de septiembre por haberse declarado días inhábiles. Efecto: El efecto fue la disminución en la recepción de solicitudes  para poder ser dictaminadas favorablemente, sin embargo se lograron dictaminar 111,774 solicitudes. Otros Motivos:</t>
    </r>
  </si>
  <si>
    <t>S263</t>
  </si>
  <si>
    <t>Programa de Sanidad e Inocuidad Agroalimentaria</t>
  </si>
  <si>
    <t>B00-Servicio Nacional de Sanidad, Inocuidad y Calidad Agroalimentaria</t>
  </si>
  <si>
    <t>Contribuir a promover mayor certidumbre en la actividad agroalimentaria mediante mecanismos de administración de riesgos mediante la conservación y mejora de los estatus sanitarios en los estados, zonas o regiones donde se previenen y combaten plagas y enfermedades que afectan la agricultura, ganadería, acuacultura y pesca</t>
  </si>
  <si>
    <t>Superficie conservada libre de la mosca de la fruta/territorio nacional</t>
  </si>
  <si>
    <r>
      <t>Tasa variación de unidades de producción  agrícolas, pecuarias, acuícolas y pesqueras reconocidas y/o certificadas en la aplicación de sistemas de reducción de riesgos de contaminación y buenas prácticas.</t>
    </r>
    <r>
      <rPr>
        <i/>
        <sz val="10"/>
        <color indexed="30"/>
        <rFont val="Soberana Sans"/>
      </rPr>
      <t xml:space="preserve">
</t>
    </r>
  </si>
  <si>
    <t>((Número de unidades de producción agrícolas, pecuarias, acuícolas y pesqueras reconocidas y/o certificadas en la aplicación de sistemas de reducción de riesgos de contaminación y buenas prácticas en el año tn / Número de unidades de producción agrícolas, pecuarias, acuícolas y pesqueras reconocidas y/o certificadas en la aplicación de sistemas de reducción de riesgos de contaminación y buenas prácticas en tn-1) -1) *100</t>
  </si>
  <si>
    <r>
      <t>Índice de estatus fitozoosanitario que se mantienen</t>
    </r>
    <r>
      <rPr>
        <i/>
        <sz val="10"/>
        <color indexed="30"/>
        <rFont val="Soberana Sans"/>
      </rPr>
      <t xml:space="preserve">
</t>
    </r>
  </si>
  <si>
    <t>[(0.70)*(Número de estatus fitosanitario que se mantienen/Número de estatus fitosanitario actual)+(0.30)*((Número de estatus zoosanitario que se mantienen/Número de estatus zoosanitario actual))</t>
  </si>
  <si>
    <t>Índice</t>
  </si>
  <si>
    <r>
      <t>Índice de estatus fitozoosanitario que se mejoran</t>
    </r>
    <r>
      <rPr>
        <i/>
        <sz val="10"/>
        <color indexed="30"/>
        <rFont val="Soberana Sans"/>
      </rPr>
      <t xml:space="preserve">
</t>
    </r>
  </si>
  <si>
    <t>[(0.70)*(Número de estatus fitosanitario que se mejoran/Número de estatus fitosanitario actual)+(0.30)*((Número de estatus zoosanitario que se mejoran/Número de estatus zoosanitario actual))</t>
  </si>
  <si>
    <t>El patrimonio fito-zoosanitario y de inocuidad agroalimentaria, acuícola y pesquera en los Estados del país se mantiene o mejora.</t>
  </si>
  <si>
    <r>
      <t>Porcentaje de estatus fitosanitarios que se mantienen</t>
    </r>
    <r>
      <rPr>
        <i/>
        <sz val="10"/>
        <color indexed="30"/>
        <rFont val="Soberana Sans"/>
      </rPr>
      <t xml:space="preserve">
</t>
    </r>
  </si>
  <si>
    <t>(Número de estatus fitosanitarios que se mantien/Número de estatus fitosanitario actual)*100</t>
  </si>
  <si>
    <r>
      <t>Porcentaje de estatus fitosanitarios que se mejoran</t>
    </r>
    <r>
      <rPr>
        <i/>
        <sz val="10"/>
        <color indexed="30"/>
        <rFont val="Soberana Sans"/>
      </rPr>
      <t xml:space="preserve">
</t>
    </r>
  </si>
  <si>
    <t>(Número de estatus fitosanitarios que se mejoran/Número de estatus fitosanitario actual)*100</t>
  </si>
  <si>
    <r>
      <t>Porcentaje de estatus zoosanitarios que se mantienen.</t>
    </r>
    <r>
      <rPr>
        <i/>
        <sz val="10"/>
        <color indexed="30"/>
        <rFont val="Soberana Sans"/>
      </rPr>
      <t xml:space="preserve">
</t>
    </r>
  </si>
  <si>
    <t>(Número de estatus zoosanitario que se mantienen/Número de estatus zoosanitario actual)*100</t>
  </si>
  <si>
    <r>
      <t>Porcentaje de estatus zoosanitarios que se mejoran</t>
    </r>
    <r>
      <rPr>
        <i/>
        <sz val="10"/>
        <color indexed="30"/>
        <rFont val="Soberana Sans"/>
      </rPr>
      <t xml:space="preserve">
</t>
    </r>
  </si>
  <si>
    <t>(Número de estatus zoosanitario que se mejoran/Número de estatus zoosanitario actual)*100</t>
  </si>
  <si>
    <t>A C4. Sistema de inocuidad agroalimentaria, acuícola y pesquera mejorado.</t>
  </si>
  <si>
    <r>
      <t>Porcentaje de unidades de producción del sector agroalimentario, acuícola y pesquero reconocidas o certificadas por la implementación de sistemas de reducción de riesgos.</t>
    </r>
    <r>
      <rPr>
        <i/>
        <sz val="10"/>
        <color indexed="30"/>
        <rFont val="Soberana Sans"/>
      </rPr>
      <t xml:space="preserve">
</t>
    </r>
  </si>
  <si>
    <t>(Número de unidades de producción del sector agroalimentario, acuícola y pesquero reconocidas o certificadas en la implementación de sistemas de reducción de riesgos apoyadas por el Programa / Total de unidades de producción del sector agroalimentario, acuícola y pesquero apoyadas por el Programa con implementacion al 100%)*100</t>
  </si>
  <si>
    <r>
      <t>Tasa de variación de kilogramos de carne producida en rastros TIF con incentivo con respecto  al año base</t>
    </r>
    <r>
      <rPr>
        <i/>
        <sz val="10"/>
        <color indexed="30"/>
        <rFont val="Soberana Sans"/>
      </rPr>
      <t xml:space="preserve">
</t>
    </r>
  </si>
  <si>
    <t>(Kilogramos de carne producida en rastros TIF que recibieron incentivo en el año t / Kilógramos de carne producida en rastros TIF con incentivo en el año base)-1* 100</t>
  </si>
  <si>
    <t>B C.1. Sistema de vigilancia epidemiológica, de plagas y enfermedades cuarentenarias mejorado.</t>
  </si>
  <si>
    <r>
      <t>Porcentaje de estrategías que resultan en detección de riesgos fitosanitarios no controlados.</t>
    </r>
    <r>
      <rPr>
        <i/>
        <sz val="10"/>
        <color indexed="30"/>
        <rFont val="Soberana Sans"/>
      </rPr>
      <t xml:space="preserve">
</t>
    </r>
  </si>
  <si>
    <t>(Número de estrategias aplicadas que resultaron en detecciones de riesgos fitosanitarios no controlados /total de estrategias de vigilancia epidemiológica fitosanitaria aplicadas)*100</t>
  </si>
  <si>
    <r>
      <t>Porcentaje de focos atendidos resultado de la vigilancia epidemiológica activa en zonas libres.</t>
    </r>
    <r>
      <rPr>
        <i/>
        <sz val="10"/>
        <color indexed="30"/>
        <rFont val="Soberana Sans"/>
      </rPr>
      <t xml:space="preserve">
</t>
    </r>
  </si>
  <si>
    <t>(Número de focos atendidos / Número de focos reportados en el periodo) *100</t>
  </si>
  <si>
    <t>C C.2. Sistema de vigilancia epidemiológica de plagas y enfermedades reglamentadas no cuarentenarias mejorado.</t>
  </si>
  <si>
    <r>
      <t>Tasa de variación en la cobertura de sitios de riesgo con acciones de vigilancia epidemiológica fitosanitaria</t>
    </r>
    <r>
      <rPr>
        <i/>
        <sz val="10"/>
        <color indexed="30"/>
        <rFont val="Soberana Sans"/>
      </rPr>
      <t xml:space="preserve">
</t>
    </r>
  </si>
  <si>
    <t>((Número de sitios de riesgo con acciones de vigilancia epidemiológica fitosanitaria del año tn / Número de sitios de riesgo con acciones de vigilancia epidemiológica fitosanitaria del año tn-1)-1)*100</t>
  </si>
  <si>
    <r>
      <t>Tasa de variación en la cobertura de sitios de riesgo con acciones de vigilancia epidemiológica zoosanitaria.</t>
    </r>
    <r>
      <rPr>
        <i/>
        <sz val="10"/>
        <color indexed="30"/>
        <rFont val="Soberana Sans"/>
      </rPr>
      <t xml:space="preserve">
</t>
    </r>
  </si>
  <si>
    <t>((Número de sitios de riesgo con acciones de vigilancia epidemiológica zoosanitaria del año tn / Número de sitios de riesgo con acciones de vigilancia epidemiológica zoosanitaria del año tn-1)-1)*100</t>
  </si>
  <si>
    <t>D C.3. Campañas fitozoosanitarias mejoradas.</t>
  </si>
  <si>
    <r>
      <t>Porcentaje de programas de trabajo para plagas fitosanitarias con desviación en su implementación.</t>
    </r>
    <r>
      <rPr>
        <i/>
        <sz val="10"/>
        <color indexed="30"/>
        <rFont val="Soberana Sans"/>
      </rPr>
      <t xml:space="preserve">
</t>
    </r>
  </si>
  <si>
    <t>(Número de programas de trabajo para plagas fitosanitarias que se desvían respecto a las acciones programadas y/o el tiempo establecido/Número total de programas de trabajo para plagas fitosanitarias validados)*100</t>
  </si>
  <si>
    <r>
      <t>Porcentaje de programas de trabajo para plagas y enfermedades zoosanitarias con desviación en su implementación.</t>
    </r>
    <r>
      <rPr>
        <i/>
        <sz val="10"/>
        <color indexed="30"/>
        <rFont val="Soberana Sans"/>
      </rPr>
      <t xml:space="preserve">
</t>
    </r>
  </si>
  <si>
    <t>Número de programas de trabajo para plagas y enfermedades zoosanitarias que se desvían respecto a las acciones programadas y/o el tiempo establecido/Número total de programas de trabajo para plagas y enfermedades zoosanitarias autorizados)*100</t>
  </si>
  <si>
    <r>
      <t>Porcentaje de programas de trabajo para enfemedades acuícolas con desviación conforme al programa de trabajo autorizado.</t>
    </r>
    <r>
      <rPr>
        <i/>
        <sz val="10"/>
        <color indexed="30"/>
        <rFont val="Soberana Sans"/>
      </rPr>
      <t xml:space="preserve">
</t>
    </r>
  </si>
  <si>
    <t>(Número de programas de trabajo para la prevención de enfermedades acuícolas que se desvían respecto a las acciones programadas y/o el tiempo establecido/Número total de programas de trabajo para enfermedades acuícolas validados)*100</t>
  </si>
  <si>
    <t>A 1 A4.2. Implementación de sistemas de reducción de riesgos de contaminación en la producción y procesamiento primario en productos agrícolas, pecuarios, acuícolas y pesqueros.</t>
  </si>
  <si>
    <r>
      <t>Porcentaje de Unidades de Producción del sector agroalimentario, acuícola y pesquero que implementan sistemas de reducción de riesgos en al menos el 25%.</t>
    </r>
    <r>
      <rPr>
        <i/>
        <sz val="10"/>
        <color indexed="30"/>
        <rFont val="Soberana Sans"/>
      </rPr>
      <t xml:space="preserve">
</t>
    </r>
  </si>
  <si>
    <t>(Número de unidades de producción del sector agrícola, pecuario, acuícola y pesquero que implementan sistemas de reducción de riesgos de contaminación en al menos 25% / Total de unidades de producción del sector agroalimentario, acuícola y pesquero atendidas en el Programa de Trabajo)*100</t>
  </si>
  <si>
    <r>
      <t>Porcentaje de Unidades de Producción del sector agroalimentario, acuícola y pesquero que implementan sistemas de reducción de riesgos en al menos el 50%.</t>
    </r>
    <r>
      <rPr>
        <i/>
        <sz val="10"/>
        <color indexed="30"/>
        <rFont val="Soberana Sans"/>
      </rPr>
      <t xml:space="preserve">
</t>
    </r>
  </si>
  <si>
    <t>(Número de unidades de producción del sector agrícola, pecuario, acuícola y pesquero que implementan sistemas de reducción de riesgos de contaminación en al menos 50% / Total de unidades de producción del sector agroalimentario, acuícola y pesquero atendidas en el Programa de Trabajo)*100</t>
  </si>
  <si>
    <r>
      <t>Porcentaje de Unidades de Producción del sector agroalimentario, acuícola y pesquero que implementan sistemas de reducción de riesgos en al menos el 75%.</t>
    </r>
    <r>
      <rPr>
        <i/>
        <sz val="10"/>
        <color indexed="30"/>
        <rFont val="Soberana Sans"/>
      </rPr>
      <t xml:space="preserve">
</t>
    </r>
  </si>
  <si>
    <t>(Número de unidades de producción del sector agrícola, pecuario, acuícola y pesquero que implementan sistemas de reducción de riesgos de contaminación en al menos 75% / Total de unidades de producción del sector agroalimentario, acuícola y pesquero atendidas en el Programa de Trabajo)*100</t>
  </si>
  <si>
    <r>
      <t>Porcentaje de Unidades de Producción del sector agroalimentario, acuícola y pesquero que implementan sistemas de reducción de riesgos al 100%.</t>
    </r>
    <r>
      <rPr>
        <i/>
        <sz val="10"/>
        <color indexed="30"/>
        <rFont val="Soberana Sans"/>
      </rPr>
      <t xml:space="preserve">
</t>
    </r>
  </si>
  <si>
    <t>(Número de unidades de producción del sector agrícola, pecuario, acuícola y pesquero que implementan sistemas de reducción de riesgos de contaminación al 100% / Total de unidades de producción del sector agroalimentario, acuícola y pesquero atendidas en el Programa de Trabajo)*100</t>
  </si>
  <si>
    <t>A 2 A4.1. Aplicación de incentivos para el sacrificio de ganado en rastros TIF.</t>
  </si>
  <si>
    <r>
      <t>Porcentaje de cabezas de ganado sacrificado con buenas prácticas con aplicación de incentivos del Programa.</t>
    </r>
    <r>
      <rPr>
        <i/>
        <sz val="10"/>
        <color indexed="30"/>
        <rFont val="Soberana Sans"/>
      </rPr>
      <t xml:space="preserve">
</t>
    </r>
  </si>
  <si>
    <t>(Número de cabezas de ganado sacrificados con buenas prácticas con aplicación de incentivos del Programa / Número total de cabezas de ganado sacrificados en rastros TIF )*100</t>
  </si>
  <si>
    <t>B 3 A1.2. Aplicación de acciones de vigilancia epidemiológica de riesgos zoosanitarios no controlados.</t>
  </si>
  <si>
    <r>
      <t>Porcentaje de muestras colectadas para la vigilancia epidemiológica de riesgos zoosanitarios no controlados.</t>
    </r>
    <r>
      <rPr>
        <i/>
        <sz val="10"/>
        <color indexed="30"/>
        <rFont val="Soberana Sans"/>
      </rPr>
      <t xml:space="preserve">
</t>
    </r>
  </si>
  <si>
    <t>(Número de muestras colectadas para la vigilancia epidemiológica de riesgos zoosanitarios no controlados / Número de muestras programadas para la vigilancia epidemiológica de riesgos zoosanitarios no controlados)*100</t>
  </si>
  <si>
    <t>B 4 A1.1. Aplicación de estrategias de vigilancia epidemiológica de riesgos fitosanitarios no controlados.</t>
  </si>
  <si>
    <r>
      <t>Porcentaje de estrategias de vigilancia epidemiológica fitosanitaria aplicadas.</t>
    </r>
    <r>
      <rPr>
        <i/>
        <sz val="10"/>
        <color indexed="30"/>
        <rFont val="Soberana Sans"/>
      </rPr>
      <t xml:space="preserve">
</t>
    </r>
  </si>
  <si>
    <t xml:space="preserve">(Número de  estrategias de vigilancia epidemiológica fitosanitaria aplicadas/Número de  estrategias de vigilancia epidemiológica fitosanitaria programadas)*100 </t>
  </si>
  <si>
    <t>C 5 A2.4. Aplicación de acciones para la vigilancia epidemiológica de plagas y enfermedades zoosanitarias reglamentadas.</t>
  </si>
  <si>
    <r>
      <t>Porcentaje de muestras colectadas para la vigilancia epidemiológica de plagas y enfermedades zoosanitarias reglamentadas.</t>
    </r>
    <r>
      <rPr>
        <i/>
        <sz val="10"/>
        <color indexed="30"/>
        <rFont val="Soberana Sans"/>
      </rPr>
      <t xml:space="preserve">
</t>
    </r>
  </si>
  <si>
    <t>(Número de muestras colectadas para la vigilancia epidemiológica de plagas y enfermedades zoosanitarias reglamentadas / Número de muestras programadas para la vigilancia epidemiológica de plagas y enfermedades zoosanitarias reglamentadas )*100</t>
  </si>
  <si>
    <t>C 6 A2.3. Aplicación de acciones para la vigilancia epidemiológica de plagas fitosanitarias reglamentadas.</t>
  </si>
  <si>
    <r>
      <t>Porcentaje de acciones de vigilancia epidemiológica de plagas fitosanitarias reglamentadas</t>
    </r>
    <r>
      <rPr>
        <i/>
        <sz val="10"/>
        <color indexed="30"/>
        <rFont val="Soberana Sans"/>
      </rPr>
      <t xml:space="preserve">
</t>
    </r>
  </si>
  <si>
    <t xml:space="preserve">(Número de  acciones de vigilancia epidemiológica de plagas fitosanitarias reglamentadas aplicadas / Número de  acciones de vigilancia epidemiológica de plagas fitosanitarias reglamentadas programadas)*100 </t>
  </si>
  <si>
    <t>C 7 A2.2. Dotación de infraestructura y equipo en sitios de inspección para la movilización nacional de mercancías reguladas.</t>
  </si>
  <si>
    <r>
      <t>Porcentaje de sitios de inspección con infraestructura y equipo mejorados.</t>
    </r>
    <r>
      <rPr>
        <i/>
        <sz val="10"/>
        <color indexed="30"/>
        <rFont val="Soberana Sans"/>
      </rPr>
      <t xml:space="preserve">
</t>
    </r>
  </si>
  <si>
    <t>(Número de sitios de inspección con infraestructura y equipo mejorados / Total de sitios de inspección)*100</t>
  </si>
  <si>
    <t>C 8 A2.1. Aplicación de medidas cuarentenarias en la movilización nacional de mercancías reguladas.</t>
  </si>
  <si>
    <r>
      <t>Porcentaje de cargamentos de alto riesgo detectados a los que se les aplican medidas cuarentenarias.</t>
    </r>
    <r>
      <rPr>
        <i/>
        <sz val="10"/>
        <color indexed="30"/>
        <rFont val="Soberana Sans"/>
      </rPr>
      <t xml:space="preserve">
</t>
    </r>
  </si>
  <si>
    <t>(Número de cargamentos de alto riesgo con medidas cuarentenarias aplicadas / Total de cargamentos de alto riesgo detectados)*100</t>
  </si>
  <si>
    <t>D 9 A3.4. Implementación de acciones para el control o erradicación de plagas y enfermedades zoosanitarias reglamentadas.</t>
  </si>
  <si>
    <r>
      <t>Porcentaje de acciones aplicadas para el control y/o erradicación de plagas y enfermedades zoosanitarias reglamentadas.</t>
    </r>
    <r>
      <rPr>
        <i/>
        <sz val="10"/>
        <color indexed="30"/>
        <rFont val="Soberana Sans"/>
      </rPr>
      <t xml:space="preserve">
</t>
    </r>
  </si>
  <si>
    <t>(Número de acciones aplicadas para el control o erradicación de plagas y enfermedades zoosanitarias reglamentadas / Total de acciones para el control o erradicación de plagas y enfermedades zoosanitarias reglamentadas programadas)*100</t>
  </si>
  <si>
    <t>D 10 A3.3. Implementación de acciones para el control o erradicación de plagas fitosanitarias reglamentadas.</t>
  </si>
  <si>
    <r>
      <t>Porcentaje de acciones implementadas para el control o erradicación de plagas reglamentadas.</t>
    </r>
    <r>
      <rPr>
        <i/>
        <sz val="10"/>
        <color indexed="30"/>
        <rFont val="Soberana Sans"/>
      </rPr>
      <t xml:space="preserve">
</t>
    </r>
  </si>
  <si>
    <t>(Número de acciones implementadas para el control o erradicación de plagas reglamentadas / Total de acciones para el control o erradicación de plagas reglamentadas programadas)*100</t>
  </si>
  <si>
    <t>D 11 A3.2 Otorgamiento de asistencia técnica para la prevención de enfermedades acuícolas.</t>
  </si>
  <si>
    <r>
      <t>Porcentaje de Unidades de Producción Acuícola con asistencia técnica para la prevención de enfermedades acuícolas.</t>
    </r>
    <r>
      <rPr>
        <i/>
        <sz val="10"/>
        <color indexed="30"/>
        <rFont val="Soberana Sans"/>
      </rPr>
      <t xml:space="preserve">
</t>
    </r>
  </si>
  <si>
    <t>(Número de unidades de producción acuícola atendidas con asistencia técnica / Número de unidades de producción acuícola programadas)*100</t>
  </si>
  <si>
    <t>D 12 A3.1. Implementación de acciones para la prevención de plagas fitosanitarias reglamentadas.</t>
  </si>
  <si>
    <r>
      <t>Porcentaje de acciones implementadas para la prevención de plagas reglamentadas.</t>
    </r>
    <r>
      <rPr>
        <i/>
        <sz val="10"/>
        <color indexed="30"/>
        <rFont val="Soberana Sans"/>
      </rPr>
      <t xml:space="preserve">
</t>
    </r>
  </si>
  <si>
    <t>(Número de acciones implementadas para la prevención de plagas reglamentadas / Total de acciones para la prevención de plagas reglamentadas programadas)*100</t>
  </si>
  <si>
    <r>
      <t xml:space="preserve">Porcentaje del territorio nacional conservado libre de la mosca de la fruta
</t>
    </r>
    <r>
      <rPr>
        <sz val="10"/>
        <rFont val="Soberana Sans"/>
        <family val="2"/>
      </rPr>
      <t>Sin Información,Sin Justificación</t>
    </r>
  </si>
  <si>
    <r>
      <t xml:space="preserve">Tasa variación de unidades de producción  agrícolas, pecuarias, acuícolas y pesqueras reconocidas y/o certificadas en la aplicación de sistemas de reducción de riesgos de contaminación y buenas prácticas.
</t>
    </r>
    <r>
      <rPr>
        <sz val="10"/>
        <rFont val="Soberana Sans"/>
        <family val="2"/>
      </rPr>
      <t>Sin Información,Sin Justificación</t>
    </r>
  </si>
  <si>
    <r>
      <t xml:space="preserve">Índice de estatus fitozoosanitario que se mantienen
</t>
    </r>
    <r>
      <rPr>
        <sz val="10"/>
        <rFont val="Soberana Sans"/>
        <family val="2"/>
      </rPr>
      <t>Sin Información,Sin Justificación</t>
    </r>
  </si>
  <si>
    <r>
      <t xml:space="preserve">Índice de estatus fitozoosanitario que se mejoran
</t>
    </r>
    <r>
      <rPr>
        <sz val="10"/>
        <rFont val="Soberana Sans"/>
        <family val="2"/>
      </rPr>
      <t>Sin Información,Sin Justificación</t>
    </r>
  </si>
  <si>
    <r>
      <t xml:space="preserve">Porcentaje de estatus fitosanitarios que se mantienen
</t>
    </r>
    <r>
      <rPr>
        <sz val="10"/>
        <rFont val="Soberana Sans"/>
        <family val="2"/>
      </rPr>
      <t>Sin Información,Sin Justificación</t>
    </r>
  </si>
  <si>
    <r>
      <t xml:space="preserve">Porcentaje de estatus fitosanitarios que se mejoran
</t>
    </r>
    <r>
      <rPr>
        <sz val="10"/>
        <rFont val="Soberana Sans"/>
        <family val="2"/>
      </rPr>
      <t>Sin Información,Sin Justificación</t>
    </r>
  </si>
  <si>
    <r>
      <t xml:space="preserve">Porcentaje de estatus zoosanitarios que se mantienen.
</t>
    </r>
    <r>
      <rPr>
        <sz val="10"/>
        <rFont val="Soberana Sans"/>
        <family val="2"/>
      </rPr>
      <t>Sin Información,Sin Justificación</t>
    </r>
  </si>
  <si>
    <r>
      <t xml:space="preserve">Porcentaje de estatus zoosanitarios que se mejoran
</t>
    </r>
    <r>
      <rPr>
        <sz val="10"/>
        <rFont val="Soberana Sans"/>
        <family val="2"/>
      </rPr>
      <t>Sin Información,Sin Justificación</t>
    </r>
  </si>
  <si>
    <r>
      <t xml:space="preserve">Porcentaje de unidades de producción del sector agroalimentario, acuícola y pesquero reconocidas o certificadas por la implementación de sistemas de reducción de riesgos.
</t>
    </r>
    <r>
      <rPr>
        <sz val="10"/>
        <rFont val="Soberana Sans"/>
        <family val="2"/>
      </rPr>
      <t xml:space="preserve"> Causa : La meta se encuentra por debajo de lo programado debido a que algunos de los productores que cumplieron con la implementación al 100% pudieran no estar interesados en solicitar el reconocimiento en SRRC, al ser éste un programa voluntario a petición de parte.  Así mismo el valor del denominador corresponde a información al cierre del año 2016, el cual es menor al estimado en la programación.  Para revertir está situación, se realiza la gestión para la publicación de regulación en materia de SRRC, lo que permitirá  que se fomente la obtención del reconocimiento/certificado en SRRC por parte de los productores.  Efecto: El efecto es negativo toda vez que la falta de obtención del reconocimiento/certificado limita el ingreso y mantenimiento de mercados nacionales e internacionales a los productores que implementan SRRC Otros Motivos:</t>
    </r>
  </si>
  <si>
    <r>
      <t xml:space="preserve">Tasa de variación de kilogramos de carne producida en rastros TIF con incentivo con respecto  al año base
</t>
    </r>
    <r>
      <rPr>
        <sz val="10"/>
        <rFont val="Soberana Sans"/>
        <family val="2"/>
      </rPr>
      <t xml:space="preserve"> Causa : La meta esta por debajo de lo programado debido a que los recursos presupuestales por mes no fueron autorizados de acuerdo a lo programado, lo anterior, debido a que se dio prioridad a otros proyectos. Sin embargo, los recursos de este proyecto serán autorizados en los meses posteriores para cumplir con la meta establecida.  Efecto: El efecto es negativo pues se incentiva en menor cantidad la producción de carne con inocuidad.  Otros Motivos:</t>
    </r>
  </si>
  <si>
    <r>
      <t xml:space="preserve">Porcentaje de estrategías que resultan en detección de riesgos fitosanitarios no controlados.
</t>
    </r>
    <r>
      <rPr>
        <sz val="10"/>
        <rFont val="Soberana Sans"/>
        <family val="2"/>
      </rPr>
      <t xml:space="preserve"> Causa : La meta está por arriba de lo programado debido a que las cinco estrategias de vigilancia fueron aplicadas de manera efectiva en la detección de plagas cuarentenarias, lo anterior, debido a la ubicación estratégica en los sitios de alto riesgo de introducción y al personal técnico capacitado para realizar estas acciones. Efecto: El efecto es positivo dado que se incrementa la eficiencia en la atención de eventos epidemiológicos  a fin de aplicar mecanismos de accionabilidad de mitigación de riesgos a plagas cuarentenarias mediante procesos de delimitación y/o aplicación de medidas fitosanitarias, con el objetivo de conservar el estatus  fitosanitario del país (libre de estas plagas). Otros Motivos:</t>
    </r>
  </si>
  <si>
    <r>
      <t xml:space="preserve">Porcentaje de focos atendidos resultado de la vigilancia epidemiológica activa en zonas libres.
</t>
    </r>
    <r>
      <rPr>
        <sz val="10"/>
        <rFont val="Soberana Sans"/>
        <family val="2"/>
      </rPr>
      <t xml:space="preserve"> Causa : El comportamiento de la meta está de acuerdo a lo programado, durante el periodo se atendió el foco presentado. Efecto: El comportamiento de la meta está de acuerdo a lo programado Otros Motivos:</t>
    </r>
  </si>
  <si>
    <r>
      <t xml:space="preserve">Tasa de variación en la cobertura de sitios de riesgo con acciones de vigilancia epidemiológica fitosanitaria
</t>
    </r>
    <r>
      <rPr>
        <sz val="10"/>
        <rFont val="Soberana Sans"/>
        <family val="2"/>
      </rPr>
      <t xml:space="preserve"> Causa : La meta presenta variación por arriba de lo programado debido a la implementación en la movilidad de las estrategias de vigilancia epidemiológica en forma activa en sitios de riesgo con la finalidad de tener mayor inductividad de detección de plagas reglamentadas, lo cual repercute en un número mayor de sitios de riesgo con acciones de vigilancia. Efecto: El efecto es positivo debido a que se tiene mayor cobertura con las acciones de vigilancia en los sitios de riesgo de introducción de plagas cuarentenarias. Otros Motivos:</t>
    </r>
  </si>
  <si>
    <r>
      <t xml:space="preserve">Tasa de variación en la cobertura de sitios de riesgo con acciones de vigilancia epidemiológica zoosanitaria.
</t>
    </r>
    <r>
      <rPr>
        <sz val="10"/>
        <rFont val="Soberana Sans"/>
        <family val="2"/>
      </rPr>
      <t xml:space="preserve"> Causa : El comportamiento de la meta está de acuerdo a lo programado, no ha habido aumento en los sitios de riegos con acciones de vigilancia. Efecto: El comportamiento de la meta está de acuerdo a lo programado. Otros Motivos:</t>
    </r>
  </si>
  <si>
    <r>
      <t xml:space="preserve">Porcentaje de programas de trabajo para plagas fitosanitarias con desviación en su implementación.
</t>
    </r>
    <r>
      <rPr>
        <sz val="10"/>
        <rFont val="Soberana Sans"/>
        <family val="2"/>
      </rPr>
      <t xml:space="preserve"> Causa : No se alcanza la meta  debido a que los programas de trabajo fueron validados con oportunidad y se ejecutan las acciones programadas de acuerdo a lo establecido en los mismos, lo cual es favorable al programa. Efecto: El efecto es positivo toda vez que se ejecutan las actividades programadas. Otros Motivos:</t>
    </r>
  </si>
  <si>
    <r>
      <t xml:space="preserve">Porcentaje de programas de trabajo para plagas y enfermedades zoosanitarias con desviación en su implementación.
</t>
    </r>
    <r>
      <rPr>
        <sz val="10"/>
        <rFont val="Soberana Sans"/>
        <family val="2"/>
      </rPr>
      <t xml:space="preserve"> Causa : No se cumple con la meta  debido a que al momento del reporte no se cuenta con la totalidad de los informes físicos financieros  de los programas de trabajo que permitan evaluar las posibles desviaciones, asimismo la radicación de los recursos a las instancias ejecutoras en las entidades federativas no se ha realizado al 100%. Efecto: El efecto es negativo toda vez la falta de radicación de los recursos representa desfase en el cumplimiento de las metas de los programas de trabajo. Otros Motivos:</t>
    </r>
  </si>
  <si>
    <r>
      <t xml:space="preserve">Porcentaje de programas de trabajo para enfemedades acuícolas con desviación conforme al programa de trabajo autorizado.
</t>
    </r>
    <r>
      <rPr>
        <sz val="10"/>
        <rFont val="Soberana Sans"/>
        <family val="2"/>
      </rPr>
      <t xml:space="preserve"> Causa : El número de programas de trabajo con desviaciones es mayor al programado debido a que el presupuesto no ha sido liberado en su totalidad a las instancias ejecutoras en las entidades federativas. Efecto: El efecto es negativo ya que es posible el retraso en el cumplimiento de las metas establecidas Otros Motivos:</t>
    </r>
  </si>
  <si>
    <r>
      <t xml:space="preserve">Porcentaje de Unidades de Producción del sector agroalimentario, acuícola y pesquero que implementan sistemas de reducción de riesgos en al menos el 25%.
</t>
    </r>
    <r>
      <rPr>
        <sz val="10"/>
        <rFont val="Soberana Sans"/>
        <family val="2"/>
      </rPr>
      <t xml:space="preserve"> Causa : La meta presenta una variación por debajo de lo programado, debido a que la atención a las unidades de producción se realiza a través de programas voluntarios a solicitud de parte del productor, dicha variación  no afecta el cumplimiento de la meta. Efecto: Sin efectos cuantificables toda vez que la variación de meta se encuentra dentro del umbral verde-amarillo para el cumplimiento del indicador. Otros Motivos:</t>
    </r>
  </si>
  <si>
    <r>
      <t xml:space="preserve">Porcentaje de Unidades de Producción del sector agroalimentario, acuícola y pesquero que implementan sistemas de reducción de riesgos en al menos el 50%.
</t>
    </r>
    <r>
      <rPr>
        <sz val="10"/>
        <rFont val="Soberana Sans"/>
        <family val="2"/>
      </rPr>
      <t xml:space="preserve"> Causa : La meta presenta una variación por debajo de lo programado, debido a que la atención a las unidades de producción se realiza a través de programas voluntarios a solicitud de parte del productor, dicha variación no afecta el cumplimiento de la meta. Efecto: Sin efectos cuantificables toda vez que la variación de meta se encuentra dentro del umbral verde-amarillo para el cumplimiento del indicador. Otros Motivos:</t>
    </r>
  </si>
  <si>
    <r>
      <t xml:space="preserve">Porcentaje de Unidades de Producción del sector agroalimentario, acuícola y pesquero que implementan sistemas de reducción de riesgos en al menos el 75%.
</t>
    </r>
    <r>
      <rPr>
        <sz val="10"/>
        <rFont val="Soberana Sans"/>
        <family val="2"/>
      </rPr>
      <t xml:space="preserve"> Causa : La meta presenta una variación mínima por arriba de lo programado, debido a que la atención a las unidades de producción se realiza a través de programas voluntarios a solicitud de parte del productor, dicha variación no afecta el cumplimiento de la meta Efecto: El efecto es positivo pues el avance en la implementación de los SRRC en las unidades de producción atendidas fue mayor al programado lo cual beneficia la inocuidad de los productos agroalimentarios. Otros Motivos:</t>
    </r>
  </si>
  <si>
    <r>
      <t xml:space="preserve">Porcentaje de Unidades de Producción del sector agroalimentario, acuícola y pesquero que implementan sistemas de reducción de riesgos al 100%.
</t>
    </r>
    <r>
      <rPr>
        <sz val="10"/>
        <rFont val="Soberana Sans"/>
        <family val="2"/>
      </rPr>
      <t xml:space="preserve"> Causa : La meta presenta una variación por arriba de lo programado, debido a que la atención a las unidades de producción se realiza a través de programas voluntarios a solicitud de parte del productor, dicha variación no afecta el cumplimiento de la meta. Efecto: El efecto es positivo pues el avance en la implementación de los SRRC en las unidades de producción atendidas fue mayor al programado lo cual beneficia la inocuidad de los productos agroalimentarios. Otros Motivos:</t>
    </r>
  </si>
  <si>
    <r>
      <t xml:space="preserve">Porcentaje de cabezas de ganado sacrificado con buenas prácticas con aplicación de incentivos del Programa.
</t>
    </r>
    <r>
      <rPr>
        <sz val="10"/>
        <rFont val="Soberana Sans"/>
        <family val="2"/>
      </rPr>
      <t xml:space="preserve"> Causa : La meta presenta incumplimiento debido a ajustes presupuestales, sin embargo, se realizan las gestiones para contar con los recursos necesarios para el cumplimiento de la meta en los meses posteriores. Efecto: El efecto es negativo, ya que la falta de pago puede ocasionar que los productores pierdan el interés por el programa. Otros Motivos:</t>
    </r>
  </si>
  <si>
    <r>
      <t xml:space="preserve">Porcentaje de muestras colectadas para la vigilancia epidemiológica de riesgos zoosanitarios no controlados.
</t>
    </r>
    <r>
      <rPr>
        <sz val="10"/>
        <rFont val="Soberana Sans"/>
        <family val="2"/>
      </rPr>
      <t xml:space="preserve"> Causa : La meta presenta una variación por arriba de lo programado debido a que en este periodo se han realizado más actividades de muestreo de las programadas en rastros sin inconvenientes.  Efecto: El efecto es positivo toda vez que se colecta un mayor número de muestras en beneficio de la vigilancia epidemiológica. Otros Motivos:</t>
    </r>
  </si>
  <si>
    <r>
      <t xml:space="preserve">Porcentaje de estrategias de vigilancia epidemiológica fitosanitaria aplicadas.
</t>
    </r>
    <r>
      <rPr>
        <sz val="10"/>
        <rFont val="Soberana Sans"/>
        <family val="2"/>
      </rPr>
      <t xml:space="preserve"> Causa : El comportamiento de la meta está de acuerdo a lo programado. Efecto: El comportamiento de la meta está de acuerdo a lo programado. Otros Motivos:</t>
    </r>
  </si>
  <si>
    <r>
      <t xml:space="preserve">Porcentaje de muestras colectadas para la vigilancia epidemiológica de plagas y enfermedades zoosanitarias reglamentadas.
</t>
    </r>
    <r>
      <rPr>
        <sz val="10"/>
        <rFont val="Soberana Sans"/>
        <family val="2"/>
      </rPr>
      <t xml:space="preserve"> Causa : La meta está por debajo de lo programado debido a que la liberación del presupuesto a las instancias ejecutoras en las entidades federativas ocurrió durante el tercer trimestre. Asimismo sólo se considera la información reportada al mes de agosto debido a que aún no concluye el período para la entrega de la información de septiembre. Efecto: El efecto es negativo ya que se presenta retraso en el avance de la actividad, lo cual afecta la vigilancia epidemiológica de las plagas y enfermedades zoosanitarias reglamentadas. Otros Motivos:</t>
    </r>
  </si>
  <si>
    <r>
      <t xml:space="preserve">Porcentaje de acciones de vigilancia epidemiológica de plagas fitosanitarias reglamentadas
</t>
    </r>
    <r>
      <rPr>
        <sz val="10"/>
        <rFont val="Soberana Sans"/>
        <family val="2"/>
      </rPr>
      <t xml:space="preserve"> Causa : La meta está ligeramente por arriba de lo programado debido a que hubo un incremento en el número de acciones totales de vigilancia epidemiológica fitosanitaria en su forma activa aplicadas a 32 riesgos de interés cuarentenario en forma priorizada, en los 32 Programas de Trabajo, dicha variación no afecta el cumplimiento del indicador. Efecto: El efecto es positivo dado que incrementa el potencial de detección de las plagas cuarentenarias  y permite incrementar la eficiencia en una mejor coordinación de atención de eventos epidemiológicos (transitoriedad),  focos y/o brotes a fin de aplicar mecanismos de accionabilidad de mitigación de riesgos a plagas reglamentadas mediante procesos de delimitación y/o aplicación de medidas fitosanitarias y con ello, tener una mayor eficacia técnica y administrativa. Otros Motivos:</t>
    </r>
  </si>
  <si>
    <r>
      <t xml:space="preserve">Porcentaje de sitios de inspección con infraestructura y equipo mejorados.
</t>
    </r>
    <r>
      <rPr>
        <sz val="10"/>
        <rFont val="Soberana Sans"/>
        <family val="2"/>
      </rPr>
      <t xml:space="preserve"> Causa : La meta se superó debido a que al realizarse la radicación del 100% del recurso en los Estados, se realizaron las acciones de mejora de infraestructura y equipo en los sitios de inspección. Efecto: El efecto es positivo pues se mejoran las condiciones de las instalaciones y equipamiento, para ofrecer en un mejor servicio de inspección. Otros Motivos:</t>
    </r>
  </si>
  <si>
    <r>
      <t xml:space="preserve">Porcentaje de cargamentos de alto riesgo detectados a los que se les aplican medidas cuarentenarias.
</t>
    </r>
    <r>
      <rPr>
        <sz val="10"/>
        <rFont val="Soberana Sans"/>
        <family val="2"/>
      </rPr>
      <t xml:space="preserve"> Causa : No se alcanza la meta programada debido a que el número de cargamentos detectado durante este periodo fue menor al estimado en la programación,  sin embargo, se aplicaron las medidas correspondientes al total de cargamentos de alto riesgo detectados cumpliendo con el 100% de medidas instruidas. Es importante recordar que el número de cargamentos de alto riesgo sanitario depende del flujo comercial que transita  por los Puntos de Verificación e Inspección, así como del cumplimiento de los requisitos para ser movilizados y las condiciones en que se presentan los cargamentos, por lo tanto no es una variable que se pueda determinar previamente. Efecto: Al cumplirse el 100% de medidas cuarentenarias a cargamentos de alto riesgo sanitario detectados, se contribuye a reducir el riesgo de diseminación de plagas y enfermedades así como a mantener los estatus sanitarios, por lo anterior, no hay efectos cuantificables por la variación en la meta. Otros Motivos:</t>
    </r>
  </si>
  <si>
    <r>
      <t xml:space="preserve">Porcentaje de acciones aplicadas para el control y/o erradicación de plagas y enfermedades zoosanitarias reglamentadas.
</t>
    </r>
    <r>
      <rPr>
        <sz val="10"/>
        <rFont val="Soberana Sans"/>
        <family val="2"/>
      </rPr>
      <t xml:space="preserve"> Causa : La meta está por debajo de lo programado debido a que al momento del reporte no se cuenta con la totalidad de los informes físicos financieros  de los programas de trabajo, asimismo la radicación de los recursos a las instancias ejecutoras en las entidades federativas no se ha realizado al 100%. Efecto: El efecto es negativo toda vez que la falta de radicación de los recursos representa desfase en el cumplimiento de las metas. Otros Motivos:</t>
    </r>
  </si>
  <si>
    <r>
      <t xml:space="preserve">Porcentaje de acciones implementadas para el control o erradicación de plagas reglamentadas.
</t>
    </r>
    <r>
      <rPr>
        <sz val="10"/>
        <rFont val="Soberana Sans"/>
        <family val="2"/>
      </rPr>
      <t xml:space="preserve"> Causa : El comportamiento de la meta está de acuerdo a lo programado. Efecto: El comportamiento de la meta está de acuerdo a lo programado. Otros Motivos:</t>
    </r>
  </si>
  <si>
    <r>
      <t xml:space="preserve">Porcentaje de Unidades de Producción Acuícola con asistencia técnica para la prevención de enfermedades acuícolas.
</t>
    </r>
    <r>
      <rPr>
        <sz val="10"/>
        <rFont val="Soberana Sans"/>
        <family val="2"/>
      </rPr>
      <t xml:space="preserve"> Causa : La meta está por arriba de lo programado debido al incremento de las unidades de producción activas, las cuales se han sumado a la atención dada por los Organismos Auxiliares de Sanidad Acuícola Efecto: El efecto es positivo pues con la atención a la unidades de producción acuícolas se mantiene la condición sanitaria y se identifican en tiempo las enfermedades de los animales acuáticos para evitar su diseminación. Otros Motivos:</t>
    </r>
  </si>
  <si>
    <r>
      <t xml:space="preserve">Porcentaje de acciones implementadas para la prevención de plagas reglamentadas.
</t>
    </r>
    <r>
      <rPr>
        <sz val="10"/>
        <rFont val="Soberana Sans"/>
        <family val="2"/>
      </rPr>
      <t xml:space="preserve"> Causa : El comportamiento de la  meta está de acuerdo a lo programado. Efecto: El comportamiento de la  meta está de acuerdo a lo programado. Otros Motivos:</t>
    </r>
  </si>
  <si>
    <t>S266</t>
  </si>
  <si>
    <t>Programa de Apoyos a Pequeños Productores</t>
  </si>
  <si>
    <t>112-Coordinación General de Enlace Sectorial</t>
  </si>
  <si>
    <t>Las unidades económicas rurales formadas por pequeños productores rurales incrementan su productividad.</t>
  </si>
  <si>
    <r>
      <t>Porcentaje de Pequeños Productores entrevistados que perciben un incremento en su producción por el apoyo recibido</t>
    </r>
    <r>
      <rPr>
        <i/>
        <sz val="10"/>
        <color indexed="30"/>
        <rFont val="Soberana Sans"/>
      </rPr>
      <t xml:space="preserve">
</t>
    </r>
  </si>
  <si>
    <t>(Número de pequeños productores entrevistados que perciben un incremento en su producción por el apoyo recibido / Número de pequeños productores entrevistados)*100</t>
  </si>
  <si>
    <t>A C2. Pequeños productores de las Unidades Económicas Rurales apoyados con con servicios de extensión, desarrollo de capacidades y capacitación.</t>
  </si>
  <si>
    <r>
      <t>C2. Porcentaje de pequeños productores apoyados con servicios de  extensión, desarrollo de capacidades y capacitación.</t>
    </r>
    <r>
      <rPr>
        <i/>
        <sz val="10"/>
        <color indexed="30"/>
        <rFont val="Soberana Sans"/>
      </rPr>
      <t xml:space="preserve">
</t>
    </r>
  </si>
  <si>
    <t>(Número total de pequeños productores apoyados con servicios de  extensión, desarrollo de capacidades y capacitación/ Número total de pequeños productores solicitantes con dictamen positivo)* 100</t>
  </si>
  <si>
    <t>B C4. Grupos de mujeres y hombres que habitan en núcleos agrarios apoyados con proyectos productivos.</t>
  </si>
  <si>
    <r>
      <t>C4. 1 Porcentaje de grupos de mujeres y hombres en núcleos agrarios apoyados con proyectos productivos.</t>
    </r>
    <r>
      <rPr>
        <i/>
        <sz val="10"/>
        <color indexed="30"/>
        <rFont val="Soberana Sans"/>
      </rPr>
      <t xml:space="preserve">
</t>
    </r>
  </si>
  <si>
    <t>(Número total de grupos de mujeres y hombres en núcleos agrarios apoyados/Número total de grupos de mujeres y hombres en núcleos agrarios con solicitudes para proyectos productivos técnicamente validadas)*100</t>
  </si>
  <si>
    <t>C C1. Los pequeños productores de café apoyados con incentivos económicos integrales para aumentar su productividad.</t>
  </si>
  <si>
    <r>
      <t>C1. Porcentaje de pequeños productores de café apoyados.</t>
    </r>
    <r>
      <rPr>
        <i/>
        <sz val="10"/>
        <color indexed="30"/>
        <rFont val="Soberana Sans"/>
      </rPr>
      <t xml:space="preserve">
</t>
    </r>
  </si>
  <si>
    <t>(Número total de pequeños productores de café apoyados para aumentar su productividad/ Número total de pequeños productores de café registrados en el padrón nacional cafetalero)*100</t>
  </si>
  <si>
    <t>D C5. Personas en condición de pobreza en zonas rurales y periurbanas y pequeños productores rurales de localidades de alta y muy alta marginación apoyados para incrementar la dotación de paquetes productivos y la agregación de valor de sus procesos productivos.</t>
  </si>
  <si>
    <r>
      <t>C5.1 Porcentaje de mujeres mayores de 18 años y hasta 65 años cumplidos en condición de pobreza en zonas periurbanas o rurales apoyadas con paquetes,  para la instalación de huertos y módulos de gallinas o conejos.</t>
    </r>
    <r>
      <rPr>
        <i/>
        <sz val="10"/>
        <color indexed="30"/>
        <rFont val="Soberana Sans"/>
      </rPr>
      <t xml:space="preserve">
</t>
    </r>
  </si>
  <si>
    <t>[Número de mujeres mayores de 18 años y hasta 65 años cumplidos en condición de pobreza en zonas periurbanas o rurales, apoyadas con paquetes  para la instalación de huertos y módulos de gallinas o conejos/Número de mujeres mayores de 18 años y hasta 65 años cumplidos en condición de pobreza en zonas periurbanas o rurales]*100</t>
  </si>
  <si>
    <r>
      <t>C5.2 Porcentaje de pequeñas productoras rurales pertenecientes a los estratos E1, E2 y E3 de localidades de alta y muy alta marginación apoyadas para ejecutar proyectos de producción primaria y agregación de valor.</t>
    </r>
    <r>
      <rPr>
        <i/>
        <sz val="10"/>
        <color indexed="30"/>
        <rFont val="Soberana Sans"/>
      </rPr>
      <t xml:space="preserve">
</t>
    </r>
  </si>
  <si>
    <t>(Número de pequeñas productoras rurales, pertenecientes a los estratos E1, E2 y E3 de localidades de alta y muy alta marginación, apoyadas para ejecutar proyectos de producción primaria y agregación de valor /Número de pequeñas productoras rurales, pertenecientes a los estratos E1, E2 y E3 de localidades de alta y muy alta marginación)*100</t>
  </si>
  <si>
    <t>E C3. Jóvenes rurales apoyados para su arraigo y emprendimiento en sus comunidades de origen</t>
  </si>
  <si>
    <r>
      <t>C3. Porcentaje de jóvenes rurales apoyados para su arraigo y emprendimiento</t>
    </r>
    <r>
      <rPr>
        <i/>
        <sz val="10"/>
        <color indexed="30"/>
        <rFont val="Soberana Sans"/>
      </rPr>
      <t xml:space="preserve">
</t>
    </r>
  </si>
  <si>
    <t>(Número total de jóvenes rurales apoyados para arraigo /Número total de jóvenes rurales  programados para arraigo )*100</t>
  </si>
  <si>
    <t>F C1.1 Los pequeños productores de maíz y frijol apoyados con incentivos económicos integrales para aumentar su productividad.</t>
  </si>
  <si>
    <r>
      <t>C1.1 Porcentaje de Pequeños productores de maíz y frijol apoyados con incentivos para la producción</t>
    </r>
    <r>
      <rPr>
        <i/>
        <sz val="10"/>
        <color indexed="30"/>
        <rFont val="Soberana Sans"/>
      </rPr>
      <t xml:space="preserve">
</t>
    </r>
  </si>
  <si>
    <t>[((Número de pequeños productores apoyados con incentivos para la producción) / (Total de pequeños productores solicitantes) *100]</t>
  </si>
  <si>
    <t>G C7. Unidades de producción de alta y muy alta marginación apoyadas para contribuir en su seguridad y condición alimentaria</t>
  </si>
  <si>
    <r>
      <t xml:space="preserve">C7. Porcentaje de productores beneficiarios de alta y muy alta marginación que pertenecen a una unidad de producción familiar apoyados  con incentivos del PESA para la producción de  alimentos, que contribuyen  a su  seguridad alimentaria.  </t>
    </r>
    <r>
      <rPr>
        <i/>
        <sz val="10"/>
        <color indexed="30"/>
        <rFont val="Soberana Sans"/>
      </rPr>
      <t xml:space="preserve">
</t>
    </r>
  </si>
  <si>
    <t>(Número de productores beneficiarios  de alta y muy alta marginación apoyados con incentivos del PESA que producen alimentos  / Total de beneficiarios autorizados del PESA )*100</t>
  </si>
  <si>
    <t>H C6. Productores agropecuarios apoyados para mejorar su capacidad adaptativa ante desastres naturales.</t>
  </si>
  <si>
    <r>
      <t>C6.2 Potenciación de los incentivos económicos (Federal y Estatal) ante la ocurrencia de desastres naturales</t>
    </r>
    <r>
      <rPr>
        <i/>
        <sz val="10"/>
        <color indexed="30"/>
        <rFont val="Soberana Sans"/>
      </rPr>
      <t xml:space="preserve">
</t>
    </r>
  </si>
  <si>
    <t>(Monto de incentivos económicos que protegen a las actividades productivas de productores agropecuarios, acuícolas y pesqueros ante la ocurrencia de desastres naturales/Monto de incentivos económicos asignados)</t>
  </si>
  <si>
    <r>
      <t>C6.3 Índice de siniestralidad</t>
    </r>
    <r>
      <rPr>
        <i/>
        <sz val="10"/>
        <color indexed="30"/>
        <rFont val="Soberana Sans"/>
      </rPr>
      <t xml:space="preserve">
</t>
    </r>
  </si>
  <si>
    <t>(monto de indemnizaciones pagadas contra desastres naturales/ total de primas pagadas) * 100</t>
  </si>
  <si>
    <t>Estratégico-Economía-Anual</t>
  </si>
  <si>
    <r>
      <t>C6.1 Porcentaje de productores apoyados para mejorar su capacidad adaptativa ante desastres naturales.</t>
    </r>
    <r>
      <rPr>
        <i/>
        <sz val="10"/>
        <color indexed="30"/>
        <rFont val="Soberana Sans"/>
      </rPr>
      <t xml:space="preserve">
</t>
    </r>
  </si>
  <si>
    <t>(Número de productores agropecuarios apoyados para mejorar su capacidad adaptativa ante desastres naturales/Número de productores agropecuarios elegibles)*100</t>
  </si>
  <si>
    <t>I C8. Organizaciones rurales apoyadas para su fortalecimiento.</t>
  </si>
  <si>
    <r>
      <t>C8. Porcentaje de Organizaciones Rurales apoyadas.</t>
    </r>
    <r>
      <rPr>
        <i/>
        <sz val="10"/>
        <color indexed="30"/>
        <rFont val="Soberana Sans"/>
      </rPr>
      <t xml:space="preserve">
</t>
    </r>
  </si>
  <si>
    <t>(Número de Organizaciones rurales apoyadas / Número de Organizaciones rurales que presentaron solicitudes de apoyo)*100 (al cierre del ejercicio fiscal)</t>
  </si>
  <si>
    <t>J C9. Incrementar la cobertura del Componente a través de apoyos con proyectos integrales ejecutados en municipios áridos y semiáridos del país.</t>
  </si>
  <si>
    <r>
      <t>C9.1 Porcentaje de variación de municipios de zonas áridas y semiáridas con proyectos integrales ejecutados</t>
    </r>
    <r>
      <rPr>
        <i/>
        <sz val="10"/>
        <color indexed="30"/>
        <rFont val="Soberana Sans"/>
      </rPr>
      <t xml:space="preserve">
</t>
    </r>
  </si>
  <si>
    <t>(Municipios de zonas áridas y semiáridas atendidos con proyectos en el año tn/Municipios de zonas áridas y semiáridas en el año t0)-1*100 donde tn= año en curso y t0= año base (2013)</t>
  </si>
  <si>
    <t>K C10. Capacidad de almacenamiento de agua y superficie incorporada al aprovechamiento sustentable del suelo incrementadas</t>
  </si>
  <si>
    <r>
      <t>C10.1Porcentaje de variación de la capacidad de almacenamiento de agua</t>
    </r>
    <r>
      <rPr>
        <i/>
        <sz val="10"/>
        <color indexed="30"/>
        <rFont val="Soberana Sans"/>
      </rPr>
      <t xml:space="preserve">
</t>
    </r>
  </si>
  <si>
    <t>[((Metros cúbicos de capacidad instalada para almacenamiento anual del agua en el año tn)/(Metros cúbicos de capacidad instalada para almacenamiento de agua en el año t0))]*100]</t>
  </si>
  <si>
    <r>
      <t>C10.2 Tasa de variación de la superficie agropecuaria incorporada al aprovechamiento sustentable</t>
    </r>
    <r>
      <rPr>
        <i/>
        <sz val="10"/>
        <color indexed="30"/>
        <rFont val="Soberana Sans"/>
      </rPr>
      <t xml:space="preserve">
</t>
    </r>
  </si>
  <si>
    <t xml:space="preserve">[((Hectáreas incorporadas al aprovechamiento sustentable del suelo y agua en el año tn)/(Hectáreas incorporadas al aprovechamiento sustentable de suelo y agua en el año t0))]*100]-100. </t>
  </si>
  <si>
    <t>A 1 A1.C2 Extensionistas seleccionados en tiempo y forma en las entidades federativas</t>
  </si>
  <si>
    <r>
      <t>A1.C2 Porcentaje de extensionistas contratados  al mes de junio de 2017</t>
    </r>
    <r>
      <rPr>
        <i/>
        <sz val="10"/>
        <color indexed="30"/>
        <rFont val="Soberana Sans"/>
      </rPr>
      <t xml:space="preserve">
</t>
    </r>
  </si>
  <si>
    <t>(Número de extensionistas contratados  al mes de junio de 2017 / Número total de extensionistas  contratados durante el ejercicio 2017)*100</t>
  </si>
  <si>
    <t>B 2 A2.C4 Inducción informativa a integrantes de los grupos autorizados sobre el Componente.</t>
  </si>
  <si>
    <r>
      <t>A2.C4 Porcentaje de mujeres y hombres con proyectos productivos autorizados que asisten a la inducción informativa sobre el componente</t>
    </r>
    <r>
      <rPr>
        <i/>
        <sz val="10"/>
        <color indexed="30"/>
        <rFont val="Soberana Sans"/>
      </rPr>
      <t xml:space="preserve">
</t>
    </r>
  </si>
  <si>
    <t>(Número de mujeres y hombres con proyectos productivos autorizados que asisten a la inducción informativa/ Número de mujeres y hombres de grupos con proyectos productivos autorizados)*100</t>
  </si>
  <si>
    <t>B 3 A1.C4 Dictaminación técnica de proyectos productivos procedentes</t>
  </si>
  <si>
    <r>
      <t>A1.C4.Porcentaje de proyectos productivos dictaminados técnicamente.</t>
    </r>
    <r>
      <rPr>
        <i/>
        <sz val="10"/>
        <color indexed="30"/>
        <rFont val="Soberana Sans"/>
      </rPr>
      <t xml:space="preserve">
</t>
    </r>
  </si>
  <si>
    <t>(Número total de proyectos productivos dictaminados técnicamente/Número total de proyectos productivos procedentes a ser dictaminados técnicamente)*100</t>
  </si>
  <si>
    <t>C 4 A1.C1 Dictaminación de solicitudes</t>
  </si>
  <si>
    <r>
      <t>A1. C1 Porcentaje de solicitudes dictaminadas del PIAC</t>
    </r>
    <r>
      <rPr>
        <i/>
        <sz val="10"/>
        <color indexed="30"/>
        <rFont val="Soberana Sans"/>
      </rPr>
      <t xml:space="preserve">
</t>
    </r>
  </si>
  <si>
    <t>(Total de solicitudes dictaminadas del PIAC en el plazo establecido en las Reglas de Operación/Total de solicitudes recibidas de PIAC)*100</t>
  </si>
  <si>
    <t>D 5 A1.C5.1 Autorización de solicitudes para huertos y módulos de gallinas o conejos</t>
  </si>
  <si>
    <r>
      <t>A1.C5.1 Porcentaje de solicitudes autorizadas para la instalación de huertos y módulos de gallinas o conejos.</t>
    </r>
    <r>
      <rPr>
        <i/>
        <sz val="10"/>
        <color indexed="30"/>
        <rFont val="Soberana Sans"/>
      </rPr>
      <t xml:space="preserve">
</t>
    </r>
  </si>
  <si>
    <t>(Número de solicitudes autorizadas para la instalación de huertos y módulos de gallinas o conejos /Número de solicitudes recibidas para la instalación de huertos y módulos de gallinas o conejos)*100</t>
  </si>
  <si>
    <t>D 6 A1.C5.2 Instalación de huertos y huertos familiares</t>
  </si>
  <si>
    <r>
      <t>A1.C5.2 Porcentaje de mujeres productoras en condición de pobreza perteneciente a los Estratos E1, E2 y E3 apoyadas con paquetes para la instalación de huertos, granjas familiares, asistencia técnica e insumos.</t>
    </r>
    <r>
      <rPr>
        <i/>
        <sz val="10"/>
        <color indexed="30"/>
        <rFont val="Soberana Sans"/>
      </rPr>
      <t xml:space="preserve">
</t>
    </r>
  </si>
  <si>
    <t>[Número de mujeres productoras en condición de pobreza perteneciente a los Estratos E1, E2 y E3 apoyadas con paquetes para la instalación de huertos, granjas familiares, asistencia técnica e insumos/Número de mujeres productoras, en condición de pobreza perteneciente a los Estratos E1, E2 y E3 que solicitaron apoyos]*100</t>
  </si>
  <si>
    <t>D 7 A1.C5.2 Autorización de solicitudes para proyectos de producción primaria y agregación de valor.</t>
  </si>
  <si>
    <r>
      <t>A1.C5.2 Porcentaje de solicitudes autorizadas de proyectos de producción primaria y agregación de valor.</t>
    </r>
    <r>
      <rPr>
        <i/>
        <sz val="10"/>
        <color indexed="30"/>
        <rFont val="Soberana Sans"/>
      </rPr>
      <t xml:space="preserve">
</t>
    </r>
  </si>
  <si>
    <t>(Numero de solicitudes autorizadas de proyectos de producción primaria y agregación de valor/Número de solicitudes recibidas de proyectos de producción primaria y agregación de valor)*100</t>
  </si>
  <si>
    <t>E 8 A1.C3 Convocatorias estatales publicadas en el primer semestre</t>
  </si>
  <si>
    <r>
      <t>A1.C3 Porcentaje de convocatorias estales publicadas durante el primer semestre</t>
    </r>
    <r>
      <rPr>
        <i/>
        <sz val="10"/>
        <color indexed="30"/>
        <rFont val="Soberana Sans"/>
      </rPr>
      <t xml:space="preserve">
</t>
    </r>
  </si>
  <si>
    <t>(Número total de convocatorias estatales publicadas en el primer semestre /Número total de convocatorias estatales programadas)*100</t>
  </si>
  <si>
    <t>F 9 A1.C1.1 Dictaminación de solicitudes</t>
  </si>
  <si>
    <r>
      <t>A1.C1.1 Porcentaje de solicitudes dictaminadas para la obtención de incentivos para la producción</t>
    </r>
    <r>
      <rPr>
        <i/>
        <sz val="10"/>
        <color indexed="30"/>
        <rFont val="Soberana Sans"/>
      </rPr>
      <t xml:space="preserve">
</t>
    </r>
  </si>
  <si>
    <t>(Número de solicitudes dictaminadas para la obtención de incentivos para la producción / (Total de solicitudes recibidas )*100</t>
  </si>
  <si>
    <t>G 10 A1.C7 Dictaminación del Desempeño de las Agencias de Desarrollo Rural</t>
  </si>
  <si>
    <r>
      <t xml:space="preserve">A1.C7 Porcentaje de Agencias de Desarrollo Rural PESA  con dictamen </t>
    </r>
    <r>
      <rPr>
        <i/>
        <sz val="10"/>
        <color indexed="30"/>
        <rFont val="Soberana Sans"/>
      </rPr>
      <t xml:space="preserve">
</t>
    </r>
  </si>
  <si>
    <t>(Agencias de Desarrollo Rural (ADR) con dictamen/Total de Agencias de Desarrollo Rural) *100</t>
  </si>
  <si>
    <t>H 11 A1. C6 Contratación de Pólizas para asegurar activos productivos ante la ocurrencia de siniestros</t>
  </si>
  <si>
    <r>
      <t>A1.1.C6 Porcentaje de superficie elegible asegurada ante la ocurrencia de siniestros</t>
    </r>
    <r>
      <rPr>
        <i/>
        <sz val="10"/>
        <color indexed="30"/>
        <rFont val="Soberana Sans"/>
      </rPr>
      <t xml:space="preserve">
</t>
    </r>
  </si>
  <si>
    <t>(Superficie elegible asegurada contra siniestros / total de superficie elegible)*100</t>
  </si>
  <si>
    <r>
      <t>A1.C1. Porcentaje de unidades animal aseguradas ante la ocurrencia de siniestros</t>
    </r>
    <r>
      <rPr>
        <i/>
        <sz val="10"/>
        <color indexed="30"/>
        <rFont val="Soberana Sans"/>
      </rPr>
      <t xml:space="preserve">
</t>
    </r>
  </si>
  <si>
    <t>(Unidades animal elegible asegurada contra desastres naturales /total de unidades animal elegible)*100</t>
  </si>
  <si>
    <t>I 12 A1.C8 Verificación del programa de fortalecimiento de las organizaciones rurales</t>
  </si>
  <si>
    <r>
      <t>A1.C8. Porcentaje de organizaciones rurales supervisadas.</t>
    </r>
    <r>
      <rPr>
        <i/>
        <sz val="10"/>
        <color indexed="30"/>
        <rFont val="Soberana Sans"/>
      </rPr>
      <t xml:space="preserve">
</t>
    </r>
  </si>
  <si>
    <t>(Organizaciones rurales supervisadas/Organizaciones rurales apoyadas)*100</t>
  </si>
  <si>
    <t>I 13 A2.C8 Dictaminación de solicitudes.</t>
  </si>
  <si>
    <r>
      <t>A2.C8 Porcentaje de solicitudes de Organizaciones Rurales evaluadas en el plazo establecido en las Reglas de Operación.</t>
    </r>
    <r>
      <rPr>
        <i/>
        <sz val="10"/>
        <color indexed="30"/>
        <rFont val="Soberana Sans"/>
      </rPr>
      <t xml:space="preserve">
</t>
    </r>
  </si>
  <si>
    <t>(Total de solicitudes evaluadas en el plazo establecido en las Reglas de Operación/Total de solicitudes recibidas)*100</t>
  </si>
  <si>
    <t>K 14 A1.C10 Otorgamiento de apoyos para infraestructura de captación, manejo y almacenamiento de agua.</t>
  </si>
  <si>
    <r>
      <t>A1.C10 Porcentaje del recurso comprometido para infraestructura de captación, manejo y almacenamiento de agua con respecto al total del recurso de Inversión del Componente</t>
    </r>
    <r>
      <rPr>
        <i/>
        <sz val="10"/>
        <color indexed="30"/>
        <rFont val="Soberana Sans"/>
      </rPr>
      <t xml:space="preserve">
</t>
    </r>
  </si>
  <si>
    <t>(Presupuesto comprometido para conservación de suelo e infraestructura de captación, manejo y almacenamiento de agua /Total  de recurso asignado al componente en 2017)*100</t>
  </si>
  <si>
    <t>K 15 A2.C10 Seguimiento a la supervisión de infraestructura para el aprovechamiento sustentable de suelo y agua</t>
  </si>
  <si>
    <r>
      <t>A2.C10 Porcentaje de entidades supervisadas en el proceso operativo</t>
    </r>
    <r>
      <rPr>
        <i/>
        <sz val="10"/>
        <color indexed="30"/>
        <rFont val="Soberana Sans"/>
      </rPr>
      <t xml:space="preserve">
</t>
    </r>
  </si>
  <si>
    <t>((Número de entidades supervisadas en el proceso operativo realizadas) / (Número de entidades participantes en la operación del componente))*100</t>
  </si>
  <si>
    <r>
      <t xml:space="preserve">Porcentaje de Pequeños Productores entrevistados que perciben un incremento en su producción por el apoyo recibido
</t>
    </r>
    <r>
      <rPr>
        <sz val="10"/>
        <rFont val="Soberana Sans"/>
        <family val="2"/>
      </rPr>
      <t>Sin Información,Sin Justificación</t>
    </r>
  </si>
  <si>
    <r>
      <t xml:space="preserve">C2. Porcentaje de pequeños productores apoyados con servicios de  extensión, desarrollo de capacidades y capacitación.
</t>
    </r>
    <r>
      <rPr>
        <sz val="10"/>
        <rFont val="Soberana Sans"/>
        <family val="2"/>
      </rPr>
      <t xml:space="preserve"> Causa : No se manifiesta avance en la atención ya que a la fecha  las instancias operadoras del componente en los estados y de los recursos de ejecución directa, están en la etapa de recepción y captura de solicitudes de los productores que se atenderán a través del componente.   Efecto: Retraso en el inicio de operaciones y atención de los productores beneficiados con el componente.   Otros Motivos:</t>
    </r>
  </si>
  <si>
    <r>
      <t xml:space="preserve">C4. 1 Porcentaje de grupos de mujeres y hombres en núcleos agrarios apoyados con proyectos productivos.
</t>
    </r>
    <r>
      <rPr>
        <sz val="10"/>
        <rFont val="Soberana Sans"/>
        <family val="2"/>
      </rPr>
      <t xml:space="preserve"> Causa : Un menor número de proyectos con resultados técnicamente procedentes influyó en que se autorizaran menos grupos, respecto a los que se tenían programados. Efecto: Al segundo semestre una meta alcanzada menor, respecto a la programada, refleja el interés del componente por distribuir de forma eficiente los recursos a proyectos que presenten mejor rentabilidad.  Otros Motivos:</t>
    </r>
  </si>
  <si>
    <r>
      <t xml:space="preserve">C1. Porcentaje de pequeños productores de café apoyados.
</t>
    </r>
    <r>
      <rPr>
        <sz val="10"/>
        <rFont val="Soberana Sans"/>
        <family val="2"/>
      </rPr>
      <t xml:space="preserve"> Causa : Para el primer semestre se tiene un avance del 57% respecto de la meta originalmente programada para ese mismo periodo, debido a que los proyectos recibidos en las diferentes Delegaciones Estatales de la SAGARPA, han estado incompletos, situación que no ha permitido tener la dictaminación completa. Efecto: No existe efecto, dado que en los meses de julio y agosto se estarán concluyendo las autorizaciones de proyectos que permitirán alcanzar la meta programada. Otros Motivos:</t>
    </r>
  </si>
  <si>
    <r>
      <t xml:space="preserve">C5.1 Porcentaje de mujeres mayores de 18 años y hasta 65 años cumplidos en condición de pobreza en zonas periurbanas o rurales apoyadas con paquetes,  para la instalación de huertos y módulos de gallinas o conejos.
</t>
    </r>
    <r>
      <rPr>
        <sz val="10"/>
        <rFont val="Soberana Sans"/>
        <family val="2"/>
      </rPr>
      <t>Sin Información,Sin Justificación</t>
    </r>
  </si>
  <si>
    <r>
      <t xml:space="preserve">C5.2 Porcentaje de pequeñas productoras rurales pertenecientes a los estratos E1, E2 y E3 de localidades de alta y muy alta marginación apoyadas para ejecutar proyectos de producción primaria y agregación de valor.
</t>
    </r>
    <r>
      <rPr>
        <sz val="10"/>
        <rFont val="Soberana Sans"/>
        <family val="2"/>
      </rPr>
      <t>Sin Información,Sin Justificación</t>
    </r>
  </si>
  <si>
    <r>
      <t xml:space="preserve">C3. Porcentaje de jóvenes rurales apoyados para su arraigo y emprendimiento
</t>
    </r>
    <r>
      <rPr>
        <sz val="10"/>
        <rFont val="Soberana Sans"/>
        <family val="2"/>
      </rPr>
      <t xml:space="preserve"> Causa : "La convocatoria para la población objetivo del Componente será publicada durante el segundo semestre del ejercicio fiscal, conforme al artículo 5 inciso k), del Acuerdo por el que se dan a conocer las Disposiciones Generales aplicables a las Reglas de Operación de los Programas de la SAGARPA para el ejercicio 2017.  Para garantizar la ejecución eficiente de los recursos federales, se ha llevado a cabo una estricta planeación para la programación de la capacitación y atención de un número mayor de jóvenes beneficiados."   Efecto: La operación del Componente se ejecutará durante el segundo semestre del ejercicio fiscal.   Otros Motivos:</t>
    </r>
  </si>
  <si>
    <r>
      <t xml:space="preserve">C1.1 Porcentaje de Pequeños productores de maíz y frijol apoyados con incentivos para la producción
</t>
    </r>
    <r>
      <rPr>
        <sz val="10"/>
        <rFont val="Soberana Sans"/>
        <family val="2"/>
      </rPr>
      <t xml:space="preserve"> Causa : El avance que se reporta obedece a que en el presente ejercicio se implementaron innovaciones para la simplificación de procesos a través de Sistema Único de Registro de Información (SURI), sin embargo, éste tuvo que  ajustarse en su diseño para mejorar su funcionamiento, por lo que los tiempos de los procesos inherentes a la entrega de apoyos también se modificaron; adicionalmente, los productores publicados acuden paulatinamente para la recepción de su apoyo.   Por otra parte, derivado de una revaloración de las solicitudes recibidas, se presenta una disminución en el denominador.  Efecto: Los ajustes al SURI permitirán contar con información fiable relativa al seguimiento de las solicitudes de apoyo, dando certeza al beneficiario del estado de su solicitud;  por otra parte, la entrega de apoyos será más ágil en el segundo semestre del ejercicio. Otros Motivos:</t>
    </r>
  </si>
  <si>
    <r>
      <t xml:space="preserve">C7. Porcentaje de productores beneficiarios de alta y muy alta marginación que pertenecen a una unidad de producción familiar apoyados  con incentivos del PESA para la producción de  alimentos, que contribuyen  a su  seguridad alimentaria.  
</t>
    </r>
    <r>
      <rPr>
        <sz val="10"/>
        <rFont val="Soberana Sans"/>
        <family val="2"/>
      </rPr>
      <t>Sin Información,Sin Justificación</t>
    </r>
  </si>
  <si>
    <r>
      <t xml:space="preserve">C6.2 Potenciación de los incentivos económicos (Federal y Estatal) ante la ocurrencia de desastres naturales
</t>
    </r>
    <r>
      <rPr>
        <sz val="10"/>
        <rFont val="Soberana Sans"/>
        <family val="2"/>
      </rPr>
      <t>Sin Información,Sin Justificación</t>
    </r>
  </si>
  <si>
    <r>
      <t xml:space="preserve">C6.3 Índice de siniestralidad
</t>
    </r>
    <r>
      <rPr>
        <sz val="10"/>
        <rFont val="Soberana Sans"/>
        <family val="2"/>
      </rPr>
      <t>Sin Información,Sin Justificación</t>
    </r>
  </si>
  <si>
    <r>
      <t xml:space="preserve">C6.1 Porcentaje de productores apoyados para mejorar su capacidad adaptativa ante desastres naturales.
</t>
    </r>
    <r>
      <rPr>
        <sz val="10"/>
        <rFont val="Soberana Sans"/>
        <family val="2"/>
      </rPr>
      <t>Sin Información,Sin Justificación</t>
    </r>
  </si>
  <si>
    <r>
      <t xml:space="preserve">C8. Porcentaje de Organizaciones Rurales apoyadas.
</t>
    </r>
    <r>
      <rPr>
        <sz val="10"/>
        <rFont val="Soberana Sans"/>
        <family val="2"/>
      </rPr>
      <t>Sin Información,Sin Justificación</t>
    </r>
  </si>
  <si>
    <r>
      <t xml:space="preserve">C9.1 Porcentaje de variación de municipios de zonas áridas y semiáridas con proyectos integrales ejecutados
</t>
    </r>
    <r>
      <rPr>
        <sz val="10"/>
        <rFont val="Soberana Sans"/>
        <family val="2"/>
      </rPr>
      <t>Sin Información,Sin Justificación</t>
    </r>
  </si>
  <si>
    <r>
      <t xml:space="preserve">C10.1Porcentaje de variación de la capacidad de almacenamiento de agua
</t>
    </r>
    <r>
      <rPr>
        <sz val="10"/>
        <rFont val="Soberana Sans"/>
        <family val="2"/>
      </rPr>
      <t>Sin Información,Sin Justificación</t>
    </r>
  </si>
  <si>
    <r>
      <t xml:space="preserve">C10.2 Tasa de variación de la superficie agropecuaria incorporada al aprovechamiento sustentable
</t>
    </r>
    <r>
      <rPr>
        <sz val="10"/>
        <rFont val="Soberana Sans"/>
        <family val="2"/>
      </rPr>
      <t>Sin Información,Sin Justificación</t>
    </r>
  </si>
  <si>
    <r>
      <t xml:space="preserve">A1.C2 Porcentaje de extensionistas contratados  al mes de junio de 2017
</t>
    </r>
    <r>
      <rPr>
        <sz val="10"/>
        <rFont val="Soberana Sans"/>
        <family val="2"/>
      </rPr>
      <t xml:space="preserve"> Causa : En el presente reporte se tiene un avance del 18.58%, lo que representa el 37.16 de cumplimiento respecto a la meta establecida, lo anterior debido a que las instancias operadoras del componente en los estados y de ejecución directa se encuentran en las etapas de realización de examen, dictaminación de solicitudes de los productores y la contratación de los extensionistas que atenderán a los beneficiarios.    Efecto: Retraso en el inicio de operaciones y atención de los productores beneficiados con el componente.    Otros Motivos:</t>
    </r>
  </si>
  <si>
    <r>
      <t xml:space="preserve">A2.C4 Porcentaje de mujeres y hombres con proyectos productivos autorizados que asisten a la inducción informativa sobre el componente
</t>
    </r>
    <r>
      <rPr>
        <sz val="10"/>
        <rFont val="Soberana Sans"/>
        <family val="2"/>
      </rPr>
      <t xml:space="preserve"> Causa : Una mayor cantidad de proyectos productivos autorizados, reflejó que un mayor número de mujeres y hombres con proyectos productivos autorizados asistieran a la inducción informativa sobre el componente, respecto a lo que se tenía programado.    Efecto: Una variación mayor como la registrada en el trimestre, respecto a la meta programada, refleja la eficiencia del componente para llevar a cabo la inducción impartida a los beneficiarios quienes deben cumplir con esta obligación previo a la entrega de recursos.    Otros Motivos:</t>
    </r>
  </si>
  <si>
    <r>
      <t xml:space="preserve">A1.C4.Porcentaje de proyectos productivos dictaminados técnicamente.
</t>
    </r>
    <r>
      <rPr>
        <sz val="10"/>
        <rFont val="Soberana Sans"/>
        <family val="2"/>
      </rPr>
      <t xml:space="preserve"> Causa : La reducción a la cantidad de dictaminadores contratados en comparación con el ejercicio fiscal anterior; propició que se contara con una menor cantidad de proyectos productivos dictaminados técnicamente, respecto a los que se tenían programados.    Efecto: Una variación menor como la registrada en el trimestre, respecto a la meta programada,  no afecta la consecución de los objetivos y metas del indicador, en virtud de que se buscará incrementar el número de proyectos a dictaminar por cada uno de los dictaminadores.    Otros Motivos:</t>
    </r>
  </si>
  <si>
    <r>
      <t xml:space="preserve">A1. C1 Porcentaje de solicitudes dictaminadas del PIAC
</t>
    </r>
    <r>
      <rPr>
        <sz val="10"/>
        <rFont val="Soberana Sans"/>
        <family val="2"/>
      </rPr>
      <t xml:space="preserve"> Causa : Para el primer semestre se tiene un avance del 56% respecto de la meta originalmente programada para ese mismo periodo, debido a que los proyectos recibidos en las diferentes Delegaciones Estatales de la SAGARPA,  han estado  incompletos, situación que no ha permitido tener la dictaminación completa.   Efecto: No existe efecto, dado que en los meses de julio y agosto se estarán concluyendo las autorizaciones de proyectos que permitirán alcanzar la meta programada.   Otros Motivos:</t>
    </r>
  </si>
  <si>
    <r>
      <t xml:space="preserve">A1.C5.1 Porcentaje de solicitudes autorizadas para la instalación de huertos y módulos de gallinas o conejos.
</t>
    </r>
    <r>
      <rPr>
        <sz val="10"/>
        <rFont val="Soberana Sans"/>
        <family val="2"/>
      </rPr>
      <t>Sin Información,Sin Justificación</t>
    </r>
  </si>
  <si>
    <r>
      <t xml:space="preserve">A1.C5.2 Porcentaje de mujeres productoras en condición de pobreza perteneciente a los Estratos E1, E2 y E3 apoyadas con paquetes para la instalación de huertos, granjas familiares, asistencia técnica e insumos.
</t>
    </r>
    <r>
      <rPr>
        <sz val="10"/>
        <rFont val="Soberana Sans"/>
        <family val="2"/>
      </rPr>
      <t>Sin Información,Sin Justificación</t>
    </r>
  </si>
  <si>
    <r>
      <t xml:space="preserve">A1.C5.2 Porcentaje de solicitudes autorizadas de proyectos de producción primaria y agregación de valor.
</t>
    </r>
    <r>
      <rPr>
        <sz val="10"/>
        <rFont val="Soberana Sans"/>
        <family val="2"/>
      </rPr>
      <t>Sin Información,Sin Justificación</t>
    </r>
  </si>
  <si>
    <r>
      <t xml:space="preserve">A1.C3 Porcentaje de convocatorias estales publicadas durante el primer semestre
</t>
    </r>
    <r>
      <rPr>
        <sz val="10"/>
        <rFont val="Soberana Sans"/>
        <family val="2"/>
      </rPr>
      <t xml:space="preserve"> Causa : La convocatoria para la población objetivo del Componente será publicada durante el segundo semestre del ejercicio fiscal, conforme al artículo 5 inciso k), del Acuerdo por el que se dan a conocer las Disposiciones Generales aplicables a las Reglas de Operación de los Programas de la SAGARPA para el ejercicio 2017.   Efecto: La operación del Componente se ejecutará durante el segundo semestre del ejercicio fiscal.   Otros Motivos:</t>
    </r>
  </si>
  <si>
    <r>
      <t xml:space="preserve">A1.C1.1 Porcentaje de solicitudes dictaminadas para la obtención de incentivos para la producción
</t>
    </r>
    <r>
      <rPr>
        <sz val="10"/>
        <rFont val="Soberana Sans"/>
        <family val="2"/>
      </rPr>
      <t xml:space="preserve"> Causa : El avance que se reporta, menor a lo programado, obedece a que el Sistema Único de Registro de Información (SURI), tuvo que  ajustarse en su diseño para mejorar su funcionamiento, por lo que los procesos inherentes a la dictaminación de solicitudes se recorrieron. Por otra parte, derivado de una revaloración de las solicitudes recibidas, se presenta una disminución en el dato del denominador.  Efecto: Los ajustes al SURI permitirán contar con información fiable, al final del año se alcanzará la meta planteada para el ejercicio. Otros Motivos:</t>
    </r>
  </si>
  <si>
    <r>
      <t xml:space="preserve">A1.C7 Porcentaje de Agencias de Desarrollo Rural PESA  con dictamen 
</t>
    </r>
    <r>
      <rPr>
        <sz val="10"/>
        <rFont val="Soberana Sans"/>
        <family val="2"/>
      </rPr>
      <t>Sin Información,Sin Justificación</t>
    </r>
  </si>
  <si>
    <r>
      <t xml:space="preserve">A1.1.C6 Porcentaje de superficie elegible asegurada ante la ocurrencia de siniestros
</t>
    </r>
    <r>
      <rPr>
        <sz val="10"/>
        <rFont val="Soberana Sans"/>
        <family val="2"/>
      </rPr>
      <t xml:space="preserve"> Causa : No se programó meta al periodo y no se cuenta con avance a reportar. Efecto: No se programó meta al periodo y no se cuenta con avance a reportar. Otros Motivos:</t>
    </r>
  </si>
  <si>
    <r>
      <t xml:space="preserve">A1.C1. Porcentaje de unidades animal aseguradas ante la ocurrencia de siniestros
</t>
    </r>
    <r>
      <rPr>
        <sz val="10"/>
        <rFont val="Soberana Sans"/>
        <family val="2"/>
      </rPr>
      <t xml:space="preserve"> Causa : Sin meta programada al periodo Efecto: Sin meta programada al periodo Otros Motivos:</t>
    </r>
  </si>
  <si>
    <r>
      <t xml:space="preserve">A1.C8. Porcentaje de organizaciones rurales supervisadas.
</t>
    </r>
    <r>
      <rPr>
        <sz val="10"/>
        <rFont val="Soberana Sans"/>
        <family val="2"/>
      </rPr>
      <t>Sin Información,Sin Justificación</t>
    </r>
  </si>
  <si>
    <r>
      <t xml:space="preserve">A2.C8 Porcentaje de solicitudes de Organizaciones Rurales evaluadas en el plazo establecido en las Reglas de Operación.
</t>
    </r>
    <r>
      <rPr>
        <sz val="10"/>
        <rFont val="Soberana Sans"/>
        <family val="2"/>
      </rPr>
      <t>Sin Información,Sin Justificación</t>
    </r>
  </si>
  <si>
    <r>
      <t xml:space="preserve">A1.C10 Porcentaje del recurso comprometido para infraestructura de captación, manejo y almacenamiento de agua con respecto al total del recurso de Inversión del Componente
</t>
    </r>
    <r>
      <rPr>
        <sz val="10"/>
        <rFont val="Soberana Sans"/>
        <family val="2"/>
      </rPr>
      <t xml:space="preserve"> Causa : Para 2017 se aprovechó la cartera de proyectos creada en 2016, por ello la meta del indicador es superada.   Efecto: Se tiene oportunidad en el inicio de la atención a los productores rurales.   Otros Motivos:</t>
    </r>
  </si>
  <si>
    <r>
      <t xml:space="preserve">A2.C10 Porcentaje de entidades supervisadas en el proceso operativo
</t>
    </r>
    <r>
      <rPr>
        <sz val="10"/>
        <rFont val="Soberana Sans"/>
        <family val="2"/>
      </rPr>
      <t xml:space="preserve"> Causa : Derivado del mayor avance en la ejecución de los proyectos 2016, se ha permitido adelantar la realización de visitas a las entidades federativas, y por ende se ha podido aplicar el procedimiento de supervisión tanto documental como físico en las obras.    Efecto: El ampliar en tres estados mas de lo programado, permitirá de ser necesario la visita en una segunda ocasión en los estados que así lo requieran.    Otros Motivos:</t>
    </r>
  </si>
  <si>
    <t>U002</t>
  </si>
  <si>
    <t>Programa de Acciones Complementarias para Mejorar las Sanidades</t>
  </si>
  <si>
    <t>Contribuir a promover mayor certidumbre en la actividad agroalimentaria mediante mecanismos de administración de riesgos. mediante mediante mediante la disminución del riesgo de pérdida del patrimonio sanitario y de inocuidad en las regiones del país</t>
  </si>
  <si>
    <r>
      <t>Índice de riesgo en la actividad agroalimentaria.</t>
    </r>
    <r>
      <rPr>
        <i/>
        <sz val="10"/>
        <color indexed="30"/>
        <rFont val="Soberana Sans"/>
      </rPr>
      <t xml:space="preserve">
</t>
    </r>
  </si>
  <si>
    <t>[(0.60)*(Número de plagas fitosanitarias establecidas / Número de brotes de plagas fitosanitarias)+(0.30)*((Número de plagas y enfermedades zoosanitarias exóticas libres de brotes / Número de plagas y enfermedades exóticas registradas con presencia de brotes)+(0.10)*(Número de productos con notificación de alerta por presencia de contaminantes durante la producción y procesamiento primario  de productos de origen agrícola, pecuario, acuícola y pesquero  / Número de productos de importancia económica identificados)</t>
  </si>
  <si>
    <t>El riesgo de pérdida del patrimonio sanitario y de inocuidad agroalimentaria, acuícola y pesquera en las regiones del país disminuye.</t>
  </si>
  <si>
    <r>
      <t xml:space="preserve">Riesgo por la presencia de contaminantes durante la producción y procesamiento primario  de productos de origen agrícola, pecuario, acuícola y pesquero </t>
    </r>
    <r>
      <rPr>
        <i/>
        <sz val="10"/>
        <color indexed="30"/>
        <rFont val="Soberana Sans"/>
      </rPr>
      <t xml:space="preserve">
</t>
    </r>
  </si>
  <si>
    <t>(Número de productos con notificación de alerta por presencia de contaminantes durante la producción y procesamiento primario  de productos de origen agrícola, pecuario, acuícola y pesquero  / Número de productos de importancia económica identificados)*100</t>
  </si>
  <si>
    <r>
      <t>Riesgo de establecimiento de plagas fitosanitarias</t>
    </r>
    <r>
      <rPr>
        <i/>
        <sz val="10"/>
        <color indexed="30"/>
        <rFont val="Soberana Sans"/>
      </rPr>
      <t xml:space="preserve">
</t>
    </r>
  </si>
  <si>
    <t>(Número de plagas fitosanitarias establecidas / Número de brotes de plagas fitosanitarias)*100</t>
  </si>
  <si>
    <r>
      <t>Riesgo de establecimiento de plagas y enfermedades zoosanitarias exóticas actualmente libres</t>
    </r>
    <r>
      <rPr>
        <i/>
        <sz val="10"/>
        <color indexed="30"/>
        <rFont val="Soberana Sans"/>
      </rPr>
      <t xml:space="preserve">
</t>
    </r>
  </si>
  <si>
    <t>(Número de plagas y enfermedades zoosanitarias exóticas libres de brotes / Número de plagas y enfermedades zoosanitarias exóticas registradas con presencia de brotes)*100</t>
  </si>
  <si>
    <t>A C.2 Sistema de prevención, vigilancia y control zoosanitario implementado.</t>
  </si>
  <si>
    <r>
      <t>Índice de implementación del sistema de prevención, vigilancia y control zoosanitario</t>
    </r>
    <r>
      <rPr>
        <i/>
        <sz val="10"/>
        <color indexed="30"/>
        <rFont val="Soberana Sans"/>
      </rPr>
      <t xml:space="preserve">
</t>
    </r>
  </si>
  <si>
    <t xml:space="preserve">[(0.33)*(Número de cargamentos pecuarios de alto riesgo detectados con medidas cuarentenarias aplicadas / Total de cargamentos pecuarios de alto riesgo detectados)+(0.33)*(Número de cargamentos de importación de origen animal de alto riesgo detectados a los que se les aplican medidas cuarentenarias / Total cargamentos de importación de origen animal de alto riesgo detectados)+(0.33)*{(0.25)*(Número de muestras inadecuadas derivadas de la vigilancia epidemiológica /Total de muestras recibidas derivadas de la vigilancia epidemiológica)+(0.25)*(Número de acciones de prevención zoosanitaria aplicadas / Total de acciones de prevención zoosanitaria programadas)+(0.25)*(Número de eventos atendidos con medidas contra-epidémicas / Total de eventos detectados)+(0.25)*(Número de medidas zoosanitarias aplicadas / Número de medidas zoosanitarias programadas)}] </t>
  </si>
  <si>
    <t>B C.3 Sistema de disminución de riesgos de contaminación durante la producción y procesamiento primario de productos de origen agrícola, pecuario, acuícola y pesquero implementado.</t>
  </si>
  <si>
    <r>
      <t>Porcentaje de convenios que presentan desviación en la implementación con respecto a los convenios firmados.</t>
    </r>
    <r>
      <rPr>
        <i/>
        <sz val="10"/>
        <color indexed="30"/>
        <rFont val="Soberana Sans"/>
      </rPr>
      <t xml:space="preserve">
</t>
    </r>
  </si>
  <si>
    <t>(Número de convenios en materia de sistemas de reducción de riesgos de contaminación y buenas prácticas en la producción y procesamiento primario de productos de origen agrícola, pecuario, acuícola y pesquero que se desvían respecto a las actividades programadas y/o el tiempo establecido / Total de convenios den materia de sistemas de reducción de riesgos de contaminación y buenas prácticas en la producción y procesamiento primario de productos de origen agrícola, pecuario, acuícola y pesquero firmados)*100</t>
  </si>
  <si>
    <r>
      <t>Índice de implementación del sistema de disminución de riesgos de contaminación durante la producción y procesamiento primario de productos de origen agrícola, pecuario, acuícola y pesquero</t>
    </r>
    <r>
      <rPr>
        <i/>
        <sz val="10"/>
        <color indexed="30"/>
        <rFont val="Soberana Sans"/>
      </rPr>
      <t xml:space="preserve">
</t>
    </r>
  </si>
  <si>
    <t xml:space="preserve">[(0.166)*(Número de unidades de producción del  sector agrícola, pecuario, acuícola y pesquero atendidas con aasistencia técnica ante el riesgo de presencia de contaminantes / Total de unidades de producción del sector agrícola, pecuario, acuícola y pesquero programadas para recibir de asistencia técnica)+(0.166)*(Número de unidades de producción del  sector agrícola, pecuario, acuícola y pesquero atendidas con acciones de capacitación ante el riesgo de presencia de contaminantes / Total de unidades de producción del sector agrícola, pecuario, acuícola y pesquero programadas para recibir acciones de capacitación)+(0.166)*(Número de muestras tomadas de productos para el monitoreo de contaminantes / Total de muestras programadas para el monitoreo de contaminantes)+(0.166)*(Número de acciones de difusión referentes a las medidas preventivas y correctivas ante la presencia de contaminantes  realizadas / Total de acciones referentes a las medidas preventivas y correctivas ante la presencia </t>
  </si>
  <si>
    <t>C C.1 Sistema de prevención, vigilancia, control y soporte técnico fitosanitario implementado.</t>
  </si>
  <si>
    <r>
      <t>Índice de implementación del sistema de prevención, vigilancia, control y soporte técnico fitosanitario.</t>
    </r>
    <r>
      <rPr>
        <i/>
        <sz val="10"/>
        <color indexed="30"/>
        <rFont val="Soberana Sans"/>
      </rPr>
      <t xml:space="preserve">
</t>
    </r>
  </si>
  <si>
    <t>[(0.25)*(Número de cargamentos agrícolas de alto riesgo detectados con medidas cuarentenarias aplicadas / Total de cargamentos agrícolas de alto riesgo detectados)+(0.25)*(Número de cargamentos de importación de origen vegetal de alto riesgo detectados a los que se les aplican medidas cuarentenarias / Total cargamentos de importación de origen vegetal de alto riesgo detectados)+(0.25)*(Número de acciones de prevención, vigilancia y control fitosanitario implementadas / Total de acciones de prevención, vigilancia y control fitosanitario programadas)+(0.25)*(Número de actividades realizadas de soporte técnico para el sustento de las acciones fitosanitarias / Número de actividades programadas de soporte técnico para el sustento de las acciones fitosanitarias)]</t>
  </si>
  <si>
    <t>(Número de convenios de prevención, vigilancia y control fitosanitario que se desvían respecto a las actividades programadas y/o el tiempo establecido / Total de convenios de prevención, vigilancia y control fitosanitario firmados)*100</t>
  </si>
  <si>
    <t>D C4. Productores apicolas adquieren capacidades e instrumentos técnicos relativos al control de la abeja africanas</t>
  </si>
  <si>
    <r>
      <t xml:space="preserve">C4. Porcentaje de productores y técnicos apícolas que mejoraron capacidades para el control de la africanización respecto al total de productores y técnicos apícolas    </t>
    </r>
    <r>
      <rPr>
        <i/>
        <sz val="10"/>
        <color indexed="30"/>
        <rFont val="Soberana Sans"/>
      </rPr>
      <t xml:space="preserve">
</t>
    </r>
  </si>
  <si>
    <t xml:space="preserve">(Número de productores y técnicos apícolas que mejoraron sus capacidades técnicas en el año t/ Total de productores y técnicos apícolas en el año t) *100    </t>
  </si>
  <si>
    <t>A 1 A2.3 Implementación de acciones de prevención, diagnóstico y medidas contra-epidémicas zoosanitarias.</t>
  </si>
  <si>
    <r>
      <t>Porcentaje de medidas zoosanitarias aplicadas.</t>
    </r>
    <r>
      <rPr>
        <i/>
        <sz val="10"/>
        <color indexed="30"/>
        <rFont val="Soberana Sans"/>
      </rPr>
      <t xml:space="preserve">
</t>
    </r>
  </si>
  <si>
    <t>(Número de medidas zoosanitarias aplicadas/ Número de medidas zoosanitarias programadas)*100</t>
  </si>
  <si>
    <r>
      <t>Porcentaje de eventos atendidos con medidas contra-epidémicas aplicadas.</t>
    </r>
    <r>
      <rPr>
        <i/>
        <sz val="10"/>
        <color indexed="30"/>
        <rFont val="Soberana Sans"/>
      </rPr>
      <t xml:space="preserve">
</t>
    </r>
  </si>
  <si>
    <t>(Número de eventos atendidos con medidas contra-epidémicas / Total de eventos detectados)*100</t>
  </si>
  <si>
    <r>
      <t>Porcentaje de actividades de prevención zoosanitaria aplicadas.</t>
    </r>
    <r>
      <rPr>
        <i/>
        <sz val="10"/>
        <color indexed="30"/>
        <rFont val="Soberana Sans"/>
      </rPr>
      <t xml:space="preserve">
</t>
    </r>
  </si>
  <si>
    <t>(Número de actividades de prevención zoosanitaria realizadas / Total de actividades de prevención zoosanitaria programadas)*100</t>
  </si>
  <si>
    <r>
      <t>Porcentaje de muestras inadecuadas derivadas de la vigilancia epidemiológica.</t>
    </r>
    <r>
      <rPr>
        <i/>
        <sz val="10"/>
        <color indexed="30"/>
        <rFont val="Soberana Sans"/>
      </rPr>
      <t xml:space="preserve">
</t>
    </r>
  </si>
  <si>
    <t>((Número de muestras inadecuadas derivadas de la vigilancia epidemiológica /Total de muestras recibidas derivadas de la vigilancia epidemiológica)*100)</t>
  </si>
  <si>
    <t>A 2 A2.2 Aplicación de medidas cuarentenarias en cargamentos de importación de origen animal.</t>
  </si>
  <si>
    <r>
      <t>Porcentaje de cargamentos de importación de animales y productos de origen animal de alto riesgo detectados a los que se les aplican medidas cuarentenarias.</t>
    </r>
    <r>
      <rPr>
        <i/>
        <sz val="10"/>
        <color indexed="30"/>
        <rFont val="Soberana Sans"/>
      </rPr>
      <t xml:space="preserve">
</t>
    </r>
  </si>
  <si>
    <t>(Número de cargamentos de importación de animales vivos y productos de origen animal de alto riesgo detectados a los que se les aplican medidas cuarentenarias /  Total cargamentos de importación de animales y productos de origen animal de alto riesgo detectados)*100</t>
  </si>
  <si>
    <t>A 3 A2.1 Aplicación de medidas cuarentenarias en la movilización nacional de productos pecuarios.</t>
  </si>
  <si>
    <r>
      <t>Porcentaje de cargamentos pecuarios de alto riesgo detectados a los que se les aplican medidas cuarentenarias.</t>
    </r>
    <r>
      <rPr>
        <i/>
        <sz val="10"/>
        <color indexed="30"/>
        <rFont val="Soberana Sans"/>
      </rPr>
      <t xml:space="preserve">
</t>
    </r>
  </si>
  <si>
    <t>(Número de cargamentos pecuarios detectados con medidas cuarentenarias aplicadas / Total de cargamentos pecuarios de alto riesgo detectados)*100</t>
  </si>
  <si>
    <t>B 4 A3.1 Otorgamiento de asistencia técnica en materia sistemas de reducción de riesgos de contaminación.</t>
  </si>
  <si>
    <r>
      <t>Porcentaje de unidades de producción del sector agroalimentario, acuícola y pesquero atendidas con asistencia técnica ante el riesgo de la presencia de contaminantes.</t>
    </r>
    <r>
      <rPr>
        <i/>
        <sz val="10"/>
        <color indexed="30"/>
        <rFont val="Soberana Sans"/>
      </rPr>
      <t xml:space="preserve">
</t>
    </r>
  </si>
  <si>
    <t>(Número de unidades de producción del  sector agrícola, pecuario, acuícola y pesquero atendidas con asistencia técnica ante el riesgo de presencia de contaminantes / Total de unidades de producción del sector agrícola, pecuario, acuícola y pesquero programadas para recibir de asistencia técnica)*100</t>
  </si>
  <si>
    <t>B 5 A3.3 Monitoreo de contaminantes en materia de sistemas de reducción de riesgos de contaminación.</t>
  </si>
  <si>
    <r>
      <t>Porcentaje de muestras tomadas para el monitoreo de contaminantes en unidades de producción agrícola, pecuario, acuícola y pesquero</t>
    </r>
    <r>
      <rPr>
        <i/>
        <sz val="10"/>
        <color indexed="30"/>
        <rFont val="Soberana Sans"/>
      </rPr>
      <t xml:space="preserve">
</t>
    </r>
  </si>
  <si>
    <t>(Número de muestras tomadas de productos para el monitoreo de contaminantes / Total de muestras programadas para el monitoreo de contaminantes)*100</t>
  </si>
  <si>
    <t>B 6 A3.2 Capacitación en materia de sistemas de reducción de riesgos de contaminación.</t>
  </si>
  <si>
    <r>
      <t>Porcentaje de unidades de producción del sector agroalimentario, acuícola y pesquero atendidas con capacitación ante el riesgo de la presencia de contaminantes.</t>
    </r>
    <r>
      <rPr>
        <i/>
        <sz val="10"/>
        <color indexed="30"/>
        <rFont val="Soberana Sans"/>
      </rPr>
      <t xml:space="preserve">
</t>
    </r>
  </si>
  <si>
    <t>(Número de unidades de producción del  sector agrícola, pecuario, acuícola y pesquero atendidas con acciones de capacitación ante el riesgo de presencia de contaminantes / Total de unidades de producción del sector agrícola, pecuario, acuícola y pesquero programadas para recibir acciones de capacitación)*100</t>
  </si>
  <si>
    <t>B 7 A3.4 Divulgación en materia de sistemas de reducción de riesgos de contaminación.</t>
  </si>
  <si>
    <r>
      <t>Porcentaje de acciones de difusión  referentes a las medidas preventivas y correctivas ante la presencia de contaminantes realizadas.</t>
    </r>
    <r>
      <rPr>
        <i/>
        <sz val="10"/>
        <color indexed="30"/>
        <rFont val="Soberana Sans"/>
      </rPr>
      <t xml:space="preserve">
</t>
    </r>
  </si>
  <si>
    <t>(Número de acciones de difusión referentes a las medidas preventivas y correctivas ante la presencia de contaminantes  realizadas / Total de acciones referentes a las medidas preventivas y correctivas ante la presencia de contaminantes programadas)*100</t>
  </si>
  <si>
    <t>B 8 A3.5 Complementación a la infraestructura en materia de sistemas de reducción de riesgos de contaminación.</t>
  </si>
  <si>
    <r>
      <t>Porcentaje de unidades de producción apoyadas con complemento a la infraestructura con respecto a las unidades potenciales de presentar riesgos de contaminación.</t>
    </r>
    <r>
      <rPr>
        <i/>
        <sz val="10"/>
        <color indexed="30"/>
        <rFont val="Soberana Sans"/>
      </rPr>
      <t xml:space="preserve">
</t>
    </r>
  </si>
  <si>
    <t>(Número de unidades de producción apoyadas con complemento a la infraestructura / Total de unidades de producción programadas a apoyar con complemento a la infraestructura)*100</t>
  </si>
  <si>
    <t>B 9 A3.6 Implementación de acciones de inspección en materia de inocuidad.</t>
  </si>
  <si>
    <r>
      <t>Porcentaje de cargamentos de importación de alto riesgo canalizados a la COFEPRIS para aplicación de medidas en materia de inocuidad.</t>
    </r>
    <r>
      <rPr>
        <i/>
        <sz val="10"/>
        <color indexed="30"/>
        <rFont val="Soberana Sans"/>
      </rPr>
      <t xml:space="preserve">
</t>
    </r>
  </si>
  <si>
    <t>(Número de cargamentos que representan riesgos para la salud pública canalizados a la COFEPRIS / Total de cargamentos notificados que representan riesgos para la salud pública)*100</t>
  </si>
  <si>
    <t>C 10 A1.1 Aplicación de medidas cuarentenarias en la movilización nacional de productos agrícolas.</t>
  </si>
  <si>
    <r>
      <t>Porcentaje de cargamentos agrícolas de alto riesgo detectados a los que se les aplican medidas cuarentenarias.</t>
    </r>
    <r>
      <rPr>
        <i/>
        <sz val="10"/>
        <color indexed="30"/>
        <rFont val="Soberana Sans"/>
      </rPr>
      <t xml:space="preserve">
</t>
    </r>
  </si>
  <si>
    <t>(Número de cargamentos agrícolas con medidas cuarentenarias aplicadas / Total de cargamentos agrícolas de alto riesgo detectados)*100</t>
  </si>
  <si>
    <t>C 11 A1.2 Aplicación de medidas cuarentenarias en cargamentos de importación de origen vegetal.</t>
  </si>
  <si>
    <r>
      <t>Porcentaje de cargamentos de importación de origen vegetal de alto riesgo detectados a los que se les aplican medidas cuarentenarias.</t>
    </r>
    <r>
      <rPr>
        <i/>
        <sz val="10"/>
        <color indexed="30"/>
        <rFont val="Soberana Sans"/>
      </rPr>
      <t xml:space="preserve">
</t>
    </r>
  </si>
  <si>
    <t>(Número de cargamentos de importación de origen vegetal de alto riesgo detectados a los que se les aplican medidas cuarentenarias /  Total cargamentos de importación de origen vegetal de alto riesgo detectados)*100</t>
  </si>
  <si>
    <t>C 12 A1.4 Desarrollo de actividades de soporte técnico para el sustento de las acciones fitosanitarias.</t>
  </si>
  <si>
    <r>
      <t>Porcentaje de  actividades realizadas de soporte técnico para el sustento de las acciones fitosanitarias.</t>
    </r>
    <r>
      <rPr>
        <i/>
        <sz val="10"/>
        <color indexed="30"/>
        <rFont val="Soberana Sans"/>
      </rPr>
      <t xml:space="preserve">
</t>
    </r>
  </si>
  <si>
    <t>(Número de actividades realizadas de soporte técnico para el sustento de las acciones fitosanitarias / Número de actividades programadas de soporte técnico para el sustento de las acciones fitosanitarias) * 100</t>
  </si>
  <si>
    <t>C 13 A1.3 Implementación de acciones de prevención, vigilancia y control fitosanitario.</t>
  </si>
  <si>
    <r>
      <t>Porcentaje de implementación de acciones de prevención, vigilancia y control fitosanitario.</t>
    </r>
    <r>
      <rPr>
        <i/>
        <sz val="10"/>
        <color indexed="30"/>
        <rFont val="Soberana Sans"/>
      </rPr>
      <t xml:space="preserve">
</t>
    </r>
  </si>
  <si>
    <t>(Número de acciones de prevención, vigilancia y control fitosanitario implementadas / Total de acciones de prevención, vigilancia y control fitosanitario programadas)*100</t>
  </si>
  <si>
    <t>D 14 A1.4 Capacitación impartida a productores apícolas y técnicos</t>
  </si>
  <si>
    <r>
      <t>A1.C4 Porcentaje de asistentes que aprobaron la evaluación de la capacitación con 7 o más de calificación respecto al total de asistentes evaluados</t>
    </r>
    <r>
      <rPr>
        <i/>
        <sz val="10"/>
        <color indexed="30"/>
        <rFont val="Soberana Sans"/>
      </rPr>
      <t xml:space="preserve">
</t>
    </r>
  </si>
  <si>
    <t xml:space="preserve">(Número de asistentes que aprobaron la capacitación con 7 o más de calificación en el año t / Número de asistentes evaluados en las capacitaciones en el año t) *100    </t>
  </si>
  <si>
    <t>D 15 A2.4 Certificados de Calidad Genética entregados a productores de material biológico apícola</t>
  </si>
  <si>
    <r>
      <t>A2.C4 Porcentaje de certificados entregados con relación a los certificados programados</t>
    </r>
    <r>
      <rPr>
        <i/>
        <sz val="10"/>
        <color indexed="30"/>
        <rFont val="Soberana Sans"/>
      </rPr>
      <t xml:space="preserve">
</t>
    </r>
  </si>
  <si>
    <t xml:space="preserve">(Número de certificados entregados en el año t / Número de certificados programados para el año t) *100    </t>
  </si>
  <si>
    <r>
      <t xml:space="preserve">Índice de riesgo en la actividad agroalimentaria.
</t>
    </r>
    <r>
      <rPr>
        <sz val="10"/>
        <rFont val="Soberana Sans"/>
        <family val="2"/>
      </rPr>
      <t>Sin Información,Sin Justificación</t>
    </r>
  </si>
  <si>
    <r>
      <t xml:space="preserve">Riesgo por la presencia de contaminantes durante la producción y procesamiento primario  de productos de origen agrícola, pecuario, acuícola y pesquero 
</t>
    </r>
    <r>
      <rPr>
        <sz val="10"/>
        <rFont val="Soberana Sans"/>
        <family val="2"/>
      </rPr>
      <t>Sin Información,Sin Justificación</t>
    </r>
  </si>
  <si>
    <r>
      <t xml:space="preserve">Riesgo de establecimiento de plagas fitosanitarias
</t>
    </r>
    <r>
      <rPr>
        <sz val="10"/>
        <rFont val="Soberana Sans"/>
        <family val="2"/>
      </rPr>
      <t>Sin Información,Sin Justificación</t>
    </r>
  </si>
  <si>
    <r>
      <t xml:space="preserve">Riesgo de establecimiento de plagas y enfermedades zoosanitarias exóticas actualmente libres
</t>
    </r>
    <r>
      <rPr>
        <sz val="10"/>
        <rFont val="Soberana Sans"/>
        <family val="2"/>
      </rPr>
      <t>Sin Información,Sin Justificación</t>
    </r>
  </si>
  <si>
    <r>
      <t xml:space="preserve">Índice de implementación del sistema de prevención, vigilancia y control zoosanitario
</t>
    </r>
    <r>
      <rPr>
        <sz val="10"/>
        <rFont val="Soberana Sans"/>
        <family val="2"/>
      </rPr>
      <t xml:space="preserve"> Causa : El comportamiento de la meta está de acuerdo a lo programado. Efecto: El comportamiento de la meta está de acuerdo a lo programado. Otros Motivos:</t>
    </r>
  </si>
  <si>
    <r>
      <t xml:space="preserve">Porcentaje de convenios que presentan desviación en la implementación con respecto a los convenios firmados.
</t>
    </r>
    <r>
      <rPr>
        <sz val="10"/>
        <rFont val="Soberana Sans"/>
        <family val="2"/>
      </rPr>
      <t xml:space="preserve"> Causa : El comportamiento de la meta está de acuerdo a lo programado, sin embargo, el número de convenios firmados fue de 3 de acuerdo al presupuesto asignado por lo que se ajusta la meta para el siguiente periodo. Efecto: El comportamiento de la meta está de acuerdo a lo programado Otros Motivos:</t>
    </r>
  </si>
  <si>
    <r>
      <t xml:space="preserve">Índice de implementación del sistema de disminución de riesgos de contaminación durante la producción y procesamiento primario de productos de origen agrícola, pecuario, acuícola y pesquero
</t>
    </r>
    <r>
      <rPr>
        <sz val="10"/>
        <rFont val="Soberana Sans"/>
        <family val="2"/>
      </rPr>
      <t>Sin Información,Sin Justificación</t>
    </r>
  </si>
  <si>
    <r>
      <t xml:space="preserve">Índice de implementación del sistema de prevención, vigilancia, control y soporte técnico fitosanitario.
</t>
    </r>
    <r>
      <rPr>
        <sz val="10"/>
        <rFont val="Soberana Sans"/>
        <family val="2"/>
      </rPr>
      <t xml:space="preserve"> Causa : La meta presenta una ligera variación debido a que las acciones de prevención vigilancia y control fitosanitario no se han podido realizar en su totalidad por la falta de disponibilidad de recursos. Se trabaja en conjunto con la Dirección de Finanzas para que se cuente con disponibilidad a la brevedad posible. Efecto: Aunque la variación no es significativa, el efecto es negativo al no poder brindar atención oportuna de las plagas reglamentadas del aguacatero Otros Motivos:</t>
    </r>
  </si>
  <si>
    <r>
      <t xml:space="preserve">Porcentaje de convenios que presentan desviación en la implementación con respecto a los convenios firmados.
</t>
    </r>
    <r>
      <rPr>
        <sz val="10"/>
        <rFont val="Soberana Sans"/>
        <family val="2"/>
      </rPr>
      <t xml:space="preserve"> Causa : La meta esta por debajo de lo programado debido a que los convenios de concertación  en operación han realizado las actividades programadas de manera normal, por lo que no hay desviaciones.  Efecto: El efecto es positivo toda  vez que las actividades contempladas en los convenios de concertación se realizan de acuerdo a lo programado. Otros Motivos:</t>
    </r>
  </si>
  <si>
    <r>
      <t xml:space="preserve">C4. Porcentaje de productores y técnicos apícolas que mejoraron capacidades para el control de la africanización respecto al total de productores y técnicos apícolas    
</t>
    </r>
    <r>
      <rPr>
        <sz val="10"/>
        <rFont val="Soberana Sans"/>
        <family val="2"/>
      </rPr>
      <t>Sin Información,Sin Justificación</t>
    </r>
  </si>
  <si>
    <r>
      <t xml:space="preserve">Porcentaje de medidas zoosanitarias aplicadas.
</t>
    </r>
    <r>
      <rPr>
        <sz val="10"/>
        <rFont val="Soberana Sans"/>
        <family val="2"/>
      </rPr>
      <t xml:space="preserve"> Causa : El comportamiento de la meta está de acuerdo a lo programado. Efecto: El comportamiento de la meta está de acuerdo a lo programado. Otros Motivos:</t>
    </r>
  </si>
  <si>
    <r>
      <t xml:space="preserve">Porcentaje de eventos atendidos con medidas contra-epidémicas aplicadas.
</t>
    </r>
    <r>
      <rPr>
        <sz val="10"/>
        <rFont val="Soberana Sans"/>
        <family val="2"/>
      </rPr>
      <t xml:space="preserve"> Causa : La meta está por arriba de lo programado a pesar de que el número de eventos presentados fue menor al estimado al momento de la programación, lo anterior debido a que la ocurrencia de casos positivos a enfermedades de importancia zoosanitaria fue menor a la esperada. Efecto: El efecto es positivo porque al presentarse menos casos de los esperados, se demuestra un avance en la condición zoosanitaria del país. Otros Motivos:</t>
    </r>
  </si>
  <si>
    <r>
      <t xml:space="preserve">Porcentaje de actividades de prevención zoosanitaria aplicadas.
</t>
    </r>
    <r>
      <rPr>
        <sz val="10"/>
        <rFont val="Soberana Sans"/>
        <family val="2"/>
      </rPr>
      <t xml:space="preserve"> Causa : La meta está por arriba de lo programado debido a que se ajustó el calendario de actividades de prevención zoosanitaria, para priorizar la toma de muestras. Los datos reportados corresponden a las actividades del periodo enero-agosto, el corte al mes de septiembre, se reportará en el siguiente trimestre. Efecto: El efecto es positivo ya que se fortalece la promoción de actividades de prevención zoosanitaria. Otros Motivos:</t>
    </r>
  </si>
  <si>
    <r>
      <t xml:space="preserve">Porcentaje de muestras inadecuadas derivadas de la vigilancia epidemiológica.
</t>
    </r>
    <r>
      <rPr>
        <sz val="10"/>
        <rFont val="Soberana Sans"/>
        <family val="2"/>
      </rPr>
      <t xml:space="preserve"> Causa : La meta está por debajo de lo programado lo cual es reflejo de una mejora en la toma y envío de muestras. Efecto: El efecto es positivo ya que la mejora en la toma de muestras obtenidas por notificación favorece el diagnóstico oportuno de enfermedades exóticas.  Otros Motivos:</t>
    </r>
  </si>
  <si>
    <r>
      <t xml:space="preserve">Porcentaje de cargamentos de importación de animales y productos de origen animal de alto riesgo detectados a los que se les aplican medidas cuarentenarias.
</t>
    </r>
    <r>
      <rPr>
        <sz val="10"/>
        <rFont val="Soberana Sans"/>
        <family val="2"/>
      </rPr>
      <t xml:space="preserve"> Causa : El comportamiento está de acuerdo a lo programado, aun cuando el número de cargamentos pecuarios detectados con incumplimientos fue menor al estimado al momento de la programación, situación que depende de varios factores externos como, la oferta en origen, el establecimiento de procesos binacionales estándares, entre otros. Efecto: El comportamiento de la meta está de acuerdo a lo programado Otros Motivos:</t>
    </r>
  </si>
  <si>
    <r>
      <t xml:space="preserve">Porcentaje de cargamentos pecuarios de alto riesgo detectados a los que se les aplican medidas cuarentenarias.
</t>
    </r>
    <r>
      <rPr>
        <sz val="10"/>
        <rFont val="Soberana Sans"/>
        <family val="2"/>
      </rPr>
      <t xml:space="preserve"> Causa : El comportamiento de la meta está de acuerdo a lo programado, aun cuando el número de cargamentos pecuarios a los que se les aplicó medidas cuarentenarias, fue mayor al estimado en la programación, sin embargo, se cumple con la meta de aplicar una medida fitosanitaria al 100% de cargamentos con irregularidades detectados para evitar su ingreso a las zonas de mejores estatus sanitarios. Recordemos que el número de cargamentos depende del flujo comercial que transita por los Puntos de Verificación e Inspección, así como del cumplimiento de los requisitos para ser movilizados, las circunstancias en que se presentan y el riesgo que representan, por lo que no es una variable que se pueda determinar previamente. Efecto: El efecto es positivo dado que se aplicó una medida cuarentenaria al 100% de los cargamentos de alto riesgo sanitario detectados, se contribuye a reducir el riesgo de diseminación de plagas y enfermedades así como a mantener los estatus sanitarios. Otros Motivos:</t>
    </r>
  </si>
  <si>
    <r>
      <t xml:space="preserve">Porcentaje de unidades de producción del sector agroalimentario, acuícola y pesquero atendidas con asistencia técnica ante el riesgo de la presencia de contaminantes.
</t>
    </r>
    <r>
      <rPr>
        <sz val="10"/>
        <rFont val="Soberana Sans"/>
        <family val="2"/>
      </rPr>
      <t xml:space="preserve"> Causa : La meta presenta incumplimiento debido a los siguientes factores: falta de confianza por parte del sector en proporcionar información y acceder al apoyo; el corto tiempo de ejecución de los convenios; y a que se debe ser muy cuidadosos para que los beneficiados no estén siendo apoyados en el programa S263. Cabe señalar que esté indicador es de reciente creación por lo que no se cuenta con antecedentes precisos sobre su comportamiento. La instancia ejecutora del recurso realiza labor de convencimiento para obtener la confianza de lo productores, asimismo, se reprogramaron las actividades para el cumplimiento de la meta al cierre del ejercicio. Efecto: Sin efectos cuantificables toda vez que se realizan acciones para cumplir con la meta anual.    Otros Motivos:</t>
    </r>
  </si>
  <si>
    <r>
      <t xml:space="preserve">Porcentaje de muestras tomadas para el monitoreo de contaminantes en unidades de producción agrícola, pecuario, acuícola y pesquero
</t>
    </r>
    <r>
      <rPr>
        <sz val="10"/>
        <rFont val="Soberana Sans"/>
        <family val="2"/>
      </rPr>
      <t xml:space="preserve"> Causa : La meta presenta incumplimiento debido a los siguientes factores: a los fenómenos climatológicos (huracanes, tormentas y sismos) presentados en los estados programados; a la variación de estacionalidad de cultivos; a la falta de confianza por parte del sector en proporcionar información; y al corto tiempo de ejecución del proyecto. Cabe señalar que esté indicador es de reciente creación por lo que no se cuenta con antecedentes precisos sobre su comportamiento. La instancia ejecutora del proyecto realizó la reprogramación de las actividades para cumplir con la meta al cierre del ejercicio. Efecto: El efecto es negativo toda vez que el retraso en el cumplimiento de la meta afecta la toma de decisiones sobre la importancia de los cultivos a priorizar o sectores que atiende. Otros Motivos:</t>
    </r>
  </si>
  <si>
    <r>
      <t xml:space="preserve">Porcentaje de unidades de producción del sector agroalimentario, acuícola y pesquero atendidas con capacitación ante el riesgo de la presencia de contaminantes.
</t>
    </r>
    <r>
      <rPr>
        <sz val="10"/>
        <rFont val="Soberana Sans"/>
        <family val="2"/>
      </rPr>
      <t xml:space="preserve"> Causa : El comportamiento de la meta está de acuerdo a lo programado Efecto: El comportamiento de la meta está de acuerdo a lo programado Otros Motivos:</t>
    </r>
  </si>
  <si>
    <r>
      <t xml:space="preserve">Porcentaje de acciones de difusión  referentes a las medidas preventivas y correctivas ante la presencia de contaminantes realizadas.
</t>
    </r>
    <r>
      <rPr>
        <sz val="10"/>
        <rFont val="Soberana Sans"/>
        <family val="2"/>
      </rPr>
      <t xml:space="preserve"> Causa : El comportamiento de la meta está de acuerdo a lo programado. Efecto: El comportamiento de la meta está de acuerdo a lo programado. Otros Motivos:</t>
    </r>
  </si>
  <si>
    <r>
      <t xml:space="preserve">Porcentaje de unidades de producción apoyadas con complemento a la infraestructura con respecto a las unidades potenciales de presentar riesgos de contaminación.
</t>
    </r>
    <r>
      <rPr>
        <sz val="10"/>
        <rFont val="Soberana Sans"/>
        <family val="2"/>
      </rPr>
      <t xml:space="preserve"> Causa : El comportamiento de la meta está de acuerdo a lo programado. Efecto: El comportamiento de la meta está de acuerdo a lo programado. Otros Motivos:</t>
    </r>
  </si>
  <si>
    <r>
      <t xml:space="preserve">Porcentaje de cargamentos de importación de alto riesgo canalizados a la COFEPRIS para aplicación de medidas en materia de inocuidad.
</t>
    </r>
    <r>
      <rPr>
        <sz val="10"/>
        <rFont val="Soberana Sans"/>
        <family val="2"/>
      </rPr>
      <t xml:space="preserve"> Causa : El comportamiento de la meta está de acuerdo a lo programado, al trimestre se han canalizado a COFEPRIS los 17 cargamentos  que representan riesgo a la salud pública detectados, número menor al estimado en la programación, sin embargo, se cumple con la meta al 100% pues no se puede conocer previamente el número de cargamentos que serán detectados. Efecto: El comportamiento de la meta está de acuerdo a lo programado. Otros Motivos:</t>
    </r>
  </si>
  <si>
    <r>
      <t xml:space="preserve">Porcentaje de cargamentos agrícolas de alto riesgo detectados a los que se les aplican medidas cuarentenarias.
</t>
    </r>
    <r>
      <rPr>
        <sz val="10"/>
        <rFont val="Soberana Sans"/>
        <family val="2"/>
      </rPr>
      <t xml:space="preserve"> Causa : El comportamiento de la meta está de acuerdo a lo programado, aun cuando el número de cargamentos agrícolas a los que se les aplicó medidas cuarentenarias, fue mayor al estimado en la programación, sin embargo, se cumple con la meta de aplicar una medida fitosanitaria al 100% de cargamentos con irregularidades detectados para evitar su ingreso a las zonas de mejores estatus sanitarios.  Recordemos que el número de cargamentos depende del flujo comercial que transita  por los Puntos de Verificación e Inspección, así como del cumplimiento de los requisitos para ser movilizados, las circunstancias en que se presentan y el  riesgo que representan, por lo que no es una variable que se pueda determinar previamente. Efecto: El comportamiento de la meta está de acuerdo a lo programado. Otros Motivos:</t>
    </r>
  </si>
  <si>
    <r>
      <t xml:space="preserve">Porcentaje de cargamentos de importación de origen vegetal de alto riesgo detectados a los que se les aplican medidas cuarentenarias.
</t>
    </r>
    <r>
      <rPr>
        <sz val="10"/>
        <rFont val="Soberana Sans"/>
        <family val="2"/>
      </rPr>
      <t xml:space="preserve"> Causa : El comportamiento está de acuerdo a lo programado, aun cuando en el periodo fueron detectados más cargamentos agrícolas con incumplimientos de los estimados en la programación, situación que depende de varios factores externos como el tipo de cambio, la demanda de mercado, la oferta en origen, entre otros, sin embargo se cumple con la aplicación de medidas cuarentenarias al 100% de los cargamentos de alto riesgo detectados. Efecto: El comportamiento de la meta está de acuerdo a lo programado. Otros Motivos:</t>
    </r>
  </si>
  <si>
    <r>
      <t xml:space="preserve">Porcentaje de  actividades realizadas de soporte técnico para el sustento de las acciones fitosanitarias.
</t>
    </r>
    <r>
      <rPr>
        <sz val="10"/>
        <rFont val="Soberana Sans"/>
        <family val="2"/>
      </rPr>
      <t xml:space="preserve"> Causa : El comportamiento de la meta está de acuerdo a lo programado. Efecto: El comportamiento de la meta está de acuerdo a lo programado. Otros Motivos:</t>
    </r>
  </si>
  <si>
    <r>
      <t xml:space="preserve">Porcentaje de implementación de acciones de prevención, vigilancia y control fitosanitario.
</t>
    </r>
    <r>
      <rPr>
        <sz val="10"/>
        <rFont val="Soberana Sans"/>
        <family val="2"/>
      </rPr>
      <t xml:space="preserve"> Causa : La meta se superó debido a que se realiza un número mayor de acciones relacionadas con plagas reglamentadas del algodonero y cochinilla rosada. Efecto: El efecto es positivo ya que la realización de las acciones ayuda a la prevención, vigilancia y control fitosanitario permite la atención de las plagas fitosanitarias. Otros Motivos:</t>
    </r>
  </si>
  <si>
    <r>
      <t xml:space="preserve">A1.C4 Porcentaje de asistentes que aprobaron la evaluación de la capacitación con 7 o más de calificación respecto al total de asistentes evaluados
</t>
    </r>
    <r>
      <rPr>
        <sz val="10"/>
        <rFont val="Soberana Sans"/>
        <family val="2"/>
      </rPr>
      <t>Sin Información,Sin Justificación</t>
    </r>
  </si>
  <si>
    <r>
      <t xml:space="preserve">A2.C4 Porcentaje de certificados entregados con relación a los certificados programados
</t>
    </r>
    <r>
      <rPr>
        <sz val="10"/>
        <rFont val="Soberana Sans"/>
        <family val="2"/>
      </rPr>
      <t>Sin Información,Sin Justificación</t>
    </r>
  </si>
  <si>
    <t>U004</t>
  </si>
  <si>
    <t>Sistema Nacional de Investigación Agrícola</t>
  </si>
  <si>
    <t>311-Dirección General de Productividad y Desarrollo Tecnológico</t>
  </si>
  <si>
    <t>Contribuir a impulsar la productividad en el sector agroalimentario mediante inversión en capital físico, humano y tecnológico que garantice la seguridad alimentaria mediante tecnologías y/o conocimientos para atender las demandas estratégicas de los productores del sector agropecuario, acuícola y pesquero</t>
  </si>
  <si>
    <r>
      <t>Porcentaje de variación en la inversión que el Fondo Sectorial de Investigación en Materias Agrícola, Pecuaria, Acuícola, Agrobiotecnología y Recursos Fitogenéticos destinada a proyectos de investigación o tecnología que requiere el Sector Agroalimentario y pesquero.</t>
    </r>
    <r>
      <rPr>
        <i/>
        <sz val="10"/>
        <color indexed="30"/>
        <rFont val="Soberana Sans"/>
      </rPr>
      <t xml:space="preserve">
</t>
    </r>
  </si>
  <si>
    <t>[(Inversión en proyectos de investigación aprobados por el Fondo Sectorial de Investigación en Materias Agrícola, Pecuaria, Acuícola, Agrobiotecnología y Recursos Fitogenéticos en el año t / Inversión en proyectos de investigación aprobados por el Fondo Sectorial de Investigación en Materias Agrícola, Pecuaria, Acuícola, Agrobiotecnología y Recursos Fitogenéticos en t-1) *100</t>
  </si>
  <si>
    <t>Productores del Sector agropecuario, acuícola y pesquero cuentan con tecnologías y/o conocimientos generados para atender los temas estratégicos demandados.</t>
  </si>
  <si>
    <r>
      <t>Porcentaje de tecnologías y/o conocimientos generados que atendieron las demandas del Sector.</t>
    </r>
    <r>
      <rPr>
        <i/>
        <sz val="10"/>
        <color indexed="30"/>
        <rFont val="Soberana Sans"/>
      </rPr>
      <t xml:space="preserve">
</t>
    </r>
  </si>
  <si>
    <t>(Número de tecnologías y/o conocimientos generados en proyectos que concluyen en el año t/Números de tecnologías y/o conocimientos que fueron demandados en el año t)*100</t>
  </si>
  <si>
    <t>A Apoyos otorgados para el desarrollo de proyectos de investigación que atienden temas estratégicos.</t>
  </si>
  <si>
    <r>
      <t>Porcentaje de proyectos de investigación con recursos asignados mediante la formalización de un Convenio de Asignación de Recursos.</t>
    </r>
    <r>
      <rPr>
        <i/>
        <sz val="10"/>
        <color indexed="30"/>
        <rFont val="Soberana Sans"/>
      </rPr>
      <t xml:space="preserve">
</t>
    </r>
  </si>
  <si>
    <t>(Número de  Proyectos de investigación con recursos asignados mediante Convenio en el año t/Número de proyectos de investigación aprobados  por el  CTA para su financiamiento en el año t)*100</t>
  </si>
  <si>
    <t>B Eventos organizados para la difusión de tecnologías y/o conocimientos.</t>
  </si>
  <si>
    <r>
      <t>Porcentaje de eventos realizados para la difusión de tecnologías y/o conocimientos.</t>
    </r>
    <r>
      <rPr>
        <i/>
        <sz val="10"/>
        <color indexed="30"/>
        <rFont val="Soberana Sans"/>
      </rPr>
      <t xml:space="preserve">
</t>
    </r>
  </si>
  <si>
    <t>(Número de eventos realizados para difusión de tecnologías y/o conocimientos en el año t/ Número de eventos programados para difusión de tecnologías y/o conocimientos en el año t)*100</t>
  </si>
  <si>
    <t>A 1 Recepción de informes financieros de proyectos de investigación</t>
  </si>
  <si>
    <r>
      <t>Porcentaje de informes financieros parciales y finales, de proyectos de investigación vigentes financiados por el Fondo Sectorial SAGARPA-CONACYT, recibidos en el año que se evalúa.</t>
    </r>
    <r>
      <rPr>
        <i/>
        <sz val="10"/>
        <color indexed="30"/>
        <rFont val="Soberana Sans"/>
      </rPr>
      <t xml:space="preserve">
</t>
    </r>
  </si>
  <si>
    <t>(Número de informes financieros parciales y finales recibidos en el año t/ Número total de informes financieros con compromiso de entrega en el año t) *100</t>
  </si>
  <si>
    <t>B 2 Priorización de demandas en temas estratégicos.</t>
  </si>
  <si>
    <r>
      <t>Porcentaje de demandas estratégicas en materia de Investigación y Desarrollo Tecnológico que alcanzan consenso para ser atendidas.</t>
    </r>
    <r>
      <rPr>
        <i/>
        <sz val="10"/>
        <color indexed="30"/>
        <rFont val="Soberana Sans"/>
      </rPr>
      <t xml:space="preserve">
</t>
    </r>
  </si>
  <si>
    <t>(Número de demandas estratégicas que alcanzan consenso para ser atendidas en el año t/ Número de demandas estratégicas propuestas o identificadas para ser atendidas en el año t) *100</t>
  </si>
  <si>
    <t>B 3 Publicación de convocatorias para la atención de temas estratégicos.</t>
  </si>
  <si>
    <r>
      <t>Porcentaje de temas estratégicos que fueron convocados para su atención.</t>
    </r>
    <r>
      <rPr>
        <i/>
        <sz val="10"/>
        <color indexed="30"/>
        <rFont val="Soberana Sans"/>
      </rPr>
      <t xml:space="preserve">
</t>
    </r>
  </si>
  <si>
    <t>(Número de temas estratégicos con Convocatoria publicada en el año t/Número de temas estratégicos identificados para ser atendidos en el año t) *100</t>
  </si>
  <si>
    <r>
      <t xml:space="preserve">Porcentaje de variación en la inversión que el Fondo Sectorial de Investigación en Materias Agrícola, Pecuaria, Acuícola, Agrobiotecnología y Recursos Fitogenéticos destinada a proyectos de investigación o tecnología que requiere el Sector Agroalimentario y pesquero.
</t>
    </r>
    <r>
      <rPr>
        <sz val="10"/>
        <rFont val="Soberana Sans"/>
        <family val="2"/>
      </rPr>
      <t>Sin Información,Sin Justificación</t>
    </r>
  </si>
  <si>
    <r>
      <t xml:space="preserve">Porcentaje de tecnologías y/o conocimientos generados que atendieron las demandas del Sector.
</t>
    </r>
    <r>
      <rPr>
        <sz val="10"/>
        <rFont val="Soberana Sans"/>
        <family val="2"/>
      </rPr>
      <t>Sin Información,Sin Justificación</t>
    </r>
  </si>
  <si>
    <r>
      <t xml:space="preserve">Porcentaje de proyectos de investigación con recursos asignados mediante la formalización de un Convenio de Asignación de Recursos.
</t>
    </r>
    <r>
      <rPr>
        <sz val="10"/>
        <rFont val="Soberana Sans"/>
        <family val="2"/>
      </rPr>
      <t>Sin Información,Sin Justificación</t>
    </r>
  </si>
  <si>
    <r>
      <t xml:space="preserve">Porcentaje de eventos realizados para la difusión de tecnologías y/o conocimientos.
</t>
    </r>
    <r>
      <rPr>
        <sz val="10"/>
        <rFont val="Soberana Sans"/>
        <family val="2"/>
      </rPr>
      <t>Sin Información,Sin Justificación</t>
    </r>
  </si>
  <si>
    <r>
      <t xml:space="preserve">Porcentaje de informes financieros parciales y finales, de proyectos de investigación vigentes financiados por el Fondo Sectorial SAGARPA-CONACYT, recibidos en el año que se evalúa.
</t>
    </r>
    <r>
      <rPr>
        <sz val="10"/>
        <rFont val="Soberana Sans"/>
        <family val="2"/>
      </rPr>
      <t xml:space="preserve"> Causa : Actualmente a pesar de tener 4 proyectos autorizados de 4 convocatorias, aun no se ha suscrito el convenio correspondiente, por lo que aun no comienzan a realizar informes financieros.    Efecto: Incumplimiento de la meta establecida; sin embargo, una vez formalizados los 4 proyectos autorizados, el indicador al mes de diciembre será cubierto en su totalidad.    Otros Motivos:</t>
    </r>
  </si>
  <si>
    <r>
      <t xml:space="preserve">Porcentaje de demandas estratégicas en materia de Investigación y Desarrollo Tecnológico que alcanzan consenso para ser atendidas.
</t>
    </r>
    <r>
      <rPr>
        <sz val="10"/>
        <rFont val="Soberana Sans"/>
        <family val="2"/>
      </rPr>
      <t xml:space="preserve"> Causa : Durante este período hubo un alto requerimiento respecto a demandas estratégicas en materia de investigación y desarrollo tecnológico, derivado de las numerosas acciones de vinculación del SNITT con Sistemas Producto, Instituciones de Educación Superior, Centros de Investigación y otros actores del Sector Agroalimentario   Efecto: La alta detección de demandas que alcanzaron consenso en este período permite la atención oportuna de problemas ordinarios y emergentes de los sectores agrícola, pecuario y acuícola. Es de resaltar que esto es especialmente importante pues se da atención a distintos sistemas producto y se integran diversas instituciones para dar soluciones   Otros Motivos:</t>
    </r>
  </si>
  <si>
    <r>
      <t xml:space="preserve">Porcentaje de temas estratégicos que fueron convocados para su atención.
</t>
    </r>
    <r>
      <rPr>
        <sz val="10"/>
        <rFont val="Soberana Sans"/>
        <family val="2"/>
      </rPr>
      <t xml:space="preserve"> Causa : Debido a que se realizó una revisión detallada se atendieron las demandas específicas solicitadas por el Sector y se publicaron las Convocatorias 2017-01 con 1 tema estratégico transversal, Convocatoria 2017-02 con 6 temas estratégicos y fundamentales, y Convocatoria 2017-03 con 1 tema estratégico transversal.    Efecto: Las  Instituciones, Universidades, Centros e Institutos de investigación públicos y privados, dedicados a la investigación científica y al desarrollo tecnológico que se encuentren inscritos en el Registro Nacional de Instituciones y Empresas Científicas y Tecnológicas (RENIECYT) contaron con una diversidad muy amplia de opciones por parte del Fondo Sectorial para presentar sus propuestas.    Otros Motivos:</t>
    </r>
  </si>
  <si>
    <t>U009</t>
  </si>
  <si>
    <t>Fomento de la Ganadería y Normalización de la Calidad de los Productos Pecuarios</t>
  </si>
  <si>
    <t>Contribuir a impulsar la productividad en el sector agroalimentario mediante inversión en capital físico, humano y tecnológico que garantice la seguridad alimentaria mediante el incremento de la innovación y tecnología aplicadas por los productores en el sector pecuario.</t>
  </si>
  <si>
    <r>
      <t>Productividad laboral en el subsector pecuario.</t>
    </r>
    <r>
      <rPr>
        <i/>
        <sz val="10"/>
        <color indexed="30"/>
        <rFont val="Soberana Sans"/>
      </rPr>
      <t xml:space="preserve">
</t>
    </r>
  </si>
  <si>
    <t>(Índice del PIB ganadero año t / Índice del empleo ganadero remunerado en el año t) * 100</t>
  </si>
  <si>
    <t>Productores pecuarios incrementan la producción de alimentos de origen animal para consumo humano.</t>
  </si>
  <si>
    <r>
      <t>Tasa de variación de la producción de los principales productos de origen animal.</t>
    </r>
    <r>
      <rPr>
        <i/>
        <sz val="10"/>
        <color indexed="30"/>
        <rFont val="Soberana Sans"/>
      </rPr>
      <t xml:space="preserve">
</t>
    </r>
  </si>
  <si>
    <t>(Sumatoria del volumen anual de producción de los principales productos de origen animal en el año tn/sumatoria del volumen anual de producción de los principales productos de origen animal en el año tn-1)*100-100</t>
  </si>
  <si>
    <t>A C1. Incentivos económicos, entregados a las unidades económicas pecuarias para el Fomento de la Ganadería y Normalización de la calidad de los Productos Pecuarios.</t>
  </si>
  <si>
    <r>
      <t>C1. Porcentaje de proyectos apoyados por el Programa de Fomento de la Ganadería y Normalización de la Calidad de los Productos Pecuarios.</t>
    </r>
    <r>
      <rPr>
        <i/>
        <sz val="10"/>
        <color indexed="30"/>
        <rFont val="Soberana Sans"/>
      </rPr>
      <t xml:space="preserve">
</t>
    </r>
  </si>
  <si>
    <t>(Número de Proyectos apoyados por el Programa de Fomento de la Ganadería y Normalización de la Calidad de los Productos Pecuarios en el año t / Número de proyectos dictaminados positivos en el año t)*100</t>
  </si>
  <si>
    <t>A 1 A1.C1 Aplicación de Encuestas a los beneficiarios del Programa de Fomento de la Ganadería y Normalización de la Calidad de los Productos Pecuarios.</t>
  </si>
  <si>
    <r>
      <t>Porcentaje de encuestas aplicadas a los beneficiarios del Programa de Fomento de la Ganadería y Normalización de la Calidad de los Productos Pecuarios.</t>
    </r>
    <r>
      <rPr>
        <i/>
        <sz val="10"/>
        <color indexed="30"/>
        <rFont val="Soberana Sans"/>
      </rPr>
      <t xml:space="preserve">
</t>
    </r>
  </si>
  <si>
    <t>(Número de encuestas aplicadas a los beneficiarios del Programa de Fomento de la Ganadería y Normalización de la Calidad de los Productos Pecuarios  en año t/número total de encuestas positivas para el componente de Fomento de la Ganadería y Normalización de la Calidad de los Productos Pecuarios en año t)*100</t>
  </si>
  <si>
    <r>
      <t xml:space="preserve">Productividad laboral en el subsector pecuario.
</t>
    </r>
    <r>
      <rPr>
        <sz val="10"/>
        <rFont val="Soberana Sans"/>
        <family val="2"/>
      </rPr>
      <t>Sin Información,Sin Justificación</t>
    </r>
  </si>
  <si>
    <r>
      <t xml:space="preserve">Tasa de variación de la producción de los principales productos de origen animal.
</t>
    </r>
    <r>
      <rPr>
        <sz val="10"/>
        <rFont val="Soberana Sans"/>
        <family val="2"/>
      </rPr>
      <t>Sin Información,Sin Justificación</t>
    </r>
  </si>
  <si>
    <r>
      <t xml:space="preserve">C1. Porcentaje de proyectos apoyados por el Programa de Fomento de la Ganadería y Normalización de la Calidad de los Productos Pecuarios.
</t>
    </r>
    <r>
      <rPr>
        <sz val="10"/>
        <rFont val="Soberana Sans"/>
        <family val="2"/>
      </rPr>
      <t>Sin Información,Sin Justificación</t>
    </r>
  </si>
  <si>
    <r>
      <t xml:space="preserve">Porcentaje de encuestas aplicadas a los beneficiarios del Programa de Fomento de la Ganadería y Normalización de la Calidad de los Productos Pecuarios.
</t>
    </r>
    <r>
      <rPr>
        <sz val="10"/>
        <rFont val="Soberana Sans"/>
        <family val="2"/>
      </rPr>
      <t>Sin Información,Sin Justificación</t>
    </r>
  </si>
  <si>
    <t>U013</t>
  </si>
  <si>
    <t>Vinculación Productiva</t>
  </si>
  <si>
    <t>Contribuir a impulsar la productividad en el sector agroalimentario mediante inversión en capital físico, humano y tecnológico que garantice la seguridad alimentaria mediante la integración productiva, comercialización y desarrollo tecnológico del sector pesquero y acuícola.</t>
  </si>
  <si>
    <r>
      <t>Tasa de variación de la producción nacional pesquera y acuícola</t>
    </r>
    <r>
      <rPr>
        <i/>
        <sz val="10"/>
        <color indexed="30"/>
        <rFont val="Soberana Sans"/>
      </rPr>
      <t xml:space="preserve">
</t>
    </r>
  </si>
  <si>
    <t>(((Producción nacional pesquera y acuícola en el año t2/ Producción nacional pesquera y acuícola en el año t0)-1)*1/2)*100</t>
  </si>
  <si>
    <t>Productores acuícolas y pesqueros aplican esquemas de organización, producción y comercialización, así como la implementación de modelos tecnológicos de producción acuícola innovadores.</t>
  </si>
  <si>
    <r>
      <t xml:space="preserve">Porcentaje de modelos tecnológicos transferibles </t>
    </r>
    <r>
      <rPr>
        <i/>
        <sz val="10"/>
        <color indexed="30"/>
        <rFont val="Soberana Sans"/>
      </rPr>
      <t xml:space="preserve">
</t>
    </r>
  </si>
  <si>
    <t>(Número de modelos de desarrollo tecnológico transferibles / Número de convenios finiquitados) x 100</t>
  </si>
  <si>
    <r>
      <t>P1. Porcentaje del número de sistemas producto organizados y articulados operando.</t>
    </r>
    <r>
      <rPr>
        <i/>
        <sz val="10"/>
        <color indexed="30"/>
        <rFont val="Soberana Sans"/>
      </rPr>
      <t xml:space="preserve">
</t>
    </r>
  </si>
  <si>
    <t>(Número de sistemas producto organizados y articulados en el año t en operación/Total de sistemas producto organizados y articulados)*100</t>
  </si>
  <si>
    <t>A C2. Apoyos a productores para el desarrollo de modelos tecnológicos viables generados</t>
  </si>
  <si>
    <r>
      <t>C2. Porcentaje de modelos de desarrollo tecnológico con viabilidad probada mediante convenio</t>
    </r>
    <r>
      <rPr>
        <i/>
        <sz val="10"/>
        <color indexed="30"/>
        <rFont val="Soberana Sans"/>
      </rPr>
      <t xml:space="preserve">
</t>
    </r>
  </si>
  <si>
    <t>(Número de modelos de desarrollo tecnológico con viabilidad probada mediante convenio/ Número de modelos de desarrollo tecnológico programados) x 100</t>
  </si>
  <si>
    <t>B C1. Apoyos de capacitación y servicios especializados otorgados</t>
  </si>
  <si>
    <r>
      <t>C1. Porcentaje de apoyos otorgados a los comités sistema producto.</t>
    </r>
    <r>
      <rPr>
        <i/>
        <sz val="10"/>
        <color indexed="30"/>
        <rFont val="Soberana Sans"/>
      </rPr>
      <t xml:space="preserve">
</t>
    </r>
  </si>
  <si>
    <t>(Número de apoyos otorgados a los comités sistema producto / Número de apoyos solicitados por los comités sistema producto ) x 100</t>
  </si>
  <si>
    <t>A 1 A1.C2 Validación de terminos de referencia de los modelos tecnológicos.</t>
  </si>
  <si>
    <r>
      <t>A1.C2 Porcentaje de solicitudes con términos de referencia validados</t>
    </r>
    <r>
      <rPr>
        <i/>
        <sz val="10"/>
        <color indexed="30"/>
        <rFont val="Soberana Sans"/>
      </rPr>
      <t xml:space="preserve">
</t>
    </r>
  </si>
  <si>
    <t>(Número de solicitudes con términos de referencia validados / Numero de solicitudes recibidas) * 100</t>
  </si>
  <si>
    <t>A 2 A2.C2 Celebración de convenios para el desarrollo de modelos tecnológicos</t>
  </si>
  <si>
    <r>
      <t>A2.C2 Porcentaje de convenios celebrados para el desarrollo de modelos tecnológicos</t>
    </r>
    <r>
      <rPr>
        <i/>
        <sz val="10"/>
        <color indexed="30"/>
        <rFont val="Soberana Sans"/>
      </rPr>
      <t xml:space="preserve">
</t>
    </r>
  </si>
  <si>
    <t>(Número de convenios celebrados para el desarrollo de modelos tecnológicos/Número de solicitudes con términos de referencia validados) x 100</t>
  </si>
  <si>
    <t>B 3 A1.C1 Celebración de convenios con organizaciones pesqueras y acuícolas</t>
  </si>
  <si>
    <r>
      <t xml:space="preserve">Porcentaje de convenios celebrados con organizaciones pesqueras y acuícolas </t>
    </r>
    <r>
      <rPr>
        <i/>
        <sz val="10"/>
        <color indexed="30"/>
        <rFont val="Soberana Sans"/>
      </rPr>
      <t xml:space="preserve">
</t>
    </r>
  </si>
  <si>
    <t>(Número de convenios celebrados / Total de convenios  programados) x 100)</t>
  </si>
  <si>
    <t>B 4 A2.C1 Dictaminación de programas de trabajo fundamentados en los planes estratégicos.</t>
  </si>
  <si>
    <r>
      <t xml:space="preserve">A2.C1 Porcentaje de programas de trabajo que se dictaminan en fecha programada.  </t>
    </r>
    <r>
      <rPr>
        <i/>
        <sz val="10"/>
        <color indexed="30"/>
        <rFont val="Soberana Sans"/>
      </rPr>
      <t xml:space="preserve">
</t>
    </r>
  </si>
  <si>
    <t>(Número de programas de trabajo dictaminados en el año tn/ Número total de programas de trabajo programados a dictaminar de acuerdo con el calendario de actividades en el año tn) x 100</t>
  </si>
  <si>
    <t>B 5 A3.C2 Contratación de prestadores de servicios especializados para desarrollar acciones de consultoría y capacitación.</t>
  </si>
  <si>
    <r>
      <t>Tasa de variación del número de prestadores de servicios contratados.</t>
    </r>
    <r>
      <rPr>
        <i/>
        <sz val="10"/>
        <color indexed="30"/>
        <rFont val="Soberana Sans"/>
      </rPr>
      <t xml:space="preserve">
</t>
    </r>
  </si>
  <si>
    <t>[Número de prestadores de servicios contratados en el año t/ Número de prestadores de servicios contratados en el año t0)-1] x 100</t>
  </si>
  <si>
    <r>
      <t xml:space="preserve">Tasa de variación de la producción nacional pesquera y acuícola
</t>
    </r>
    <r>
      <rPr>
        <sz val="10"/>
        <rFont val="Soberana Sans"/>
        <family val="2"/>
      </rPr>
      <t>Sin Información,Sin Justificación</t>
    </r>
  </si>
  <si>
    <r>
      <t xml:space="preserve">Porcentaje de modelos tecnológicos transferibles 
</t>
    </r>
    <r>
      <rPr>
        <sz val="10"/>
        <rFont val="Soberana Sans"/>
        <family val="2"/>
      </rPr>
      <t>Sin Información,Sin Justificación</t>
    </r>
  </si>
  <si>
    <r>
      <t xml:space="preserve">P1. Porcentaje del número de sistemas producto organizados y articulados operando.
</t>
    </r>
    <r>
      <rPr>
        <sz val="10"/>
        <rFont val="Soberana Sans"/>
        <family val="2"/>
      </rPr>
      <t>Sin Información,Sin Justificación</t>
    </r>
  </si>
  <si>
    <r>
      <t xml:space="preserve">C2. Porcentaje de modelos de desarrollo tecnológico con viabilidad probada mediante convenio
</t>
    </r>
    <r>
      <rPr>
        <sz val="10"/>
        <rFont val="Soberana Sans"/>
        <family val="2"/>
      </rPr>
      <t>Sin Información,Sin Justificación</t>
    </r>
  </si>
  <si>
    <r>
      <t xml:space="preserve">C1. Porcentaje de apoyos otorgados a los comités sistema producto.
</t>
    </r>
    <r>
      <rPr>
        <sz val="10"/>
        <rFont val="Soberana Sans"/>
        <family val="2"/>
      </rPr>
      <t xml:space="preserve"> Causa : El indicador no tiene meta programada para el primer semestre. A la fecha se está realizando la revisión documental, así como los programas de trabajo y acciones solicitadas procedentes para continuar con el proceso de dictaminación. Efecto:  Otros Motivos:</t>
    </r>
  </si>
  <si>
    <r>
      <t xml:space="preserve">A1.C2 Porcentaje de solicitudes con términos de referencia validados
</t>
    </r>
    <r>
      <rPr>
        <sz val="10"/>
        <rFont val="Soberana Sans"/>
        <family val="2"/>
      </rPr>
      <t xml:space="preserve"> Causa : Al tercer trimestre se cumple con la meta programada. Efecto:  Otros Motivos:</t>
    </r>
  </si>
  <si>
    <r>
      <t xml:space="preserve">A2.C2 Porcentaje de convenios celebrados para el desarrollo de modelos tecnológicos
</t>
    </r>
    <r>
      <rPr>
        <sz val="10"/>
        <rFont val="Soberana Sans"/>
        <family val="2"/>
      </rPr>
      <t xml:space="preserve"> Causa : No se han celebrado los convenios correspondientes, ya que se encuentran en etapa de validación y firma. Efecto: Reajuste en los plazos para la ejecución de los convenios en tiempo y forma, necesidad de elaborar adendas. Otros Motivos:</t>
    </r>
  </si>
  <si>
    <r>
      <t xml:space="preserve">Porcentaje de convenios celebrados con organizaciones pesqueras y acuícolas 
</t>
    </r>
    <r>
      <rPr>
        <sz val="10"/>
        <rFont val="Soberana Sans"/>
        <family val="2"/>
      </rPr>
      <t xml:space="preserve"> Causa : El indicador no tiene metas programada para el primer semestre. Efecto:  Otros Motivos:</t>
    </r>
  </si>
  <si>
    <r>
      <t xml:space="preserve">A2.C1 Porcentaje de programas de trabajo que se dictaminan en fecha programada.  
</t>
    </r>
    <r>
      <rPr>
        <sz val="10"/>
        <rFont val="Soberana Sans"/>
        <family val="2"/>
      </rPr>
      <t xml:space="preserve"> Causa : El indicador no tiene meta programada para el primer semestre. Efecto:  Otros Motivos:</t>
    </r>
  </si>
  <si>
    <r>
      <t xml:space="preserve">Tasa de variación del número de prestadores de servicios contratados.
</t>
    </r>
    <r>
      <rPr>
        <sz val="10"/>
        <rFont val="Soberana Sans"/>
        <family val="2"/>
      </rPr>
      <t xml:space="preserve"> Causa : Debido a la naturaleza del programa, no se tienen metas programadas para este tercer trimestre. El proceso se encuentra en la etapa de integración de información para la formalización y radicación de apoyos.  Efecto:  Otros Motivos:</t>
    </r>
  </si>
  <si>
    <t>U017</t>
  </si>
  <si>
    <t>Sistema Nacional de Información para el Desarrollo Rural Sustentable</t>
  </si>
  <si>
    <t>G00-Servicio de Información Agroalimentaria y Pesquera</t>
  </si>
  <si>
    <t>Contribuir a impulsar la productividad en el sector agroalimentario mediante inversión en capital físico, humano y tecnológico que garantice la seguridad alimentaria. mediante y la estabilidad de precios, a través de un sistema de recolección, procesamiento, análisis y difusión de información estadística y geoespacial veraz y oportuna del sector agroalimentario y agroindustrial para fortalecer la toma de decisiones de los agentes económicos</t>
  </si>
  <si>
    <t>El cálculo se hace sumando la producción anual, en toneladas, de estos productos y dividiendo ésta entre la suma de la producción nacional y de las importaciones de estos productos (oferta total)</t>
  </si>
  <si>
    <r>
      <t>F.2 Porcentaje de cumplimiento del Inventario Óptimo de azúcar</t>
    </r>
    <r>
      <rPr>
        <i/>
        <sz val="10"/>
        <color indexed="30"/>
        <rFont val="Soberana Sans"/>
      </rPr>
      <t xml:space="preserve">
</t>
    </r>
  </si>
  <si>
    <t>((inventario final observado en [t] / (2 Meses de consumo nacional aparente promedio [t0] + 2 meses de exportaciones de la Industria Manufacturera, Maquiladora y de Servicios de Exportación promedio en [t0]))-1)* 100</t>
  </si>
  <si>
    <r>
      <t>F3. Porcentaje de productos estratégicos agroalimentarios y agroindustriales con información estadística que impactan directamente en 42% del gasto promedio de los hogares mexicanos</t>
    </r>
    <r>
      <rPr>
        <i/>
        <sz val="10"/>
        <color indexed="30"/>
        <rFont val="Soberana Sans"/>
      </rPr>
      <t xml:space="preserve">
</t>
    </r>
  </si>
  <si>
    <t>[(Número de productos estratégicos agroalimentarios y agroindustriales con seguimiento estadístico en el periodo t)/ (número de productos que impactan en 42% del gasto promedio de los hogares mexicanos en el periodo t)]*100</t>
  </si>
  <si>
    <t>Los agentes económicos cuenten con información estadística y geoespacial oficial del sector agroalimentario y agroindustrial que contribuya a la toma de decisiones</t>
  </si>
  <si>
    <r>
      <t>P.2 Porcentaje de usuarios que consideran útil la información del Sistema Integral para el Desarrollo Sustentable de la caña de azúcar.</t>
    </r>
    <r>
      <rPr>
        <i/>
        <sz val="10"/>
        <color indexed="30"/>
        <rFont val="Soberana Sans"/>
      </rPr>
      <t xml:space="preserve">
</t>
    </r>
  </si>
  <si>
    <t>(Número de usuarios de la información que la consideran útil en el año t) / (Número total de los usuarios de la información que emiten opinión en el año t) * 100</t>
  </si>
  <si>
    <t>Estratégico-Calidad-Anual</t>
  </si>
  <si>
    <r>
      <t>P.1 Porcentaje de veracidad y oportunidad de la información estadística y geoespacial agroalimentaria y agroindustrial</t>
    </r>
    <r>
      <rPr>
        <i/>
        <sz val="10"/>
        <color indexed="30"/>
        <rFont val="Soberana Sans"/>
      </rPr>
      <t xml:space="preserve">
</t>
    </r>
  </si>
  <si>
    <t xml:space="preserve">[((Valor exacto de la producción y superficie sembrada - Valor estimado de la producción y superficie sembrada) / (Valor exacto de la producción y superficie sembrada))*100 ]*.80 + [  ((Valor de la publicación en tiempo-Valor de la publicación a destiempo)/(Valor de la publicación en tiempo))*100]*.20  </t>
  </si>
  <si>
    <t>Variación porcentual</t>
  </si>
  <si>
    <t>A C1. Base de datos disponible con información agropecuaria y agroindustrial a nivel nacional</t>
  </si>
  <si>
    <r>
      <t>C1. Porcentaje de bases de datos de estadísticas agropecuarias y agroalimentarias obtenidas</t>
    </r>
    <r>
      <rPr>
        <i/>
        <sz val="10"/>
        <color indexed="30"/>
        <rFont val="Soberana Sans"/>
      </rPr>
      <t xml:space="preserve">
</t>
    </r>
  </si>
  <si>
    <t>((Número de bases de datos de estadísticas agropecuarios obtenidas en el período t /Número de bases de datos de estadísticas agropecuarias programadas en el período t)) *100</t>
  </si>
  <si>
    <t>B C2. Información geoestadística agroalimentaria publicada</t>
  </si>
  <si>
    <r>
      <t>C2. Porcentaje de reportes geoestadísticos agroalimentarios publicados</t>
    </r>
    <r>
      <rPr>
        <i/>
        <sz val="10"/>
        <color indexed="30"/>
        <rFont val="Soberana Sans"/>
      </rPr>
      <t xml:space="preserve">
</t>
    </r>
  </si>
  <si>
    <t>(Número de  reportes geoestadísticos agroalimentarios publicados en el periodo t/ Número de reportes  geoestadísticos agroalimentarios programadas en el periodo t)*100</t>
  </si>
  <si>
    <t>C C3. Balanzas disponibilidad-consumo para productos agroalimentarios estratégicos con el fin de conocer la oferta, demanda y necesidades de importación elaboradas</t>
  </si>
  <si>
    <r>
      <t>C3. Porcentaje de balanzas de disponibilidad-consumo elaboradas</t>
    </r>
    <r>
      <rPr>
        <i/>
        <sz val="10"/>
        <color indexed="30"/>
        <rFont val="Soberana Sans"/>
      </rPr>
      <t xml:space="preserve">
</t>
    </r>
  </si>
  <si>
    <t>((Número de balanzas disponibilidad-consumo elaboradas en el periodo t/ número de balanzas disponibilidad-consumo planeadas en el periodo t)*100</t>
  </si>
  <si>
    <t>D C4. Publicaciones de información estadística y geográfica del sector agroalimentario y agroindustrial difundidas</t>
  </si>
  <si>
    <r>
      <t xml:space="preserve">C4. Porcentaje de cumplimiento de publicaciones difundidas </t>
    </r>
    <r>
      <rPr>
        <i/>
        <sz val="10"/>
        <color indexed="30"/>
        <rFont val="Soberana Sans"/>
      </rPr>
      <t xml:space="preserve">
</t>
    </r>
  </si>
  <si>
    <t>(Número de publicaciones difundidas  en el periodo t/número de publicaciones programadas en el periodo t)*100</t>
  </si>
  <si>
    <r>
      <t>C4.2 Porcentaje de Publicaciones difundidas de la agroindustria azucarera</t>
    </r>
    <r>
      <rPr>
        <i/>
        <sz val="10"/>
        <color indexed="30"/>
        <rFont val="Soberana Sans"/>
      </rPr>
      <t xml:space="preserve">
</t>
    </r>
  </si>
  <si>
    <t>(número de publicaciones difundidas de la agroindustria azucarera del semestre del año t) / (número de publicaciones programadas en el año t) * 100</t>
  </si>
  <si>
    <t>E C5. Sistema Integral de la agroindustria de la caña de azúcar actualizado y a disposición de los productores y actores de la agroindustria de la caña de azúcar</t>
  </si>
  <si>
    <r>
      <t>C5. Tasa de variación de visitas realizadas por los actores de la agroindustria de la caña de azúcar, al portal del Comité Nacional para el Desarrollo Sustentable de la Caña de Azúcar</t>
    </r>
    <r>
      <rPr>
        <i/>
        <sz val="10"/>
        <color indexed="30"/>
        <rFont val="Soberana Sans"/>
      </rPr>
      <t xml:space="preserve">
</t>
    </r>
  </si>
  <si>
    <t>((Número de visitas realizadas por los productores y actores del Sector Cañero, al portal del Comité Nacional para el Desarrollo Sustentable de la Caña de Azúcar en el semestre del año t)/ (Número de visitas realizadas por los productores y actores del Sector Cañero, al portal del Comité Nacional para el Desarrollo Sustentable de la Caña de Azúcar en el  semestre t-1)-1)*100</t>
  </si>
  <si>
    <t>F C6. Imágenes satelitales procesadas</t>
  </si>
  <si>
    <r>
      <t>C6. Porcentaje de imágenes procesadas</t>
    </r>
    <r>
      <rPr>
        <i/>
        <sz val="10"/>
        <color indexed="30"/>
        <rFont val="Soberana Sans"/>
      </rPr>
      <t xml:space="preserve">
</t>
    </r>
  </si>
  <si>
    <t>(Número de imágenes procesadas en el periodo t/Número de imágenes procesadas programadas en el periodo t)*100</t>
  </si>
  <si>
    <t>G C7. Reportes de márgenes de comercialización de productos de origen agropecuario elaborados</t>
  </si>
  <si>
    <r>
      <t>C7. Porcentaje de reportes elaborados para cálculo de márgenes de comercialización</t>
    </r>
    <r>
      <rPr>
        <i/>
        <sz val="10"/>
        <color indexed="30"/>
        <rFont val="Soberana Sans"/>
      </rPr>
      <t xml:space="preserve">
</t>
    </r>
  </si>
  <si>
    <t>(Número de reportes elaborados en el periodo t/ número de reportes programados en el periodo t)*100</t>
  </si>
  <si>
    <t>H C8. Reportes de precios diarios nacionales e internacionales de productos de origen agropecuario elaborados</t>
  </si>
  <si>
    <r>
      <t xml:space="preserve">C.8 Porcentaje de reportes realizados de precios diarios nacionales e internacionales </t>
    </r>
    <r>
      <rPr>
        <i/>
        <sz val="10"/>
        <color indexed="30"/>
        <rFont val="Soberana Sans"/>
      </rPr>
      <t xml:space="preserve">
</t>
    </r>
  </si>
  <si>
    <t>(Número de reportes de precios en el periodo t/ número de reportes de precios planeadas en el periodo t)*100</t>
  </si>
  <si>
    <t>I C9. Reportes de la producción orgánica certificada elaborados</t>
  </si>
  <si>
    <r>
      <t xml:space="preserve">C9.  Porcentaje de reportes generados con información de producción orgánica </t>
    </r>
    <r>
      <rPr>
        <i/>
        <sz val="10"/>
        <color indexed="30"/>
        <rFont val="Soberana Sans"/>
      </rPr>
      <t xml:space="preserve">
</t>
    </r>
  </si>
  <si>
    <t>(Número de reportes elaborados en el periodo t/número de reportes programados en el periodo t)*100</t>
  </si>
  <si>
    <t>J C10.Reportes del comercio exterior agropecuario y agroindustrial de México elaborado</t>
  </si>
  <si>
    <r>
      <t>C10. Porcentaje de reportes elaborados de comercio exterior agroalimentario y agroindustrial</t>
    </r>
    <r>
      <rPr>
        <i/>
        <sz val="10"/>
        <color indexed="30"/>
        <rFont val="Soberana Sans"/>
      </rPr>
      <t xml:space="preserve">
</t>
    </r>
  </si>
  <si>
    <t>(Número de reportes elaborados en el periodo t / Número de reportes programados en el periodo t)*100</t>
  </si>
  <si>
    <t>K C11. Información agroalimentaria, agroindustrial y geográfica por medio de plataformas digitales difundida</t>
  </si>
  <si>
    <r>
      <t>C11. Porcentaje de publicaciones difundidas por medio de plataformas digitales</t>
    </r>
    <r>
      <rPr>
        <i/>
        <sz val="10"/>
        <color indexed="30"/>
        <rFont val="Soberana Sans"/>
      </rPr>
      <t xml:space="preserve">
</t>
    </r>
  </si>
  <si>
    <t>(Número de publicaciones difundidas a través de plataformas digitales en el periodo t/número de publicaciones programadas para difusión a través de plataformas digitales en el periodo t)*100</t>
  </si>
  <si>
    <t>L C12. Aplicaciones digitales con información agroalimentaria, agroindustrial y geográfica en dispositivos móviles desarrolladas y actualizadas</t>
  </si>
  <si>
    <r>
      <t>C12. Porcentaje de aplicaciones digitales desarrolladas</t>
    </r>
    <r>
      <rPr>
        <i/>
        <sz val="10"/>
        <color indexed="30"/>
        <rFont val="Soberana Sans"/>
      </rPr>
      <t xml:space="preserve">
</t>
    </r>
  </si>
  <si>
    <t>(Número de aplicaciones digitales desarrolladas para dispositivos móviles en el periodo t/número de aplicaciones digitales desarrolladas para dispositivos móviles programadas en el periodo t)*100</t>
  </si>
  <si>
    <t>M C13. Solicitudes de información estadística agroalimentaria y agroindustrial atendidas en los plazos establecidos</t>
  </si>
  <si>
    <r>
      <t xml:space="preserve">C13. Porcentaje de solicitudes atendidas en los plazos establecidos respecto de las recibidas </t>
    </r>
    <r>
      <rPr>
        <i/>
        <sz val="10"/>
        <color indexed="30"/>
        <rFont val="Soberana Sans"/>
      </rPr>
      <t xml:space="preserve">
</t>
    </r>
  </si>
  <si>
    <t>[(Solicitudes atendidas /Solicitudes recibidas)*100 ]*.20 + [Sumatoria (100-(Fecha final-fecha inicial)-(fecha final-fecha inicial))/n]*.80  con n= número de solicitudes</t>
  </si>
  <si>
    <t>A 1 A2.C1 Procesamiento de información agropecuaria con cobertura nacional</t>
  </si>
  <si>
    <r>
      <t>A2.C1 Porcentaje de reportes con información agropecuaria integrados</t>
    </r>
    <r>
      <rPr>
        <i/>
        <sz val="10"/>
        <color indexed="30"/>
        <rFont val="Soberana Sans"/>
      </rPr>
      <t xml:space="preserve">
</t>
    </r>
  </si>
  <si>
    <t>((Número de reportes realizados en el periodo t / número de reportes programados en el periodo t)*100</t>
  </si>
  <si>
    <t>A 2 A1.C1 Construción y actualización de padrones agroalimentarios y agroindustriales</t>
  </si>
  <si>
    <r>
      <t xml:space="preserve">A1.C1 Porcentaje de padrones construidos y actualizados de interés nacional </t>
    </r>
    <r>
      <rPr>
        <i/>
        <sz val="10"/>
        <color indexed="30"/>
        <rFont val="Soberana Sans"/>
      </rPr>
      <t xml:space="preserve">
</t>
    </r>
  </si>
  <si>
    <t>(padrones construidos y actualizados en el año t /padrones programados en el año t)*100</t>
  </si>
  <si>
    <t>B 3 A1.C2 Estimación de superficie sembrada por cultivos</t>
  </si>
  <si>
    <r>
      <t xml:space="preserve">A1.C2 Porcentaje de cobertura de estados con estimación de superficie sembrada por cultivos </t>
    </r>
    <r>
      <rPr>
        <i/>
        <sz val="10"/>
        <color indexed="30"/>
        <rFont val="Soberana Sans"/>
      </rPr>
      <t xml:space="preserve">
</t>
    </r>
  </si>
  <si>
    <t>(Número de estados donde se realizó la estimación en el periodo t/ Número de estados programados para realizar la estimación en el periodo t)*100</t>
  </si>
  <si>
    <t>B 4 A2.C2 Reporte de almacenamiento hídrico en presas para uso agrícola</t>
  </si>
  <si>
    <r>
      <t>A2.C2 Porcentaje de elaboración de reportes por presa de uso agrícola</t>
    </r>
    <r>
      <rPr>
        <i/>
        <sz val="10"/>
        <color indexed="30"/>
        <rFont val="Soberana Sans"/>
      </rPr>
      <t xml:space="preserve">
</t>
    </r>
  </si>
  <si>
    <t>(Número de reportes elaborados de presas para uso agrícola en el periodo t / Número de reportes programados en el periodo t)*100</t>
  </si>
  <si>
    <t>B 5 A3.C2 Actualización de superficie potencial para uso agrícola</t>
  </si>
  <si>
    <r>
      <t>A3.C2 Porcentaje de la actualización de la superficie potencial para uso agrícola con respecto a la superficie total nacional</t>
    </r>
    <r>
      <rPr>
        <i/>
        <sz val="10"/>
        <color indexed="30"/>
        <rFont val="Soberana Sans"/>
      </rPr>
      <t xml:space="preserve">
</t>
    </r>
  </si>
  <si>
    <t>(Actualización de la superficie potencial para uso agrícola en el periodo t/Superficie de total nacional en el periodo t)*100</t>
  </si>
  <si>
    <t>Hectárea</t>
  </si>
  <si>
    <t>B 6 A4.C2 Elaboración de Marco área de muestreo para encuestas agroalimentarias y agroindustriales</t>
  </si>
  <si>
    <r>
      <t>A4.C2 Porcentaje de construcción de Unidades Primarias de Muestreo agroalimentarias y agroindustriales</t>
    </r>
    <r>
      <rPr>
        <i/>
        <sz val="10"/>
        <color indexed="30"/>
        <rFont val="Soberana Sans"/>
      </rPr>
      <t xml:space="preserve">
</t>
    </r>
  </si>
  <si>
    <t>(Avance de construcción de la superficie de Unidades Primarias de Muestreo obtenidas en el periodo t/ Superficie total del país) *100</t>
  </si>
  <si>
    <t>B 7 A5.C2 Actualización del Mapa base de la delimitación geográfica administrativa federal del sector agroalimentario</t>
  </si>
  <si>
    <r>
      <t>A5.C2 Porcentaje de Mapa Base actualizado</t>
    </r>
    <r>
      <rPr>
        <i/>
        <sz val="10"/>
        <color indexed="30"/>
        <rFont val="Soberana Sans"/>
      </rPr>
      <t xml:space="preserve">
</t>
    </r>
  </si>
  <si>
    <t>(Número de archivos vectoriales digitales generados en el periodo t/ Número de archivos digitales programados en el periodo t)*100</t>
  </si>
  <si>
    <t>B 8 A6.C2 Oportunidad de respuesta para la valoración de daños causados por eventos hidrometeorológicos y fitozoosanitarios</t>
  </si>
  <si>
    <r>
      <t>A6.C2 Porcentaje de oportunidad de respuesta en la valoración de daños causados por eventos hidrometeorológicos y fitozoosanitarios</t>
    </r>
    <r>
      <rPr>
        <i/>
        <sz val="10"/>
        <color indexed="30"/>
        <rFont val="Soberana Sans"/>
      </rPr>
      <t xml:space="preserve">
</t>
    </r>
  </si>
  <si>
    <t>Sumatoria (100-(Fecha final-fecha inicial)-(fecha final-fecha inicial))/n  con n= número de eventos</t>
  </si>
  <si>
    <t>Oportunidad</t>
  </si>
  <si>
    <t>B 9 A7.C2 Integración de imágenes satelitales del Índice de Vegetación de Diferencia Normalizada para la calculadora de nitrógeno</t>
  </si>
  <si>
    <r>
      <t>A7. C2 Porcentaje de entrega de imágenes satelitales integradas con respecto a las programadas</t>
    </r>
    <r>
      <rPr>
        <i/>
        <sz val="10"/>
        <color indexed="30"/>
        <rFont val="Soberana Sans"/>
      </rPr>
      <t xml:space="preserve">
</t>
    </r>
  </si>
  <si>
    <t>(Número de imágenes satelitales integradas en el periodo t / Número de imágenes satelitales integradas programadas en el periodo t) *100</t>
  </si>
  <si>
    <t>B 10 A8.C2 Localización geográfica de unidades de producción e infraestructura agroalimentaria y agroindustrial</t>
  </si>
  <si>
    <r>
      <t>A8.C2 Porcentaje de unidades de producción e infraestructura localizadas geográficamente</t>
    </r>
    <r>
      <rPr>
        <i/>
        <sz val="10"/>
        <color indexed="30"/>
        <rFont val="Soberana Sans"/>
      </rPr>
      <t xml:space="preserve">
</t>
    </r>
  </si>
  <si>
    <t>(Número de unidades de producción e infraestructura localizadas geográficamente en el periodo t / Número de unidades de producción e infraestructura programadas para localizar geográficamente en el periodo t) *100</t>
  </si>
  <si>
    <t>B 11 A9.C2 Determinación de la dinámica en el uso del suelo agrícola</t>
  </si>
  <si>
    <r>
      <t>A9.C2 Porcentaje de cobertura de estados con determinación de la dinámica en el uso del suelo agrícola</t>
    </r>
    <r>
      <rPr>
        <i/>
        <sz val="10"/>
        <color indexed="30"/>
        <rFont val="Soberana Sans"/>
      </rPr>
      <t xml:space="preserve">
</t>
    </r>
  </si>
  <si>
    <t>(Número de entidades federativas concluidas en el periodo t / Número de entidades federativas del país) *100</t>
  </si>
  <si>
    <t>B 12 A10.C2 Georreferenciación digital de mapas históricos</t>
  </si>
  <si>
    <r>
      <t xml:space="preserve">A10.C2 Porcentaje de cumplimiento de la  georreferenciación digital de mapas históricos </t>
    </r>
    <r>
      <rPr>
        <i/>
        <sz val="10"/>
        <color indexed="30"/>
        <rFont val="Soberana Sans"/>
      </rPr>
      <t xml:space="preserve">
</t>
    </r>
  </si>
  <si>
    <t>(Número de mapas históricos georreferenciados en el periodo t / Número de mapas históricos programados en el periodo t)*100</t>
  </si>
  <si>
    <t>B 13 A11.C2 Recopilación de firmas espectrales de cultivos agrícolas</t>
  </si>
  <si>
    <r>
      <t xml:space="preserve">A11.C2 Porcentaje de cumplimiento de recopilación de firmas espectrales </t>
    </r>
    <r>
      <rPr>
        <i/>
        <sz val="10"/>
        <color indexed="30"/>
        <rFont val="Soberana Sans"/>
      </rPr>
      <t xml:space="preserve">
</t>
    </r>
  </si>
  <si>
    <t>(Número de muestras recopiladas en el periodo t/ Número de muestras programadas en el periodo t)*100</t>
  </si>
  <si>
    <t>B 14 A12.C2 Obtención de imágenes de alta resolución para la estimación de superficie sembrada y/o daños en el sector agroalimentario</t>
  </si>
  <si>
    <r>
      <t>A12.C2 Porcentaje de obtención de imágenes de alta resolución</t>
    </r>
    <r>
      <rPr>
        <i/>
        <sz val="10"/>
        <color indexed="30"/>
        <rFont val="Soberana Sans"/>
      </rPr>
      <t xml:space="preserve">
</t>
    </r>
  </si>
  <si>
    <t>(Cantidad de imágenes obtenidas en el periodo t/ Cantidad de imágenes programadas en el periodo t) *100</t>
  </si>
  <si>
    <t>C 15 A2.C3 Actualización de Reportes</t>
  </si>
  <si>
    <r>
      <t>A2.C3 Porcentaje de actualización de reportes de información de producción agropecuaria</t>
    </r>
    <r>
      <rPr>
        <i/>
        <sz val="10"/>
        <color indexed="30"/>
        <rFont val="Soberana Sans"/>
      </rPr>
      <t xml:space="preserve">
</t>
    </r>
  </si>
  <si>
    <t>(Número de reportes actualizados en el portal en el periodo t/Número total de reportes programados en el periodo t)*100</t>
  </si>
  <si>
    <t>C 16 A1.C3 Elaboración de reportes de avance de variables de estadística básica agropecuaria de comercio exterior</t>
  </si>
  <si>
    <r>
      <t>A1.C3 Porcentaje de avance de reportes de integración y análisis de la estadística</t>
    </r>
    <r>
      <rPr>
        <i/>
        <sz val="10"/>
        <color indexed="30"/>
        <rFont val="Soberana Sans"/>
      </rPr>
      <t xml:space="preserve">
</t>
    </r>
  </si>
  <si>
    <t>D 17 A1.C4 Elaboración de publicaciones impresas con información del sector agroalimentario y agroindustrial</t>
  </si>
  <si>
    <r>
      <t>A1.C4 Porcentaje de elaboración de publicaciones impresas</t>
    </r>
    <r>
      <rPr>
        <i/>
        <sz val="10"/>
        <color indexed="30"/>
        <rFont val="Soberana Sans"/>
      </rPr>
      <t xml:space="preserve">
</t>
    </r>
  </si>
  <si>
    <t>(Número de publicaciones impresas elaboradas en el periodo t/número de publicaciones impresas programadas en el periodo t)*100</t>
  </si>
  <si>
    <t>D 18 A2.C4 Elaboración de publicaciones digitales con información agroalimentaria y agroindustrial</t>
  </si>
  <si>
    <r>
      <t xml:space="preserve">A2.C4 Porcentaje de publicaciones digitales elaboradas </t>
    </r>
    <r>
      <rPr>
        <i/>
        <sz val="10"/>
        <color indexed="30"/>
        <rFont val="Soberana Sans"/>
      </rPr>
      <t xml:space="preserve">
</t>
    </r>
  </si>
  <si>
    <t>(Número de publicaciones digitales elaboradas en el periodo t/número de publicaciones digitales programadas en el periodo t)*100</t>
  </si>
  <si>
    <t>E 19 A1.C5 Integración de información del sector cañero económica-productiva (Integración de corridas de campo, fábrica y reportes de comercio exterior)</t>
  </si>
  <si>
    <r>
      <t>A1.C5 Porcentaje de información económica-productiva integrada</t>
    </r>
    <r>
      <rPr>
        <i/>
        <sz val="10"/>
        <color indexed="30"/>
        <rFont val="Soberana Sans"/>
      </rPr>
      <t xml:space="preserve">
</t>
    </r>
  </si>
  <si>
    <t>(Número de reportes integrados durante el trimestre del año t) / (Número de reportes requeridos en el año t) * 100</t>
  </si>
  <si>
    <t>E 20 A2.C5 Actualización de bases de datos del sistema Integral para el Desarrollo Sustentable de la Caña de Azúcar</t>
  </si>
  <si>
    <r>
      <t>A2.C5 Porcentaje de base de datos actualizadas dentro del sistema Integral para el Desarrollo Sustentable de la Caña de Azúcar</t>
    </r>
    <r>
      <rPr>
        <i/>
        <sz val="10"/>
        <color indexed="30"/>
        <rFont val="Soberana Sans"/>
      </rPr>
      <t xml:space="preserve">
</t>
    </r>
  </si>
  <si>
    <t>(número de Bases de datos que componen al sistema Integral para el Desarrollo Sustentable de la Caña de Azúcar actualizadas al trimestre del año t) / (total de Bases de Datos que componen al Sistema Integral para el Desarrollo Sustentable de la Caña de Azúcar del año t)*100</t>
  </si>
  <si>
    <t>F 21 A1.C6 Distribución de imágenes satelitales</t>
  </si>
  <si>
    <r>
      <t>A1.C6 Porcentaje de solicitudes atendidas de imágenes satelitales</t>
    </r>
    <r>
      <rPr>
        <i/>
        <sz val="10"/>
        <color indexed="30"/>
        <rFont val="Soberana Sans"/>
      </rPr>
      <t xml:space="preserve">
</t>
    </r>
  </si>
  <si>
    <t>(Número de solicitudes atendidas en el periodo t/número de solicitudes recibidas en el periodo t)*100</t>
  </si>
  <si>
    <t>F 22 A2.C6 Integración del mosaico nacional de imágenes satelitales</t>
  </si>
  <si>
    <r>
      <t>A2.C6 Porcentaje de avance en la integración de imágenes satelitales</t>
    </r>
    <r>
      <rPr>
        <i/>
        <sz val="10"/>
        <color indexed="30"/>
        <rFont val="Soberana Sans"/>
      </rPr>
      <t xml:space="preserve">
</t>
    </r>
  </si>
  <si>
    <t>(Sumatoria de la superficie de las imágenes satelitales integradas en el periodo t/Superficie del territorio nacional)*100</t>
  </si>
  <si>
    <t>F 23 A3.C6 Elaboración de modelos tridimensionales del espacio geográfico nacional</t>
  </si>
  <si>
    <r>
      <t xml:space="preserve">A3.C6 Porcentaje de avance en la elaboración de modelos tridimensionales del espacio geográfico nacional </t>
    </r>
    <r>
      <rPr>
        <i/>
        <sz val="10"/>
        <color indexed="30"/>
        <rFont val="Soberana Sans"/>
      </rPr>
      <t xml:space="preserve">
</t>
    </r>
  </si>
  <si>
    <t>(Cantidad de modelos tridimensionales del espacio geográfico nacional generados en el periodo t/territorio nacional en el periodo t)*100</t>
  </si>
  <si>
    <t>G 24 A1.C7 Elaboración de reportes de márgenes de comercialización</t>
  </si>
  <si>
    <r>
      <t>A1.C7 Porcentaje de reportes elaborados para cálculo de márgenes de comercialización</t>
    </r>
    <r>
      <rPr>
        <i/>
        <sz val="10"/>
        <color indexed="30"/>
        <rFont val="Soberana Sans"/>
      </rPr>
      <t xml:space="preserve">
</t>
    </r>
  </si>
  <si>
    <t>H 25 A1.C8 Elaboración de reportes de precios diarios de bienes agroalimentarios y agroindustriales seleccionados</t>
  </si>
  <si>
    <r>
      <t>A1.C8 Porcentaje de elaboración de reportes de precios diarios nacionales e internacionales</t>
    </r>
    <r>
      <rPr>
        <i/>
        <sz val="10"/>
        <color indexed="30"/>
        <rFont val="Soberana Sans"/>
      </rPr>
      <t xml:space="preserve">
</t>
    </r>
  </si>
  <si>
    <t>I 26 A1.C9 Integración y difusión de información de la producción orgánica certificada por la regulación mexicana</t>
  </si>
  <si>
    <r>
      <t xml:space="preserve">A1.C9 Porcentaje de reportes de información de producción orgánica  </t>
    </r>
    <r>
      <rPr>
        <i/>
        <sz val="10"/>
        <color indexed="30"/>
        <rFont val="Soberana Sans"/>
      </rPr>
      <t xml:space="preserve">
</t>
    </r>
  </si>
  <si>
    <t>(Número de reportes elaborados/número de reportes programados)*100</t>
  </si>
  <si>
    <t>J 27 A1.C10 Reportes de comercio exterior agroalimentario y agroindustrial de México elaborados</t>
  </si>
  <si>
    <r>
      <t>A1.C10 Porcentaje de reportes elaborados de comercio exterior agroalimentario y agroindustrial</t>
    </r>
    <r>
      <rPr>
        <i/>
        <sz val="10"/>
        <color indexed="30"/>
        <rFont val="Soberana Sans"/>
      </rPr>
      <t xml:space="preserve">
</t>
    </r>
  </si>
  <si>
    <t>K 28 A1.C11 Difusión de publicaciones del sector agroalimentario y agroindustrial por medio de plataformas digitales</t>
  </si>
  <si>
    <r>
      <t>A1.C11 Porcentaje de publicaciones difundidas en redes sociales</t>
    </r>
    <r>
      <rPr>
        <i/>
        <sz val="10"/>
        <color indexed="30"/>
        <rFont val="Soberana Sans"/>
      </rPr>
      <t xml:space="preserve">
</t>
    </r>
  </si>
  <si>
    <t>(Número de publicaciones digitales difundidas en plataformas digitales en el periodo t/número de publicaciones digitales programadas para su difusión a través de plataformas digitales en el periodo t)*100</t>
  </si>
  <si>
    <t>L 29 A1.C12 Desarrollo de aplicaciones digitales con información agroalimentaria, agroindustrial y geográfica en dispositivos móviles</t>
  </si>
  <si>
    <r>
      <t>A1.C12 Porcentaje de aplicaciones digitales con información agroalimentaria, agroindustrial y geográfica desarrolladas</t>
    </r>
    <r>
      <rPr>
        <i/>
        <sz val="10"/>
        <color indexed="30"/>
        <rFont val="Soberana Sans"/>
      </rPr>
      <t xml:space="preserve">
</t>
    </r>
  </si>
  <si>
    <t>(Número de aplicaciones digitales desarrolladas en el periodo t/Número de aplicaciones digitales programadas en el periodo t)*100</t>
  </si>
  <si>
    <t>L 30 A2.C12 Actualización de la información agroalimentaria, agroindustrial y geográfica para las aplicaciones digitales</t>
  </si>
  <si>
    <r>
      <t>A2. C12 Porcentaje de aplicaciones digitales con información agroalimentaria, agroindustrial y geográfica actualizadas</t>
    </r>
    <r>
      <rPr>
        <i/>
        <sz val="10"/>
        <color indexed="30"/>
        <rFont val="Soberana Sans"/>
      </rPr>
      <t xml:space="preserve">
</t>
    </r>
  </si>
  <si>
    <t>(Número de variables actualizadas en las aplicaciones digitales en el periodo t/Número de variables ha actualizar en el periodo t)*100</t>
  </si>
  <si>
    <t>M 31 A1.C13 Atención de solicitudes de información agroalimentaria, agroindustrial y geográfica recibidas</t>
  </si>
  <si>
    <r>
      <t xml:space="preserve">A1.C13 Porcentaje de solicitudes de información atendidas respecto de las recibidas </t>
    </r>
    <r>
      <rPr>
        <i/>
        <sz val="10"/>
        <color indexed="30"/>
        <rFont val="Soberana Sans"/>
      </rPr>
      <t xml:space="preserve">
</t>
    </r>
  </si>
  <si>
    <r>
      <t xml:space="preserve">Participación de la producción nacional en la oferta total de los principales granos y oleaginosas (maíz, trigo, frijol, arroz, sorgo y soya)
</t>
    </r>
    <r>
      <rPr>
        <sz val="10"/>
        <rFont val="Soberana Sans"/>
        <family val="2"/>
      </rPr>
      <t>Sin Información,Sin Justificación</t>
    </r>
  </si>
  <si>
    <r>
      <t xml:space="preserve">F.2 Porcentaje de cumplimiento del Inventario Óptimo de azúcar
</t>
    </r>
    <r>
      <rPr>
        <sz val="10"/>
        <rFont val="Soberana Sans"/>
        <family val="2"/>
      </rPr>
      <t>Sin Información,Sin Justificación</t>
    </r>
  </si>
  <si>
    <r>
      <t xml:space="preserve">F3. Porcentaje de productos estratégicos agroalimentarios y agroindustriales con información estadística que impactan directamente en 42% del gasto promedio de los hogares mexicanos
</t>
    </r>
    <r>
      <rPr>
        <sz val="10"/>
        <rFont val="Soberana Sans"/>
        <family val="2"/>
      </rPr>
      <t>Sin Información,Sin Justificación</t>
    </r>
  </si>
  <si>
    <r>
      <t xml:space="preserve">P.2 Porcentaje de usuarios que consideran útil la información del Sistema Integral para el Desarrollo Sustentable de la caña de azúcar.
</t>
    </r>
    <r>
      <rPr>
        <sz val="10"/>
        <rFont val="Soberana Sans"/>
        <family val="2"/>
      </rPr>
      <t>Sin Información,Sin Justificación</t>
    </r>
  </si>
  <si>
    <r>
      <t xml:space="preserve">P.1 Porcentaje de veracidad y oportunidad de la información estadística y geoespacial agroalimentaria y agroindustrial
</t>
    </r>
    <r>
      <rPr>
        <sz val="10"/>
        <rFont val="Soberana Sans"/>
        <family val="2"/>
      </rPr>
      <t>Sin Información,Sin Justificación</t>
    </r>
  </si>
  <si>
    <r>
      <t xml:space="preserve">C1. Porcentaje de bases de datos de estadísticas agropecuarias y agroalimentarias obtenidas
</t>
    </r>
    <r>
      <rPr>
        <sz val="10"/>
        <rFont val="Soberana Sans"/>
        <family val="2"/>
      </rPr>
      <t xml:space="preserve"> Causa : El comportamiento de la meta está de acuerdo a lo programado. Efecto: El comportamiento de la meta está de acuerdo a lo programado. Otros Motivos:</t>
    </r>
  </si>
  <si>
    <r>
      <t xml:space="preserve">C2. Porcentaje de reportes geoestadísticos agroalimentarios publicados
</t>
    </r>
    <r>
      <rPr>
        <sz val="10"/>
        <rFont val="Soberana Sans"/>
        <family val="2"/>
      </rPr>
      <t>Sin Información,Sin Justificación</t>
    </r>
  </si>
  <si>
    <r>
      <t xml:space="preserve">C3. Porcentaje de balanzas de disponibilidad-consumo elaboradas
</t>
    </r>
    <r>
      <rPr>
        <sz val="10"/>
        <rFont val="Soberana Sans"/>
        <family val="2"/>
      </rPr>
      <t>Sin Información,Sin Justificación</t>
    </r>
  </si>
  <si>
    <r>
      <t xml:space="preserve">C4. Porcentaje de cumplimiento de publicaciones difundidas 
</t>
    </r>
    <r>
      <rPr>
        <sz val="10"/>
        <rFont val="Soberana Sans"/>
        <family val="2"/>
      </rPr>
      <t>Sin Información,Sin Justificación</t>
    </r>
  </si>
  <si>
    <r>
      <t xml:space="preserve">C4.2 Porcentaje de Publicaciones difundidas de la agroindustria azucarera
</t>
    </r>
    <r>
      <rPr>
        <sz val="10"/>
        <rFont val="Soberana Sans"/>
        <family val="2"/>
      </rPr>
      <t xml:space="preserve"> Causa : El comportamiento de la meta está de acuerdo a lo programado. Efecto: El comportamiento de la meta está de acuerdo a lo programado. Otros Motivos:</t>
    </r>
  </si>
  <si>
    <r>
      <t xml:space="preserve">C5. Tasa de variación de visitas realizadas por los actores de la agroindustria de la caña de azúcar, al portal del Comité Nacional para el Desarrollo Sustentable de la Caña de Azúcar
</t>
    </r>
    <r>
      <rPr>
        <sz val="10"/>
        <rFont val="Soberana Sans"/>
        <family val="2"/>
      </rPr>
      <t xml:space="preserve"> Causa : El 1.98 puntos porcentuales por arriba de la meta estimada podrían ajustarse ya que el dato para el mes de junio es estimado. Debido a que la página web www.conadesuca.gob.mx se migró al portal gob.mx y dicha información aún no se ha proporcionado al CONADESUCA por parte de la Dirección de Comunicación Social de la SAGARPA. Efecto: No se esperan efectos adversos, ya que resulta favorable que la información proporcionada por la página del CONADESUCA sea consultada por un mayor número de usuarios. Otros Motivos:</t>
    </r>
  </si>
  <si>
    <r>
      <t xml:space="preserve">C6. Porcentaje de imágenes procesadas
</t>
    </r>
    <r>
      <rPr>
        <sz val="10"/>
        <rFont val="Soberana Sans"/>
        <family val="2"/>
      </rPr>
      <t>Sin Información,Sin Justificación</t>
    </r>
  </si>
  <si>
    <r>
      <t xml:space="preserve">C7. Porcentaje de reportes elaborados para cálculo de márgenes de comercialización
</t>
    </r>
    <r>
      <rPr>
        <sz val="10"/>
        <rFont val="Soberana Sans"/>
        <family val="2"/>
      </rPr>
      <t>Sin Información,Sin Justificación</t>
    </r>
  </si>
  <si>
    <r>
      <t xml:space="preserve">C.8 Porcentaje de reportes realizados de precios diarios nacionales e internacionales 
</t>
    </r>
    <r>
      <rPr>
        <sz val="10"/>
        <rFont val="Soberana Sans"/>
        <family val="2"/>
      </rPr>
      <t>Sin Información,Sin Justificación</t>
    </r>
  </si>
  <si>
    <r>
      <t xml:space="preserve">C9.  Porcentaje de reportes generados con información de producción orgánica 
</t>
    </r>
    <r>
      <rPr>
        <sz val="10"/>
        <rFont val="Soberana Sans"/>
        <family val="2"/>
      </rPr>
      <t>Sin Información,Sin Justificación</t>
    </r>
  </si>
  <si>
    <r>
      <t xml:space="preserve">C10. Porcentaje de reportes elaborados de comercio exterior agroalimentario y agroindustrial
</t>
    </r>
    <r>
      <rPr>
        <sz val="10"/>
        <rFont val="Soberana Sans"/>
        <family val="2"/>
      </rPr>
      <t>Sin Información,Sin Justificación</t>
    </r>
  </si>
  <si>
    <r>
      <t xml:space="preserve">C11. Porcentaje de publicaciones difundidas por medio de plataformas digitales
</t>
    </r>
    <r>
      <rPr>
        <sz val="10"/>
        <rFont val="Soberana Sans"/>
        <family val="2"/>
      </rPr>
      <t>Sin Información,Sin Justificación</t>
    </r>
  </si>
  <si>
    <r>
      <t xml:space="preserve">C12. Porcentaje de aplicaciones digitales desarrolladas
</t>
    </r>
    <r>
      <rPr>
        <sz val="10"/>
        <rFont val="Soberana Sans"/>
        <family val="2"/>
      </rPr>
      <t>Sin Información,Sin Justificación</t>
    </r>
  </si>
  <si>
    <r>
      <t xml:space="preserve">C13. Porcentaje de solicitudes atendidas en los plazos establecidos respecto de las recibidas 
</t>
    </r>
    <r>
      <rPr>
        <sz val="10"/>
        <rFont val="Soberana Sans"/>
        <family val="2"/>
      </rPr>
      <t>Sin Información,Sin Justificación</t>
    </r>
  </si>
  <si>
    <r>
      <t xml:space="preserve">A2.C1 Porcentaje de reportes con información agropecuaria integrados
</t>
    </r>
    <r>
      <rPr>
        <sz val="10"/>
        <rFont val="Soberana Sans"/>
        <family val="2"/>
      </rPr>
      <t xml:space="preserve"> Causa : El comportamiento de la meta está de acuerdo a lo programado. Efecto: El comportamiento de la meta está de acuerdo a lo programado. Otros Motivos:</t>
    </r>
  </si>
  <si>
    <r>
      <t xml:space="preserve">A1.C1 Porcentaje de padrones construidos y actualizados de interés nacional 
</t>
    </r>
    <r>
      <rPr>
        <sz val="10"/>
        <rFont val="Soberana Sans"/>
        <family val="2"/>
      </rPr>
      <t>Sin Información,Sin Justificación</t>
    </r>
  </si>
  <si>
    <r>
      <t xml:space="preserve">A1.C2 Porcentaje de cobertura de estados con estimación de superficie sembrada por cultivos 
</t>
    </r>
    <r>
      <rPr>
        <sz val="10"/>
        <rFont val="Soberana Sans"/>
        <family val="2"/>
      </rPr>
      <t>Sin Información,Sin Justificación</t>
    </r>
  </si>
  <si>
    <r>
      <t xml:space="preserve">A2.C2 Porcentaje de elaboración de reportes por presa de uso agrícola
</t>
    </r>
    <r>
      <rPr>
        <sz val="10"/>
        <rFont val="Soberana Sans"/>
        <family val="2"/>
      </rPr>
      <t>Sin Información,Sin Justificación</t>
    </r>
  </si>
  <si>
    <r>
      <t xml:space="preserve">A3.C2 Porcentaje de la actualización de la superficie potencial para uso agrícola con respecto a la superficie total nacional
</t>
    </r>
    <r>
      <rPr>
        <sz val="10"/>
        <rFont val="Soberana Sans"/>
        <family val="2"/>
      </rPr>
      <t>Sin Información,Sin Justificación</t>
    </r>
  </si>
  <si>
    <r>
      <t xml:space="preserve">A4.C2 Porcentaje de construcción de Unidades Primarias de Muestreo agroalimentarias y agroindustriales
</t>
    </r>
    <r>
      <rPr>
        <sz val="10"/>
        <rFont val="Soberana Sans"/>
        <family val="2"/>
      </rPr>
      <t>Sin Información,Sin Justificación</t>
    </r>
  </si>
  <si>
    <r>
      <t xml:space="preserve">A5.C2 Porcentaje de Mapa Base actualizado
</t>
    </r>
    <r>
      <rPr>
        <sz val="10"/>
        <rFont val="Soberana Sans"/>
        <family val="2"/>
      </rPr>
      <t>Sin Información,Sin Justificación</t>
    </r>
  </si>
  <si>
    <r>
      <t xml:space="preserve">A6.C2 Porcentaje de oportunidad de respuesta en la valoración de daños causados por eventos hidrometeorológicos y fitozoosanitarios
</t>
    </r>
    <r>
      <rPr>
        <sz val="10"/>
        <rFont val="Soberana Sans"/>
        <family val="2"/>
      </rPr>
      <t>Sin Información,Sin Justificación</t>
    </r>
  </si>
  <si>
    <r>
      <t xml:space="preserve">A7. C2 Porcentaje de entrega de imágenes satelitales integradas con respecto a las programadas
</t>
    </r>
    <r>
      <rPr>
        <sz val="10"/>
        <rFont val="Soberana Sans"/>
        <family val="2"/>
      </rPr>
      <t>Sin Información,Sin Justificación</t>
    </r>
  </si>
  <si>
    <r>
      <t xml:space="preserve">A8.C2 Porcentaje de unidades de producción e infraestructura localizadas geográficamente
</t>
    </r>
    <r>
      <rPr>
        <sz val="10"/>
        <rFont val="Soberana Sans"/>
        <family val="2"/>
      </rPr>
      <t>Sin Información,Sin Justificación</t>
    </r>
  </si>
  <si>
    <r>
      <t xml:space="preserve">A9.C2 Porcentaje de cobertura de estados con determinación de la dinámica en el uso del suelo agrícola
</t>
    </r>
    <r>
      <rPr>
        <sz val="10"/>
        <rFont val="Soberana Sans"/>
        <family val="2"/>
      </rPr>
      <t>Sin Información,Sin Justificación</t>
    </r>
  </si>
  <si>
    <r>
      <t xml:space="preserve">A10.C2 Porcentaje de cumplimiento de la  georreferenciación digital de mapas históricos 
</t>
    </r>
    <r>
      <rPr>
        <sz val="10"/>
        <rFont val="Soberana Sans"/>
        <family val="2"/>
      </rPr>
      <t>Sin Información,Sin Justificación</t>
    </r>
  </si>
  <si>
    <r>
      <t xml:space="preserve">A11.C2 Porcentaje de cumplimiento de recopilación de firmas espectrales 
</t>
    </r>
    <r>
      <rPr>
        <sz val="10"/>
        <rFont val="Soberana Sans"/>
        <family val="2"/>
      </rPr>
      <t>Sin Información,Sin Justificación</t>
    </r>
  </si>
  <si>
    <r>
      <t xml:space="preserve">A12.C2 Porcentaje de obtención de imágenes de alta resolución
</t>
    </r>
    <r>
      <rPr>
        <sz val="10"/>
        <rFont val="Soberana Sans"/>
        <family val="2"/>
      </rPr>
      <t>Sin Información,Sin Justificación</t>
    </r>
  </si>
  <si>
    <r>
      <t xml:space="preserve">A2.C3 Porcentaje de actualización de reportes de información de producción agropecuaria
</t>
    </r>
    <r>
      <rPr>
        <sz val="10"/>
        <rFont val="Soberana Sans"/>
        <family val="2"/>
      </rPr>
      <t>Sin Información,Sin Justificación</t>
    </r>
  </si>
  <si>
    <r>
      <t xml:space="preserve">A1.C3 Porcentaje de avance de reportes de integración y análisis de la estadística
</t>
    </r>
    <r>
      <rPr>
        <sz val="10"/>
        <rFont val="Soberana Sans"/>
        <family val="2"/>
      </rPr>
      <t>Sin Información,Sin Justificación</t>
    </r>
  </si>
  <si>
    <r>
      <t xml:space="preserve">A1.C4 Porcentaje de elaboración de publicaciones impresas
</t>
    </r>
    <r>
      <rPr>
        <sz val="10"/>
        <rFont val="Soberana Sans"/>
        <family val="2"/>
      </rPr>
      <t>Sin Información,Sin Justificación</t>
    </r>
  </si>
  <si>
    <r>
      <t xml:space="preserve">A2.C4 Porcentaje de publicaciones digitales elaboradas 
</t>
    </r>
    <r>
      <rPr>
        <sz val="10"/>
        <rFont val="Soberana Sans"/>
        <family val="2"/>
      </rPr>
      <t>Sin Información,Sin Justificación</t>
    </r>
  </si>
  <si>
    <r>
      <t xml:space="preserve">A1.C5 Porcentaje de información económica-productiva integrada
</t>
    </r>
    <r>
      <rPr>
        <sz val="10"/>
        <rFont val="Soberana Sans"/>
        <family val="2"/>
      </rPr>
      <t xml:space="preserve"> Causa : La diferencia de 7.09 puntos porcentuales por debajo de la meta estimada se debe a que solo 41 de 51 ingenios han enviado su información referente a la corrida de campo. Efecto: No se esperan efectos adversos, en las COMPONENTES, PROPÓSITOS y FIN, debido a que se han realizado las publicaciones con oportunidad de los estimados de producción,  boletines de campo, Reportes de avances de Producción del sector agroindustrial, utilizando estimaciones del CONADESUCA y con la información disponible con la que se cuenta. Otros Motivos:</t>
    </r>
  </si>
  <si>
    <r>
      <t xml:space="preserve">A2.C5 Porcentaje de base de datos actualizadas dentro del sistema Integral para el Desarrollo Sustentable de la Caña de Azúcar
</t>
    </r>
    <r>
      <rPr>
        <sz val="10"/>
        <rFont val="Soberana Sans"/>
        <family val="2"/>
      </rPr>
      <t xml:space="preserve"> Causa : El comportamiento de la meta está de acuerdo a lo programado. Efecto: El comportamiento de la meta está de acuerdo a lo programado. Otros Motivos:</t>
    </r>
  </si>
  <si>
    <r>
      <t xml:space="preserve">A1.C6 Porcentaje de solicitudes atendidas de imágenes satelitales
</t>
    </r>
    <r>
      <rPr>
        <sz val="10"/>
        <rFont val="Soberana Sans"/>
        <family val="2"/>
      </rPr>
      <t>Sin Información,Sin Justificación</t>
    </r>
  </si>
  <si>
    <r>
      <t xml:space="preserve">A2.C6 Porcentaje de avance en la integración de imágenes satelitales
</t>
    </r>
    <r>
      <rPr>
        <sz val="10"/>
        <rFont val="Soberana Sans"/>
        <family val="2"/>
      </rPr>
      <t>Sin Información,Sin Justificación</t>
    </r>
  </si>
  <si>
    <r>
      <t xml:space="preserve">A3.C6 Porcentaje de avance en la elaboración de modelos tridimensionales del espacio geográfico nacional 
</t>
    </r>
    <r>
      <rPr>
        <sz val="10"/>
        <rFont val="Soberana Sans"/>
        <family val="2"/>
      </rPr>
      <t>Sin Información,Sin Justificación</t>
    </r>
  </si>
  <si>
    <r>
      <t xml:space="preserve">A1.C7 Porcentaje de reportes elaborados para cálculo de márgenes de comercialización
</t>
    </r>
    <r>
      <rPr>
        <sz val="10"/>
        <rFont val="Soberana Sans"/>
        <family val="2"/>
      </rPr>
      <t>Sin Información,Sin Justificación</t>
    </r>
  </si>
  <si>
    <r>
      <t xml:space="preserve">A1.C8 Porcentaje de elaboración de reportes de precios diarios nacionales e internacionales
</t>
    </r>
    <r>
      <rPr>
        <sz val="10"/>
        <rFont val="Soberana Sans"/>
        <family val="2"/>
      </rPr>
      <t>Sin Información,Sin Justificación</t>
    </r>
  </si>
  <si>
    <r>
      <t xml:space="preserve">A1.C9 Porcentaje de reportes de información de producción orgánica  
</t>
    </r>
    <r>
      <rPr>
        <sz val="10"/>
        <rFont val="Soberana Sans"/>
        <family val="2"/>
      </rPr>
      <t>Sin Información,Sin Justificación</t>
    </r>
  </si>
  <si>
    <r>
      <t xml:space="preserve">A1.C10 Porcentaje de reportes elaborados de comercio exterior agroalimentario y agroindustrial
</t>
    </r>
    <r>
      <rPr>
        <sz val="10"/>
        <rFont val="Soberana Sans"/>
        <family val="2"/>
      </rPr>
      <t>Sin Información,Sin Justificación</t>
    </r>
  </si>
  <si>
    <r>
      <t xml:space="preserve">A1.C11 Porcentaje de publicaciones difundidas en redes sociales
</t>
    </r>
    <r>
      <rPr>
        <sz val="10"/>
        <rFont val="Soberana Sans"/>
        <family val="2"/>
      </rPr>
      <t>Sin Información,Sin Justificación</t>
    </r>
  </si>
  <si>
    <r>
      <t xml:space="preserve">A1.C12 Porcentaje de aplicaciones digitales con información agroalimentaria, agroindustrial y geográfica desarrolladas
</t>
    </r>
    <r>
      <rPr>
        <sz val="10"/>
        <rFont val="Soberana Sans"/>
        <family val="2"/>
      </rPr>
      <t>Sin Información,Sin Justificación</t>
    </r>
  </si>
  <si>
    <r>
      <t xml:space="preserve">A2. C12 Porcentaje de aplicaciones digitales con información agroalimentaria, agroindustrial y geográfica actualizadas
</t>
    </r>
    <r>
      <rPr>
        <sz val="10"/>
        <rFont val="Soberana Sans"/>
        <family val="2"/>
      </rPr>
      <t>Sin Información,Sin Justificación</t>
    </r>
  </si>
  <si>
    <r>
      <t xml:space="preserve">A1.C13 Porcentaje de solicitudes de información atendidas respecto de las recibidas 
</t>
    </r>
    <r>
      <rPr>
        <sz val="10"/>
        <rFont val="Soberana Sans"/>
        <family val="2"/>
      </rPr>
      <t>Sin Información,Sin Justificación</t>
    </r>
  </si>
  <si>
    <r>
      <t>Productividad laboral en el sector agropecuario y pesquero</t>
    </r>
    <r>
      <rPr>
        <i/>
        <sz val="10"/>
        <color indexed="30"/>
        <rFont val="Soberana Sans"/>
      </rPr>
      <t xml:space="preserve">
</t>
    </r>
  </si>
  <si>
    <r>
      <t>Tasa de crecimiento del PIB agropecuario y pesquero</t>
    </r>
    <r>
      <rPr>
        <i/>
        <sz val="10"/>
        <color indexed="30"/>
        <rFont val="Soberana Sans"/>
      </rPr>
      <t xml:space="preserve">
</t>
    </r>
  </si>
  <si>
    <r>
      <t>Volumen de producción con cobertura de riesgos de mercado del total de la producción comercializable elegible</t>
    </r>
    <r>
      <rPr>
        <i/>
        <sz val="10"/>
        <color indexed="30"/>
        <rFont val="Soberana Sans"/>
      </rPr>
      <t xml:space="preserve">
</t>
    </r>
  </si>
  <si>
    <r>
      <t>Porcentaje del territorio nacional conservado libre de la mosca de la fruta</t>
    </r>
    <r>
      <rPr>
        <i/>
        <sz val="10"/>
        <color indexed="30"/>
        <rFont val="Soberana Sans"/>
      </rPr>
      <t xml:space="preserve">
</t>
    </r>
  </si>
  <si>
    <r>
      <t>Participación de la producción nacional en la oferta total de los principales granos y oleaginosas (maíz, trigo, frijol, arroz, sorgo y soya)</t>
    </r>
    <r>
      <rPr>
        <i/>
        <sz val="10"/>
        <color indexed="30"/>
        <rFont val="Soberana Sans"/>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</si>
</sst>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8" formatCode="#,##0.0"/>
  </numFmts>
  <fonts count="31">
    <font>
      <sz val="10"/>
      <name val="Soberana Sans"/>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Soberana Sans"/>
      <family val="2"/>
    </font>
    <font>
      <sz val="10"/>
      <name val="Soberana Sans"/>
      <family val="2"/>
    </font>
    <font>
      <b/>
      <sz val="12"/>
      <name val="Soberana Sans"/>
      <family val="2"/>
    </font>
    <font>
      <b/>
      <sz val="14"/>
      <color indexed="23"/>
      <name val="Soberana Sans"/>
      <family val="3"/>
    </font>
    <font>
      <b/>
      <sz val="16"/>
      <color indexed="23"/>
      <name val="Soberana Sans"/>
      <family val="3"/>
    </font>
    <font>
      <b/>
      <sz val="10"/>
      <color indexed="8"/>
      <name val="Soberana Sans"/>
      <family val="2"/>
    </font>
    <font>
      <sz val="10"/>
      <color indexed="8"/>
      <name val="Soberana Sans"/>
      <family val="2"/>
    </font>
    <font>
      <b/>
      <sz val="11"/>
      <name val="Soberana Sans"/>
      <family val="2"/>
    </font>
    <font>
      <b/>
      <sz val="10"/>
      <color indexed="9"/>
      <name val="Soberana Sans"/>
      <family val="2"/>
    </font>
    <font>
      <sz val="10"/>
      <color indexed="9"/>
      <name val="Soberana Sans"/>
      <family val="2"/>
    </font>
    <font>
      <sz val="14"/>
      <color indexed="9"/>
      <name val="Soberana Sans"/>
      <family val="3"/>
    </font>
    <font>
      <b/>
      <sz val="11"/>
      <color indexed="8"/>
      <name val="Soberana Sans"/>
      <family val="2"/>
    </font>
    <font>
      <i/>
      <sz val="10"/>
      <color indexed="30"/>
      <name val="Soberana Sans"/>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rgb="FFFFFFFF"/>
        <bgColor indexed="64"/>
      </patternFill>
    </fill>
    <fill>
      <patternFill patternType="solid">
        <fgColor rgb="FFBFBFBF"/>
        <bgColor indexed="64"/>
      </patternFill>
    </fill>
    <fill>
      <patternFill patternType="solid">
        <fgColor rgb="FFD8D8D8"/>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969696"/>
      </left>
      <right/>
      <top style="thick">
        <color rgb="FF969696"/>
      </top>
      <bottom style="thick">
        <color rgb="FF969696"/>
      </bottom>
      <diagonal/>
    </border>
    <border>
      <left/>
      <right/>
      <top style="thick">
        <color rgb="FF969696"/>
      </top>
      <bottom style="thick">
        <color rgb="FF969696"/>
      </bottom>
      <diagonal/>
    </border>
    <border>
      <left/>
      <right style="thick">
        <color rgb="FF969696"/>
      </right>
      <top style="thick">
        <color rgb="FF969696"/>
      </top>
      <bottom style="thick">
        <color rgb="FF969696"/>
      </bottom>
      <diagonal/>
    </border>
    <border>
      <left style="medium">
        <color rgb="FF000000"/>
      </left>
      <right/>
      <top/>
      <bottom/>
      <diagonal/>
    </border>
    <border>
      <left/>
      <right/>
      <top style="thick">
        <color rgb="FF969696"/>
      </top>
      <bottom/>
      <diagonal/>
    </border>
    <border>
      <left/>
      <right style="medium">
        <color rgb="FF000000"/>
      </right>
      <top/>
      <bottom/>
      <diagonal/>
    </border>
    <border>
      <left style="medium">
        <color rgb="FF000000"/>
      </left>
      <right/>
      <top/>
      <bottom style="thick">
        <color rgb="FF969696"/>
      </bottom>
      <diagonal/>
    </border>
    <border>
      <left/>
      <right/>
      <top/>
      <bottom style="thick">
        <color rgb="FF969696"/>
      </bottom>
      <diagonal/>
    </border>
    <border>
      <left/>
      <right style="medium">
        <color rgb="FF000000"/>
      </right>
      <top/>
      <bottom style="thick">
        <color rgb="FF969696"/>
      </bottom>
      <diagonal/>
    </border>
    <border>
      <left style="medium">
        <color rgb="FF000000"/>
      </left>
      <right style="thin">
        <color rgb="FF000000"/>
      </right>
      <top style="thin">
        <color rgb="FF000000"/>
      </top>
      <bottom/>
      <diagonal/>
    </border>
    <border>
      <left style="medium">
        <color rgb="FF000000"/>
      </left>
      <right style="thin">
        <color rgb="FF000000"/>
      </right>
      <top/>
      <bottom style="thick">
        <color rgb="FF000000"/>
      </bottom>
      <diagonal/>
    </border>
    <border>
      <left style="medium">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right/>
      <top/>
      <bottom style="thick">
        <color rgb="FF000000"/>
      </bottom>
      <diagonal/>
    </border>
    <border>
      <left/>
      <right style="thin">
        <color rgb="FF000000"/>
      </right>
      <top/>
      <bottom style="thick">
        <color rgb="FF000000"/>
      </bottom>
      <diagonal/>
    </border>
    <border>
      <left/>
      <right style="thin">
        <color rgb="FF000000"/>
      </right>
      <top/>
      <bottom/>
      <diagonal/>
    </border>
    <border>
      <left style="thin">
        <color rgb="FF000000"/>
      </left>
      <right style="thin">
        <color rgb="FF000000"/>
      </right>
      <top style="thick">
        <color rgb="FF969696"/>
      </top>
      <bottom style="thin">
        <color rgb="FF000000"/>
      </bottom>
      <diagonal/>
    </border>
    <border>
      <left style="thin">
        <color rgb="FF000000"/>
      </left>
      <right/>
      <top style="thick">
        <color rgb="FF969696"/>
      </top>
      <bottom style="thin">
        <color rgb="FF000000"/>
      </bottom>
      <diagonal/>
    </border>
    <border>
      <left/>
      <right style="thin">
        <color rgb="FF000000"/>
      </right>
      <top style="thick">
        <color rgb="FF969696"/>
      </top>
      <bottom style="thin">
        <color rgb="FF000000"/>
      </bottom>
      <diagonal/>
    </border>
    <border>
      <left/>
      <right/>
      <top style="thick">
        <color rgb="FF969696"/>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ck">
        <color rgb="FF333333"/>
      </bottom>
      <diagonal/>
    </border>
    <border>
      <left/>
      <right/>
      <top/>
      <bottom style="thick">
        <color rgb="FF333333"/>
      </bottom>
      <diagonal/>
    </border>
    <border>
      <left/>
      <right style="medium">
        <color rgb="FF000000"/>
      </right>
      <top style="thin">
        <color rgb="FF000000"/>
      </top>
      <bottom/>
      <diagonal/>
    </border>
    <border>
      <left/>
      <right style="medium">
        <color rgb="FF000000"/>
      </right>
      <top/>
      <bottom style="thick">
        <color rgb="FF333333"/>
      </bottom>
      <diagonal/>
    </border>
    <border>
      <left/>
      <right style="thin">
        <color rgb="FF000000"/>
      </right>
      <top/>
      <bottom style="thick">
        <color rgb="FF333333"/>
      </bottom>
      <diagonal/>
    </border>
    <border>
      <left style="medium">
        <color auto="1"/>
      </left>
      <right/>
      <top style="thick">
        <color rgb="FF969696"/>
      </top>
      <bottom style="thin">
        <color rgb="FFD8D8D8"/>
      </bottom>
      <diagonal/>
    </border>
    <border>
      <left/>
      <right/>
      <top style="thick">
        <color rgb="FF969696"/>
      </top>
      <bottom style="thin">
        <color rgb="FFD8D8D8"/>
      </bottom>
      <diagonal/>
    </border>
    <border>
      <left/>
      <right style="medium">
        <color auto="1"/>
      </right>
      <top style="thick">
        <color rgb="FF969696"/>
      </top>
      <bottom style="thin">
        <color rgb="FFD8D8D8"/>
      </bottom>
      <diagonal/>
    </border>
    <border>
      <left style="medium">
        <color auto="1"/>
      </left>
      <right/>
      <top style="thin">
        <color rgb="FFD8D8D8"/>
      </top>
      <bottom style="thin">
        <color rgb="FFD8D8D8"/>
      </bottom>
      <diagonal/>
    </border>
    <border>
      <left/>
      <right/>
      <top style="thin">
        <color rgb="FFD8D8D8"/>
      </top>
      <bottom style="thin">
        <color rgb="FFD8D8D8"/>
      </bottom>
      <diagonal/>
    </border>
    <border>
      <left/>
      <right style="medium">
        <color auto="1"/>
      </right>
      <top style="thin">
        <color rgb="FFD8D8D8"/>
      </top>
      <bottom style="thin">
        <color rgb="FFD8D8D8"/>
      </bottom>
      <diagonal/>
    </border>
    <border>
      <left style="medium">
        <color rgb="FF000000"/>
      </left>
      <right/>
      <top style="thick">
        <color rgb="FF969696"/>
      </top>
      <bottom/>
      <diagonal/>
    </border>
    <border>
      <left/>
      <right style="thin">
        <color rgb="FF000000"/>
      </right>
      <top style="thick">
        <color rgb="FF969696"/>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medium">
        <color rgb="FFD8D8D8"/>
      </bottom>
      <diagonal/>
    </border>
    <border>
      <left/>
      <right/>
      <top/>
      <bottom style="medium">
        <color rgb="FFD8D8D8"/>
      </bottom>
      <diagonal/>
    </border>
    <border>
      <left/>
      <right style="medium">
        <color auto="1"/>
      </right>
      <top style="thin">
        <color rgb="FFD8D8D8"/>
      </top>
      <bottom style="medium">
        <color rgb="FFD8D8D8"/>
      </bottom>
      <diagonal/>
    </border>
    <border>
      <left style="medium">
        <color rgb="FF000000"/>
      </left>
      <right/>
      <top style="medium">
        <color rgb="FFD8D8D8"/>
      </top>
      <bottom style="thin">
        <color rgb="FF000000"/>
      </bottom>
      <diagonal/>
    </border>
    <border>
      <left/>
      <right/>
      <top style="medium">
        <color rgb="FFD8D8D8"/>
      </top>
      <bottom style="thin">
        <color rgb="FF000000"/>
      </bottom>
      <diagonal/>
    </border>
    <border>
      <left style="medium">
        <color rgb="FF000000"/>
      </left>
      <right/>
      <top style="thick">
        <color rgb="FF969696"/>
      </top>
      <bottom style="thin">
        <color rgb="FFD8D8D8"/>
      </bottom>
      <diagonal/>
    </border>
    <border>
      <left/>
      <right style="medium">
        <color rgb="FF000000"/>
      </right>
      <top style="thick">
        <color rgb="FF969696"/>
      </top>
      <bottom style="thin">
        <color rgb="FFD8D8D8"/>
      </bottom>
      <diagonal/>
    </border>
    <border>
      <left style="medium">
        <color auto="1"/>
      </left>
      <right/>
      <top style="thin">
        <color rgb="FFD8D8D8"/>
      </top>
      <bottom style="medium">
        <color auto="1"/>
      </bottom>
      <diagonal/>
    </border>
    <border>
      <left/>
      <right style="medium">
        <color auto="1"/>
      </right>
      <top style="thin">
        <color rgb="FFD8D8D8"/>
      </top>
      <bottom style="medium">
        <color auto="1"/>
      </bottom>
      <diagonal/>
    </border>
    <border>
      <left/>
      <right/>
      <top style="thin">
        <color rgb="FFD8D8D8"/>
      </top>
      <bottom style="medium">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1">
    <xf numFmtId="0" fontId="0" fillId="0" borderId="0" xfId="0"/>
    <xf numFmtId="0" fontId="0" fillId="0" borderId="0" xfId="0" applyAlignment="1">
      <alignment vertical="top" wrapText="1"/>
    </xf>
    <xf numFmtId="0" fontId="0" fillId="0" borderId="0" xfId="0" applyNumberFormat="1" applyFont="1" applyFill="1" applyBorder="1" applyAlignment="1" applyProtection="1"/>
    <xf numFmtId="0" fontId="21" fillId="0" borderId="0" xfId="0" applyFont="1" applyFill="1" applyAlignment="1">
      <alignment vertical="center"/>
    </xf>
    <xf numFmtId="0" fontId="28" fillId="33" borderId="0" xfId="0" applyFont="1" applyFill="1" applyAlignment="1">
      <alignment horizontal="center" vertical="center" wrapText="1"/>
    </xf>
    <xf numFmtId="0" fontId="22" fillId="34" borderId="0" xfId="0" applyFont="1" applyFill="1" applyAlignment="1">
      <alignment vertical="center"/>
    </xf>
    <xf numFmtId="0" fontId="0" fillId="0" borderId="0" xfId="0" applyFill="1" applyAlignment="1">
      <alignment horizontal="center"/>
    </xf>
    <xf numFmtId="0" fontId="0" fillId="0" borderId="0" xfId="0" applyAlignment="1">
      <alignment horizontal="center"/>
    </xf>
    <xf numFmtId="0" fontId="0" fillId="0" borderId="0" xfId="0" applyFill="1"/>
    <xf numFmtId="0" fontId="23" fillId="35" borderId="10" xfId="0" applyFont="1" applyFill="1" applyBorder="1" applyAlignment="1">
      <alignment horizontal="centerContinuous" vertical="center"/>
    </xf>
    <xf numFmtId="0" fontId="24" fillId="35" borderId="11" xfId="0" applyFont="1" applyFill="1" applyBorder="1" applyAlignment="1">
      <alignment horizontal="centerContinuous" vertical="center"/>
    </xf>
    <xf numFmtId="0" fontId="24" fillId="35" borderId="11" xfId="0" applyFont="1" applyFill="1" applyBorder="1" applyAlignment="1">
      <alignment horizontal="centerContinuous" vertical="center" wrapText="1"/>
    </xf>
    <xf numFmtId="0" fontId="24" fillId="35" borderId="12" xfId="0" applyFont="1" applyFill="1" applyBorder="1" applyAlignment="1">
      <alignment horizontal="centerContinuous" vertical="center" wrapText="1"/>
    </xf>
    <xf numFmtId="0" fontId="18" fillId="0" borderId="13" xfId="0" applyFont="1" applyBorder="1" applyAlignment="1">
      <alignment vertical="top" wrapText="1"/>
    </xf>
    <xf numFmtId="0" fontId="25" fillId="0" borderId="0" xfId="0" applyFont="1" applyBorder="1" applyAlignment="1">
      <alignment horizontal="center" vertical="top" wrapText="1"/>
    </xf>
    <xf numFmtId="0" fontId="29" fillId="0" borderId="0" xfId="0" applyFont="1" applyBorder="1" applyAlignment="1">
      <alignment horizontal="justify" vertical="top" wrapText="1"/>
    </xf>
    <xf numFmtId="0" fontId="0" fillId="0" borderId="0" xfId="0" applyBorder="1" applyAlignment="1">
      <alignment horizontal="right" vertical="top" wrapText="1"/>
    </xf>
    <xf numFmtId="0" fontId="18" fillId="0" borderId="0" xfId="0" applyFont="1" applyBorder="1" applyAlignment="1">
      <alignment vertical="top" wrapText="1"/>
    </xf>
    <xf numFmtId="0" fontId="19" fillId="0" borderId="0" xfId="0" applyFont="1" applyBorder="1" applyAlignment="1">
      <alignment horizontal="center" vertical="top" wrapText="1"/>
    </xf>
    <xf numFmtId="0" fontId="19" fillId="0" borderId="0" xfId="0" applyFont="1" applyBorder="1" applyAlignment="1">
      <alignment horizontal="justify" vertical="top" wrapText="1"/>
    </xf>
    <xf numFmtId="0" fontId="19" fillId="0" borderId="15" xfId="0" applyFont="1" applyBorder="1" applyAlignment="1">
      <alignment horizontal="justify" vertical="top" wrapText="1"/>
    </xf>
    <xf numFmtId="0" fontId="20" fillId="0" borderId="13" xfId="0" applyFont="1" applyBorder="1" applyAlignment="1">
      <alignment horizontal="center" vertical="top" wrapText="1"/>
    </xf>
    <xf numFmtId="0" fontId="20" fillId="0" borderId="0" xfId="0" applyFont="1" applyBorder="1" applyAlignment="1">
      <alignment horizontal="center" vertical="top" wrapText="1"/>
    </xf>
    <xf numFmtId="0" fontId="20" fillId="0" borderId="15" xfId="0" applyFont="1" applyBorder="1" applyAlignment="1">
      <alignment horizontal="center" vertical="top" wrapText="1"/>
    </xf>
    <xf numFmtId="0" fontId="18" fillId="0" borderId="16" xfId="0" applyFont="1" applyBorder="1" applyAlignment="1">
      <alignment horizontal="justify" vertical="top" wrapText="1"/>
    </xf>
    <xf numFmtId="0" fontId="19" fillId="0" borderId="17" xfId="0" applyFont="1" applyBorder="1" applyAlignment="1">
      <alignment horizontal="justify" vertical="top" wrapText="1"/>
    </xf>
    <xf numFmtId="0" fontId="18" fillId="0" borderId="17" xfId="0" applyFont="1" applyBorder="1" applyAlignment="1">
      <alignment horizontal="right" vertical="top" wrapText="1"/>
    </xf>
    <xf numFmtId="0" fontId="0" fillId="0" borderId="17" xfId="0" applyBorder="1" applyAlignment="1">
      <alignment vertical="top" wrapText="1"/>
    </xf>
    <xf numFmtId="0" fontId="18" fillId="0" borderId="17" xfId="0" applyFont="1" applyBorder="1" applyAlignment="1">
      <alignment vertical="top" wrapText="1"/>
    </xf>
    <xf numFmtId="0" fontId="19" fillId="0" borderId="17" xfId="0" applyFont="1" applyBorder="1" applyAlignment="1">
      <alignment vertical="top" wrapText="1"/>
    </xf>
    <xf numFmtId="0" fontId="19" fillId="0" borderId="18" xfId="0" applyFont="1" applyBorder="1" applyAlignment="1">
      <alignment horizontal="justify" vertical="top" wrapText="1"/>
    </xf>
    <xf numFmtId="0" fontId="18" fillId="36" borderId="0" xfId="0" applyFont="1" applyFill="1" applyBorder="1" applyAlignment="1">
      <alignment horizontal="justify" vertical="center" wrapText="1"/>
    </xf>
    <xf numFmtId="0" fontId="18" fillId="36" borderId="19" xfId="0" applyFont="1" applyFill="1" applyBorder="1" applyAlignment="1">
      <alignment horizontal="justify" vertical="center" wrapText="1"/>
    </xf>
    <xf numFmtId="0" fontId="18" fillId="36" borderId="20" xfId="0" applyFont="1" applyFill="1" applyBorder="1" applyAlignment="1">
      <alignment horizontal="justify" vertical="center" wrapText="1"/>
    </xf>
    <xf numFmtId="0" fontId="18" fillId="36" borderId="21" xfId="0" applyFont="1" applyFill="1" applyBorder="1" applyAlignment="1">
      <alignment horizontal="justify" vertical="center" wrapText="1"/>
    </xf>
    <xf numFmtId="0" fontId="18" fillId="36" borderId="22" xfId="0" applyFont="1" applyFill="1" applyBorder="1" applyAlignment="1">
      <alignment horizontal="justify" vertical="center" wrapText="1"/>
    </xf>
    <xf numFmtId="0" fontId="18" fillId="36" borderId="23" xfId="0" applyFont="1" applyFill="1" applyBorder="1" applyAlignment="1">
      <alignment horizontal="justify" vertical="center" wrapText="1"/>
    </xf>
    <xf numFmtId="0" fontId="18" fillId="36" borderId="24" xfId="0" applyFont="1" applyFill="1" applyBorder="1" applyAlignment="1">
      <alignment horizontal="justify" vertical="center" wrapText="1"/>
    </xf>
    <xf numFmtId="0" fontId="18" fillId="36" borderId="25" xfId="0" applyFont="1" applyFill="1" applyBorder="1" applyAlignment="1">
      <alignment horizontal="justify" vertical="center" wrapText="1"/>
    </xf>
    <xf numFmtId="0" fontId="18" fillId="36" borderId="26" xfId="0" applyFont="1" applyFill="1" applyBorder="1" applyAlignment="1">
      <alignment horizontal="justify" vertical="center" wrapText="1"/>
    </xf>
    <xf numFmtId="0" fontId="18" fillId="36" borderId="27" xfId="0" applyFont="1" applyFill="1" applyBorder="1" applyAlignment="1">
      <alignment horizontal="center" vertical="center" wrapText="1"/>
    </xf>
    <xf numFmtId="0" fontId="18" fillId="36" borderId="28" xfId="0" applyFont="1" applyFill="1" applyBorder="1" applyAlignment="1">
      <alignment horizontal="center" vertical="center" wrapText="1"/>
    </xf>
    <xf numFmtId="0" fontId="18" fillId="36" borderId="29" xfId="0" applyFont="1" applyFill="1" applyBorder="1" applyAlignment="1">
      <alignment horizontal="center" vertical="center" wrapText="1"/>
    </xf>
    <xf numFmtId="0" fontId="18" fillId="36" borderId="30" xfId="0" applyFont="1" applyFill="1" applyBorder="1" applyAlignment="1">
      <alignment horizontal="center" vertical="center" wrapText="1"/>
    </xf>
    <xf numFmtId="0" fontId="18" fillId="36" borderId="31" xfId="0" applyFont="1" applyFill="1" applyBorder="1" applyAlignment="1">
      <alignment horizontal="center" vertical="center" wrapText="1"/>
    </xf>
    <xf numFmtId="0" fontId="18" fillId="36" borderId="32" xfId="0" applyFont="1" applyFill="1" applyBorder="1" applyAlignment="1">
      <alignment horizontal="center" vertical="center" wrapText="1"/>
    </xf>
    <xf numFmtId="0" fontId="18" fillId="36" borderId="33" xfId="0" applyFont="1" applyFill="1" applyBorder="1" applyAlignment="1">
      <alignment horizontal="center" vertical="center" wrapText="1"/>
    </xf>
    <xf numFmtId="0" fontId="18" fillId="36" borderId="22" xfId="0" applyFont="1" applyFill="1" applyBorder="1" applyAlignment="1">
      <alignment horizontal="center" vertical="center" wrapText="1"/>
    </xf>
    <xf numFmtId="0" fontId="18" fillId="36" borderId="34" xfId="0" applyFont="1" applyFill="1" applyBorder="1" applyAlignment="1">
      <alignment horizontal="center" vertical="center" wrapText="1"/>
    </xf>
    <xf numFmtId="0" fontId="18" fillId="36" borderId="35" xfId="0" applyFont="1" applyFill="1" applyBorder="1" applyAlignment="1">
      <alignment horizontal="center" vertical="center" wrapText="1"/>
    </xf>
    <xf numFmtId="0" fontId="18" fillId="36" borderId="26" xfId="0" applyFont="1" applyFill="1" applyBorder="1" applyAlignment="1">
      <alignment horizontal="center" vertical="top" wrapText="1"/>
    </xf>
    <xf numFmtId="0" fontId="18" fillId="36" borderId="0" xfId="0" applyFont="1" applyFill="1" applyBorder="1" applyAlignment="1">
      <alignment horizontal="center" vertical="top" wrapText="1"/>
    </xf>
    <xf numFmtId="0" fontId="18" fillId="36" borderId="36" xfId="0" applyFont="1" applyFill="1" applyBorder="1" applyAlignment="1">
      <alignment horizontal="center" vertical="center" wrapText="1"/>
    </xf>
    <xf numFmtId="0" fontId="18" fillId="36" borderId="37" xfId="0" applyFont="1" applyFill="1" applyBorder="1" applyAlignment="1">
      <alignment horizontal="center" vertical="center" wrapText="1"/>
    </xf>
    <xf numFmtId="0" fontId="18" fillId="36" borderId="35" xfId="0" applyFont="1" applyFill="1" applyBorder="1" applyAlignment="1">
      <alignment horizontal="center" vertical="center" wrapText="1"/>
    </xf>
    <xf numFmtId="0" fontId="18" fillId="36" borderId="38" xfId="0" applyFont="1" applyFill="1" applyBorder="1" applyAlignment="1">
      <alignment horizontal="center" vertical="center" wrapText="1"/>
    </xf>
    <xf numFmtId="0" fontId="19" fillId="0" borderId="0" xfId="0" applyFont="1" applyAlignment="1">
      <alignment vertical="top" wrapText="1"/>
    </xf>
    <xf numFmtId="0" fontId="18" fillId="0" borderId="39" xfId="0" applyFont="1" applyFill="1" applyBorder="1" applyAlignment="1">
      <alignment vertical="top" wrapText="1"/>
    </xf>
    <xf numFmtId="0" fontId="0" fillId="0" borderId="40" xfId="0" applyFill="1" applyBorder="1" applyAlignment="1">
      <alignment horizontal="justify" vertical="top" wrapText="1"/>
    </xf>
    <xf numFmtId="4" fontId="19" fillId="0" borderId="40" xfId="0" applyNumberFormat="1" applyFont="1" applyBorder="1" applyAlignment="1">
      <alignment horizontal="right" vertical="top" wrapText="1"/>
    </xf>
    <xf numFmtId="3" fontId="19" fillId="0" borderId="40" xfId="0" applyNumberFormat="1" applyFont="1" applyBorder="1" applyAlignment="1">
      <alignment horizontal="right" vertical="top" wrapText="1"/>
    </xf>
    <xf numFmtId="168" fontId="0" fillId="0" borderId="41" xfId="0" applyNumberFormat="1" applyBorder="1" applyAlignment="1">
      <alignment horizontal="right" vertical="top" wrapText="1"/>
    </xf>
    <xf numFmtId="0" fontId="18" fillId="0" borderId="42" xfId="0" applyFont="1" applyFill="1" applyBorder="1" applyAlignment="1">
      <alignment vertical="top" wrapText="1"/>
    </xf>
    <xf numFmtId="0" fontId="0" fillId="0" borderId="43" xfId="0" applyFill="1" applyBorder="1" applyAlignment="1">
      <alignment horizontal="justify" vertical="top" wrapText="1"/>
    </xf>
    <xf numFmtId="4" fontId="19" fillId="0" borderId="43" xfId="0" applyNumberFormat="1" applyFont="1" applyBorder="1" applyAlignment="1">
      <alignment horizontal="right" vertical="top" wrapText="1"/>
    </xf>
    <xf numFmtId="4" fontId="0" fillId="0" borderId="44" xfId="0" applyNumberFormat="1" applyBorder="1" applyAlignment="1">
      <alignment horizontal="right" vertical="top" wrapText="1"/>
    </xf>
    <xf numFmtId="3" fontId="0" fillId="0" borderId="0" xfId="0" applyNumberFormat="1" applyAlignment="1">
      <alignment vertical="top" wrapText="1"/>
    </xf>
    <xf numFmtId="0" fontId="26" fillId="36" borderId="45" xfId="0" applyFont="1" applyFill="1" applyBorder="1" applyAlignment="1">
      <alignment horizontal="centerContinuous" vertical="center"/>
    </xf>
    <xf numFmtId="0" fontId="27" fillId="36" borderId="14" xfId="0" applyFont="1" applyFill="1" applyBorder="1" applyAlignment="1">
      <alignment horizontal="centerContinuous" vertical="center"/>
    </xf>
    <xf numFmtId="0" fontId="27" fillId="36" borderId="14" xfId="0" applyFont="1" applyFill="1" applyBorder="1" applyAlignment="1">
      <alignment horizontal="centerContinuous" vertical="center" wrapText="1"/>
    </xf>
    <xf numFmtId="0" fontId="18" fillId="36" borderId="14" xfId="0" applyFont="1" applyFill="1" applyBorder="1" applyAlignment="1">
      <alignment vertical="center" wrapText="1"/>
    </xf>
    <xf numFmtId="0" fontId="18" fillId="36" borderId="46" xfId="0" applyFont="1" applyFill="1" applyBorder="1" applyAlignment="1">
      <alignment vertical="center" wrapText="1"/>
    </xf>
    <xf numFmtId="0" fontId="18" fillId="36" borderId="28" xfId="0" applyFont="1" applyFill="1" applyBorder="1" applyAlignment="1">
      <alignment horizontal="center" vertical="center" wrapText="1"/>
    </xf>
    <xf numFmtId="0" fontId="26" fillId="36" borderId="47" xfId="0" applyFont="1" applyFill="1" applyBorder="1" applyAlignment="1">
      <alignment horizontal="centerContinuous" vertical="center"/>
    </xf>
    <xf numFmtId="0" fontId="27" fillId="36" borderId="48" xfId="0" applyFont="1" applyFill="1" applyBorder="1" applyAlignment="1">
      <alignment horizontal="centerContinuous" vertical="center"/>
    </xf>
    <xf numFmtId="0" fontId="27" fillId="36" borderId="48" xfId="0" applyFont="1" applyFill="1" applyBorder="1" applyAlignment="1">
      <alignment horizontal="centerContinuous" vertical="center" wrapText="1"/>
    </xf>
    <xf numFmtId="0" fontId="18" fillId="36" borderId="48" xfId="0" applyFont="1" applyFill="1" applyBorder="1" applyAlignment="1">
      <alignment vertical="center" wrapText="1"/>
    </xf>
    <xf numFmtId="0" fontId="18" fillId="36" borderId="49" xfId="0" applyFont="1" applyFill="1" applyBorder="1" applyAlignment="1">
      <alignment horizontal="center" vertical="center" wrapText="1"/>
    </xf>
    <xf numFmtId="0" fontId="18" fillId="36" borderId="50" xfId="0" applyFont="1" applyFill="1" applyBorder="1" applyAlignment="1">
      <alignment horizontal="center" vertical="center" wrapText="1"/>
    </xf>
    <xf numFmtId="0" fontId="18" fillId="0" borderId="51" xfId="0" applyFont="1" applyBorder="1" applyAlignment="1">
      <alignment horizontal="justify" vertical="top" wrapText="1"/>
    </xf>
    <xf numFmtId="0" fontId="18" fillId="0" borderId="52" xfId="0" applyFont="1" applyBorder="1" applyAlignment="1">
      <alignment horizontal="justify" vertical="top" wrapText="1"/>
    </xf>
    <xf numFmtId="0" fontId="18" fillId="0" borderId="52" xfId="0" applyFont="1" applyBorder="1" applyAlignment="1">
      <alignment horizontal="justify" vertical="top" wrapText="1"/>
    </xf>
    <xf numFmtId="0" fontId="0" fillId="0" borderId="52" xfId="0" applyBorder="1" applyAlignment="1">
      <alignment vertical="top" wrapText="1"/>
    </xf>
    <xf numFmtId="4" fontId="0" fillId="0" borderId="52" xfId="0" applyNumberFormat="1" applyBorder="1" applyAlignment="1">
      <alignment vertical="top" wrapText="1"/>
    </xf>
    <xf numFmtId="168" fontId="0" fillId="0" borderId="52" xfId="0" applyNumberFormat="1" applyFill="1" applyBorder="1" applyAlignment="1">
      <alignment horizontal="right" vertical="top" wrapText="1"/>
    </xf>
    <xf numFmtId="168" fontId="19" fillId="0" borderId="53" xfId="0" applyNumberFormat="1" applyFont="1" applyFill="1" applyBorder="1" applyAlignment="1">
      <alignment horizontal="right" vertical="top" wrapText="1"/>
    </xf>
    <xf numFmtId="0" fontId="18" fillId="0" borderId="54" xfId="0" applyFont="1" applyBorder="1" applyAlignment="1">
      <alignment horizontal="justify" vertical="top" wrapText="1"/>
    </xf>
    <xf numFmtId="0" fontId="18" fillId="0" borderId="55" xfId="0" applyFont="1" applyBorder="1" applyAlignment="1">
      <alignment horizontal="justify" vertical="top" wrapText="1"/>
    </xf>
    <xf numFmtId="0" fontId="18" fillId="0" borderId="55" xfId="0" applyFont="1" applyBorder="1" applyAlignment="1">
      <alignment horizontal="justify" vertical="top" wrapText="1"/>
    </xf>
    <xf numFmtId="0" fontId="0" fillId="0" borderId="55" xfId="0" applyBorder="1" applyAlignment="1">
      <alignment vertical="top" wrapText="1"/>
    </xf>
    <xf numFmtId="4" fontId="0" fillId="0" borderId="55" xfId="0" applyNumberFormat="1" applyBorder="1" applyAlignment="1">
      <alignment vertical="top" wrapText="1"/>
    </xf>
    <xf numFmtId="0" fontId="18" fillId="0" borderId="56" xfId="0" applyFont="1" applyFill="1" applyBorder="1" applyAlignment="1">
      <alignment horizontal="justify" vertical="top" wrapText="1"/>
    </xf>
    <xf numFmtId="0" fontId="18" fillId="0" borderId="57" xfId="0" applyFont="1" applyFill="1" applyBorder="1" applyAlignment="1">
      <alignment horizontal="justify" vertical="top" wrapText="1"/>
    </xf>
    <xf numFmtId="0" fontId="18" fillId="0" borderId="40" xfId="0" applyFont="1" applyFill="1" applyBorder="1" applyAlignment="1">
      <alignment horizontal="justify" vertical="top" wrapText="1"/>
    </xf>
    <xf numFmtId="0" fontId="18" fillId="0" borderId="42" xfId="0" applyFont="1" applyFill="1" applyBorder="1" applyAlignment="1">
      <alignment horizontal="justify" vertical="top" wrapText="1"/>
    </xf>
    <xf numFmtId="0" fontId="18" fillId="0" borderId="44" xfId="0" applyFont="1" applyFill="1" applyBorder="1" applyAlignment="1">
      <alignment horizontal="justify" vertical="top" wrapText="1"/>
    </xf>
    <xf numFmtId="0" fontId="18" fillId="0" borderId="43" xfId="0" applyFont="1" applyFill="1" applyBorder="1" applyAlignment="1">
      <alignment horizontal="justify" vertical="top" wrapText="1"/>
    </xf>
    <xf numFmtId="0" fontId="18" fillId="0" borderId="58" xfId="0" applyFont="1" applyFill="1" applyBorder="1" applyAlignment="1">
      <alignment horizontal="justify" vertical="top" wrapText="1"/>
    </xf>
    <xf numFmtId="0" fontId="18" fillId="0" borderId="59" xfId="0" applyFont="1" applyFill="1" applyBorder="1" applyAlignment="1">
      <alignment horizontal="justify" vertical="top" wrapText="1"/>
    </xf>
    <xf numFmtId="0" fontId="18" fillId="0" borderId="60" xfId="0" applyFont="1" applyFill="1" applyBorder="1" applyAlignment="1">
      <alignment horizontal="justify" vertical="top" wrapText="1"/>
    </xf>
    <xf numFmtId="3" fontId="19" fillId="0" borderId="43" xfId="0" applyNumberFormat="1" applyFont="1" applyBorder="1" applyAlignment="1">
      <alignment horizontal="right" vertical="top"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27"/>
  <sheetViews>
    <sheetView tabSelected="1" view="pageBreakPreview" zoomScale="80" zoomScaleNormal="80" zoomScaleSheetLayoutView="80" workbookViewId="0">
      <selection activeCell="V12" sqref="V1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4</v>
      </c>
      <c r="D4" s="15" t="s">
        <v>5</v>
      </c>
      <c r="E4" s="15"/>
      <c r="F4" s="15"/>
      <c r="G4" s="15"/>
      <c r="H4" s="15"/>
      <c r="I4" s="16"/>
      <c r="J4" s="17" t="s">
        <v>6</v>
      </c>
      <c r="K4" s="18" t="s">
        <v>7</v>
      </c>
      <c r="L4" s="19" t="s">
        <v>8</v>
      </c>
      <c r="M4" s="19"/>
      <c r="N4" s="19"/>
      <c r="O4" s="19"/>
      <c r="P4" s="17" t="s">
        <v>9</v>
      </c>
      <c r="Q4" s="19" t="s">
        <v>10</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21</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c r="A11" s="56"/>
      <c r="B11" s="57" t="s">
        <v>36</v>
      </c>
      <c r="C11" s="58" t="s">
        <v>37</v>
      </c>
      <c r="D11" s="58"/>
      <c r="E11" s="58"/>
      <c r="F11" s="58"/>
      <c r="G11" s="58"/>
      <c r="H11" s="58"/>
      <c r="I11" s="58" t="s">
        <v>1395</v>
      </c>
      <c r="J11" s="58"/>
      <c r="K11" s="58"/>
      <c r="L11" s="58" t="s">
        <v>38</v>
      </c>
      <c r="M11" s="58"/>
      <c r="N11" s="58"/>
      <c r="O11" s="58"/>
      <c r="P11" s="59" t="s">
        <v>39</v>
      </c>
      <c r="Q11" s="59" t="s">
        <v>40</v>
      </c>
      <c r="R11" s="60">
        <v>62505</v>
      </c>
      <c r="S11" s="60" t="s">
        <v>41</v>
      </c>
      <c r="T11" s="60" t="s">
        <v>41</v>
      </c>
      <c r="U11" s="61" t="str">
        <f>IF(ISERR(T11/S11*100),"N/A",T11/S11*100)</f>
        <v>N/A</v>
      </c>
    </row>
    <row r="12" spans="1:34" ht="75" customHeight="1" thickBot="1">
      <c r="A12" s="56"/>
      <c r="B12" s="62" t="s">
        <v>42</v>
      </c>
      <c r="C12" s="63" t="s">
        <v>42</v>
      </c>
      <c r="D12" s="63"/>
      <c r="E12" s="63"/>
      <c r="F12" s="63"/>
      <c r="G12" s="63"/>
      <c r="H12" s="63"/>
      <c r="I12" s="63" t="s">
        <v>43</v>
      </c>
      <c r="J12" s="63"/>
      <c r="K12" s="63"/>
      <c r="L12" s="63" t="s">
        <v>44</v>
      </c>
      <c r="M12" s="63"/>
      <c r="N12" s="63"/>
      <c r="O12" s="63"/>
      <c r="P12" s="64" t="s">
        <v>45</v>
      </c>
      <c r="Q12" s="64" t="s">
        <v>40</v>
      </c>
      <c r="R12" s="64">
        <v>100</v>
      </c>
      <c r="S12" s="64" t="s">
        <v>41</v>
      </c>
      <c r="T12" s="64" t="s">
        <v>41</v>
      </c>
      <c r="U12" s="65" t="str">
        <f>IF(ISERR(T12/S12*100),"N/A",T12/S12*100)</f>
        <v>N/A</v>
      </c>
    </row>
    <row r="13" spans="1:34" ht="75" customHeight="1" thickTop="1" thickBot="1">
      <c r="A13" s="56"/>
      <c r="B13" s="57" t="s">
        <v>46</v>
      </c>
      <c r="C13" s="58" t="s">
        <v>47</v>
      </c>
      <c r="D13" s="58"/>
      <c r="E13" s="58"/>
      <c r="F13" s="58"/>
      <c r="G13" s="58"/>
      <c r="H13" s="58"/>
      <c r="I13" s="58" t="s">
        <v>48</v>
      </c>
      <c r="J13" s="58"/>
      <c r="K13" s="58"/>
      <c r="L13" s="58" t="s">
        <v>49</v>
      </c>
      <c r="M13" s="58"/>
      <c r="N13" s="58"/>
      <c r="O13" s="58"/>
      <c r="P13" s="59" t="s">
        <v>45</v>
      </c>
      <c r="Q13" s="59" t="s">
        <v>50</v>
      </c>
      <c r="R13" s="59">
        <v>100</v>
      </c>
      <c r="S13" s="59" t="s">
        <v>41</v>
      </c>
      <c r="T13" s="59" t="s">
        <v>41</v>
      </c>
      <c r="U13" s="61" t="str">
        <f>IF(ISERR(T13/S13*100),"N/A",T13/S13*100)</f>
        <v>N/A</v>
      </c>
    </row>
    <row r="14" spans="1:34" ht="75" customHeight="1" thickTop="1" thickBot="1">
      <c r="A14" s="56"/>
      <c r="B14" s="57" t="s">
        <v>51</v>
      </c>
      <c r="C14" s="58" t="s">
        <v>52</v>
      </c>
      <c r="D14" s="58"/>
      <c r="E14" s="58"/>
      <c r="F14" s="58"/>
      <c r="G14" s="58"/>
      <c r="H14" s="58"/>
      <c r="I14" s="58" t="s">
        <v>53</v>
      </c>
      <c r="J14" s="58"/>
      <c r="K14" s="58"/>
      <c r="L14" s="58" t="s">
        <v>54</v>
      </c>
      <c r="M14" s="58"/>
      <c r="N14" s="58"/>
      <c r="O14" s="58"/>
      <c r="P14" s="59" t="s">
        <v>45</v>
      </c>
      <c r="Q14" s="59" t="s">
        <v>55</v>
      </c>
      <c r="R14" s="59">
        <v>100</v>
      </c>
      <c r="S14" s="59">
        <v>75</v>
      </c>
      <c r="T14" s="59">
        <v>48.91</v>
      </c>
      <c r="U14" s="61">
        <f>IF(ISERR(T14/S14*100),"N/A",T14/S14*100)</f>
        <v>65.213333333333338</v>
      </c>
    </row>
    <row r="15" spans="1:34" ht="75" customHeight="1" thickTop="1" thickBot="1">
      <c r="A15" s="56"/>
      <c r="B15" s="57" t="s">
        <v>56</v>
      </c>
      <c r="C15" s="58" t="s">
        <v>57</v>
      </c>
      <c r="D15" s="58"/>
      <c r="E15" s="58"/>
      <c r="F15" s="58"/>
      <c r="G15" s="58"/>
      <c r="H15" s="58"/>
      <c r="I15" s="58" t="s">
        <v>58</v>
      </c>
      <c r="J15" s="58"/>
      <c r="K15" s="58"/>
      <c r="L15" s="58" t="s">
        <v>59</v>
      </c>
      <c r="M15" s="58"/>
      <c r="N15" s="58"/>
      <c r="O15" s="58"/>
      <c r="P15" s="59" t="s">
        <v>45</v>
      </c>
      <c r="Q15" s="59" t="s">
        <v>60</v>
      </c>
      <c r="R15" s="59">
        <v>100</v>
      </c>
      <c r="S15" s="59">
        <v>75</v>
      </c>
      <c r="T15" s="59">
        <v>61.98</v>
      </c>
      <c r="U15" s="61">
        <f>IF(ISERR((S15-T15)*100/S15+100),"N/A",(S15-T15)*100/S15+100)</f>
        <v>117.36</v>
      </c>
    </row>
    <row r="16" spans="1:34" ht="22.5" customHeight="1" thickTop="1" thickBot="1">
      <c r="B16" s="9" t="s">
        <v>61</v>
      </c>
      <c r="C16" s="10"/>
      <c r="D16" s="10"/>
      <c r="E16" s="10"/>
      <c r="F16" s="10"/>
      <c r="G16" s="10"/>
      <c r="H16" s="11"/>
      <c r="I16" s="11"/>
      <c r="J16" s="11"/>
      <c r="K16" s="11"/>
      <c r="L16" s="11"/>
      <c r="M16" s="11"/>
      <c r="N16" s="11"/>
      <c r="O16" s="11"/>
      <c r="P16" s="11"/>
      <c r="Q16" s="11"/>
      <c r="R16" s="11"/>
      <c r="S16" s="11"/>
      <c r="T16" s="11"/>
      <c r="U16" s="12"/>
      <c r="V16" s="66"/>
    </row>
    <row r="17" spans="2:21" ht="26.25" customHeight="1" thickTop="1">
      <c r="B17" s="67"/>
      <c r="C17" s="68"/>
      <c r="D17" s="68"/>
      <c r="E17" s="68"/>
      <c r="F17" s="68"/>
      <c r="G17" s="68"/>
      <c r="H17" s="69"/>
      <c r="I17" s="69"/>
      <c r="J17" s="69"/>
      <c r="K17" s="69"/>
      <c r="L17" s="69"/>
      <c r="M17" s="69"/>
      <c r="N17" s="69"/>
      <c r="O17" s="69"/>
      <c r="P17" s="70"/>
      <c r="Q17" s="71"/>
      <c r="R17" s="72" t="s">
        <v>62</v>
      </c>
      <c r="S17" s="40" t="s">
        <v>63</v>
      </c>
      <c r="T17" s="72" t="s">
        <v>64</v>
      </c>
      <c r="U17" s="40" t="s">
        <v>65</v>
      </c>
    </row>
    <row r="18" spans="2:21" ht="26.25" customHeight="1" thickBot="1">
      <c r="B18" s="73"/>
      <c r="C18" s="74"/>
      <c r="D18" s="74"/>
      <c r="E18" s="74"/>
      <c r="F18" s="74"/>
      <c r="G18" s="74"/>
      <c r="H18" s="75"/>
      <c r="I18" s="75"/>
      <c r="J18" s="75"/>
      <c r="K18" s="75"/>
      <c r="L18" s="75"/>
      <c r="M18" s="75"/>
      <c r="N18" s="75"/>
      <c r="O18" s="75"/>
      <c r="P18" s="76"/>
      <c r="Q18" s="77"/>
      <c r="R18" s="78" t="s">
        <v>66</v>
      </c>
      <c r="S18" s="77" t="s">
        <v>66</v>
      </c>
      <c r="T18" s="77" t="s">
        <v>66</v>
      </c>
      <c r="U18" s="77" t="s">
        <v>67</v>
      </c>
    </row>
    <row r="19" spans="2:21" ht="13.5" customHeight="1" thickBot="1">
      <c r="B19" s="79" t="s">
        <v>68</v>
      </c>
      <c r="C19" s="80"/>
      <c r="D19" s="80"/>
      <c r="E19" s="81"/>
      <c r="F19" s="81"/>
      <c r="G19" s="81"/>
      <c r="H19" s="82"/>
      <c r="I19" s="82"/>
      <c r="J19" s="82"/>
      <c r="K19" s="82"/>
      <c r="L19" s="82"/>
      <c r="M19" s="82"/>
      <c r="N19" s="82"/>
      <c r="O19" s="82"/>
      <c r="P19" s="83"/>
      <c r="Q19" s="83"/>
      <c r="R19" s="84" t="str">
        <f t="shared" ref="R19:T20" si="0">"N/D"</f>
        <v>N/D</v>
      </c>
      <c r="S19" s="84" t="str">
        <f t="shared" si="0"/>
        <v>N/D</v>
      </c>
      <c r="T19" s="84" t="str">
        <f t="shared" si="0"/>
        <v>N/D</v>
      </c>
      <c r="U19" s="85" t="str">
        <f>+IF(ISERR(T19/S19*100),"N/A",T19/S19*100)</f>
        <v>N/A</v>
      </c>
    </row>
    <row r="20" spans="2:21" ht="13.5" customHeight="1" thickBot="1">
      <c r="B20" s="86" t="s">
        <v>69</v>
      </c>
      <c r="C20" s="87"/>
      <c r="D20" s="87"/>
      <c r="E20" s="88"/>
      <c r="F20" s="88"/>
      <c r="G20" s="88"/>
      <c r="H20" s="89"/>
      <c r="I20" s="89"/>
      <c r="J20" s="89"/>
      <c r="K20" s="89"/>
      <c r="L20" s="89"/>
      <c r="M20" s="89"/>
      <c r="N20" s="89"/>
      <c r="O20" s="89"/>
      <c r="P20" s="90"/>
      <c r="Q20" s="90"/>
      <c r="R20" s="84" t="str">
        <f t="shared" si="0"/>
        <v>N/D</v>
      </c>
      <c r="S20" s="84" t="str">
        <f t="shared" si="0"/>
        <v>N/D</v>
      </c>
      <c r="T20" s="84" t="str">
        <f t="shared" si="0"/>
        <v>N/D</v>
      </c>
      <c r="U20" s="85" t="str">
        <f>+IF(ISERR(T20/S20*100),"N/A",T20/S20*100)</f>
        <v>N/A</v>
      </c>
    </row>
    <row r="21" spans="2:21" ht="14.85" customHeight="1" thickTop="1" thickBot="1">
      <c r="B21" s="9" t="s">
        <v>70</v>
      </c>
      <c r="C21" s="10"/>
      <c r="D21" s="10"/>
      <c r="E21" s="10"/>
      <c r="F21" s="10"/>
      <c r="G21" s="10"/>
      <c r="H21" s="11"/>
      <c r="I21" s="11"/>
      <c r="J21" s="11"/>
      <c r="K21" s="11"/>
      <c r="L21" s="11"/>
      <c r="M21" s="11"/>
      <c r="N21" s="11"/>
      <c r="O21" s="11"/>
      <c r="P21" s="11"/>
      <c r="Q21" s="11"/>
      <c r="R21" s="11"/>
      <c r="S21" s="11"/>
      <c r="T21" s="11"/>
      <c r="U21" s="12"/>
    </row>
    <row r="22" spans="2:21" ht="44.25" customHeight="1" thickTop="1">
      <c r="B22" s="91" t="s">
        <v>71</v>
      </c>
      <c r="C22" s="93"/>
      <c r="D22" s="93"/>
      <c r="E22" s="93"/>
      <c r="F22" s="93"/>
      <c r="G22" s="93"/>
      <c r="H22" s="93"/>
      <c r="I22" s="93"/>
      <c r="J22" s="93"/>
      <c r="K22" s="93"/>
      <c r="L22" s="93"/>
      <c r="M22" s="93"/>
      <c r="N22" s="93"/>
      <c r="O22" s="93"/>
      <c r="P22" s="93"/>
      <c r="Q22" s="93"/>
      <c r="R22" s="93"/>
      <c r="S22" s="93"/>
      <c r="T22" s="93"/>
      <c r="U22" s="92"/>
    </row>
    <row r="23" spans="2:21" ht="34.5" customHeight="1">
      <c r="B23" s="94" t="s">
        <v>72</v>
      </c>
      <c r="C23" s="96"/>
      <c r="D23" s="96"/>
      <c r="E23" s="96"/>
      <c r="F23" s="96"/>
      <c r="G23" s="96"/>
      <c r="H23" s="96"/>
      <c r="I23" s="96"/>
      <c r="J23" s="96"/>
      <c r="K23" s="96"/>
      <c r="L23" s="96"/>
      <c r="M23" s="96"/>
      <c r="N23" s="96"/>
      <c r="O23" s="96"/>
      <c r="P23" s="96"/>
      <c r="Q23" s="96"/>
      <c r="R23" s="96"/>
      <c r="S23" s="96"/>
      <c r="T23" s="96"/>
      <c r="U23" s="95"/>
    </row>
    <row r="24" spans="2:21" ht="34.5" customHeight="1">
      <c r="B24" s="94" t="s">
        <v>73</v>
      </c>
      <c r="C24" s="96"/>
      <c r="D24" s="96"/>
      <c r="E24" s="96"/>
      <c r="F24" s="96"/>
      <c r="G24" s="96"/>
      <c r="H24" s="96"/>
      <c r="I24" s="96"/>
      <c r="J24" s="96"/>
      <c r="K24" s="96"/>
      <c r="L24" s="96"/>
      <c r="M24" s="96"/>
      <c r="N24" s="96"/>
      <c r="O24" s="96"/>
      <c r="P24" s="96"/>
      <c r="Q24" s="96"/>
      <c r="R24" s="96"/>
      <c r="S24" s="96"/>
      <c r="T24" s="96"/>
      <c r="U24" s="95"/>
    </row>
    <row r="25" spans="2:21" ht="34.5" customHeight="1">
      <c r="B25" s="94" t="s">
        <v>74</v>
      </c>
      <c r="C25" s="96"/>
      <c r="D25" s="96"/>
      <c r="E25" s="96"/>
      <c r="F25" s="96"/>
      <c r="G25" s="96"/>
      <c r="H25" s="96"/>
      <c r="I25" s="96"/>
      <c r="J25" s="96"/>
      <c r="K25" s="96"/>
      <c r="L25" s="96"/>
      <c r="M25" s="96"/>
      <c r="N25" s="96"/>
      <c r="O25" s="96"/>
      <c r="P25" s="96"/>
      <c r="Q25" s="96"/>
      <c r="R25" s="96"/>
      <c r="S25" s="96"/>
      <c r="T25" s="96"/>
      <c r="U25" s="95"/>
    </row>
    <row r="26" spans="2:21" ht="38.450000000000003" customHeight="1">
      <c r="B26" s="94" t="s">
        <v>75</v>
      </c>
      <c r="C26" s="96"/>
      <c r="D26" s="96"/>
      <c r="E26" s="96"/>
      <c r="F26" s="96"/>
      <c r="G26" s="96"/>
      <c r="H26" s="96"/>
      <c r="I26" s="96"/>
      <c r="J26" s="96"/>
      <c r="K26" s="96"/>
      <c r="L26" s="96"/>
      <c r="M26" s="96"/>
      <c r="N26" s="96"/>
      <c r="O26" s="96"/>
      <c r="P26" s="96"/>
      <c r="Q26" s="96"/>
      <c r="R26" s="96"/>
      <c r="S26" s="96"/>
      <c r="T26" s="96"/>
      <c r="U26" s="95"/>
    </row>
    <row r="27" spans="2:21" ht="31.35" customHeight="1" thickBot="1">
      <c r="B27" s="97" t="s">
        <v>76</v>
      </c>
      <c r="C27" s="99"/>
      <c r="D27" s="99"/>
      <c r="E27" s="99"/>
      <c r="F27" s="99"/>
      <c r="G27" s="99"/>
      <c r="H27" s="99"/>
      <c r="I27" s="99"/>
      <c r="J27" s="99"/>
      <c r="K27" s="99"/>
      <c r="L27" s="99"/>
      <c r="M27" s="99"/>
      <c r="N27" s="99"/>
      <c r="O27" s="99"/>
      <c r="P27" s="99"/>
      <c r="Q27" s="99"/>
      <c r="R27" s="99"/>
      <c r="S27" s="99"/>
      <c r="T27" s="99"/>
      <c r="U27" s="98"/>
    </row>
  </sheetData>
  <mergeCells count="44">
    <mergeCell ref="B26:U26"/>
    <mergeCell ref="B27:U27"/>
    <mergeCell ref="B19:D19"/>
    <mergeCell ref="B20:D20"/>
    <mergeCell ref="B22:U22"/>
    <mergeCell ref="B23:U23"/>
    <mergeCell ref="B24:U24"/>
    <mergeCell ref="B25:U25"/>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77"/>
  <sheetViews>
    <sheetView view="pageBreakPreview" zoomScale="80" zoomScaleNormal="80" zoomScaleSheetLayoutView="80" workbookViewId="0">
      <selection activeCell="I11" sqref="I11:K11"/>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566</v>
      </c>
      <c r="D4" s="15" t="s">
        <v>567</v>
      </c>
      <c r="E4" s="15"/>
      <c r="F4" s="15"/>
      <c r="G4" s="15"/>
      <c r="H4" s="15"/>
      <c r="I4" s="16"/>
      <c r="J4" s="17" t="s">
        <v>6</v>
      </c>
      <c r="K4" s="18" t="s">
        <v>7</v>
      </c>
      <c r="L4" s="19" t="s">
        <v>8</v>
      </c>
      <c r="M4" s="19"/>
      <c r="N4" s="19"/>
      <c r="O4" s="19"/>
      <c r="P4" s="17" t="s">
        <v>9</v>
      </c>
      <c r="Q4" s="19" t="s">
        <v>568</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569</v>
      </c>
      <c r="Q6" s="25"/>
      <c r="R6" s="29"/>
      <c r="S6" s="28" t="s">
        <v>20</v>
      </c>
      <c r="T6" s="25" t="s">
        <v>570</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c r="A11" s="56"/>
      <c r="B11" s="57" t="s">
        <v>36</v>
      </c>
      <c r="C11" s="58" t="s">
        <v>571</v>
      </c>
      <c r="D11" s="58"/>
      <c r="E11" s="58"/>
      <c r="F11" s="58"/>
      <c r="G11" s="58"/>
      <c r="H11" s="58"/>
      <c r="I11" s="58" t="s">
        <v>1395</v>
      </c>
      <c r="J11" s="58"/>
      <c r="K11" s="58"/>
      <c r="L11" s="58" t="s">
        <v>38</v>
      </c>
      <c r="M11" s="58"/>
      <c r="N11" s="58"/>
      <c r="O11" s="58"/>
      <c r="P11" s="59" t="s">
        <v>39</v>
      </c>
      <c r="Q11" s="59" t="s">
        <v>40</v>
      </c>
      <c r="R11" s="60">
        <v>62505</v>
      </c>
      <c r="S11" s="60" t="s">
        <v>41</v>
      </c>
      <c r="T11" s="60" t="s">
        <v>41</v>
      </c>
      <c r="U11" s="61" t="str">
        <f t="shared" ref="U11:U40" si="0">IF(ISERR(T11/S11*100),"N/A",T11/S11*100)</f>
        <v>N/A</v>
      </c>
    </row>
    <row r="12" spans="1:34" ht="75" customHeight="1" thickBot="1">
      <c r="A12" s="56"/>
      <c r="B12" s="62" t="s">
        <v>42</v>
      </c>
      <c r="C12" s="63" t="s">
        <v>42</v>
      </c>
      <c r="D12" s="63"/>
      <c r="E12" s="63"/>
      <c r="F12" s="63"/>
      <c r="G12" s="63"/>
      <c r="H12" s="63"/>
      <c r="I12" s="63" t="s">
        <v>572</v>
      </c>
      <c r="J12" s="63"/>
      <c r="K12" s="63"/>
      <c r="L12" s="63" t="s">
        <v>573</v>
      </c>
      <c r="M12" s="63"/>
      <c r="N12" s="63"/>
      <c r="O12" s="63"/>
      <c r="P12" s="64" t="s">
        <v>361</v>
      </c>
      <c r="Q12" s="64" t="s">
        <v>40</v>
      </c>
      <c r="R12" s="64">
        <v>54.7</v>
      </c>
      <c r="S12" s="64" t="s">
        <v>41</v>
      </c>
      <c r="T12" s="64" t="s">
        <v>41</v>
      </c>
      <c r="U12" s="65" t="str">
        <f t="shared" si="0"/>
        <v>N/A</v>
      </c>
    </row>
    <row r="13" spans="1:34" ht="75" customHeight="1" thickTop="1" thickBot="1">
      <c r="A13" s="56"/>
      <c r="B13" s="57" t="s">
        <v>46</v>
      </c>
      <c r="C13" s="58" t="s">
        <v>574</v>
      </c>
      <c r="D13" s="58"/>
      <c r="E13" s="58"/>
      <c r="F13" s="58"/>
      <c r="G13" s="58"/>
      <c r="H13" s="58"/>
      <c r="I13" s="58" t="s">
        <v>575</v>
      </c>
      <c r="J13" s="58"/>
      <c r="K13" s="58"/>
      <c r="L13" s="58" t="s">
        <v>576</v>
      </c>
      <c r="M13" s="58"/>
      <c r="N13" s="58"/>
      <c r="O13" s="58"/>
      <c r="P13" s="59" t="s">
        <v>45</v>
      </c>
      <c r="Q13" s="59" t="s">
        <v>40</v>
      </c>
      <c r="R13" s="59">
        <v>9.1</v>
      </c>
      <c r="S13" s="59" t="s">
        <v>41</v>
      </c>
      <c r="T13" s="59" t="s">
        <v>41</v>
      </c>
      <c r="U13" s="61" t="str">
        <f t="shared" si="0"/>
        <v>N/A</v>
      </c>
    </row>
    <row r="14" spans="1:34" ht="75" customHeight="1" thickTop="1">
      <c r="A14" s="56"/>
      <c r="B14" s="57" t="s">
        <v>51</v>
      </c>
      <c r="C14" s="58" t="s">
        <v>577</v>
      </c>
      <c r="D14" s="58"/>
      <c r="E14" s="58"/>
      <c r="F14" s="58"/>
      <c r="G14" s="58"/>
      <c r="H14" s="58"/>
      <c r="I14" s="58" t="s">
        <v>578</v>
      </c>
      <c r="J14" s="58"/>
      <c r="K14" s="58"/>
      <c r="L14" s="58" t="s">
        <v>579</v>
      </c>
      <c r="M14" s="58"/>
      <c r="N14" s="58"/>
      <c r="O14" s="58"/>
      <c r="P14" s="59" t="s">
        <v>45</v>
      </c>
      <c r="Q14" s="59" t="s">
        <v>97</v>
      </c>
      <c r="R14" s="59">
        <v>100</v>
      </c>
      <c r="S14" s="59">
        <v>32.47</v>
      </c>
      <c r="T14" s="59">
        <v>77.34</v>
      </c>
      <c r="U14" s="61">
        <f t="shared" si="0"/>
        <v>238.18909762858021</v>
      </c>
    </row>
    <row r="15" spans="1:34" ht="75" customHeight="1">
      <c r="A15" s="56"/>
      <c r="B15" s="62" t="s">
        <v>42</v>
      </c>
      <c r="C15" s="63" t="s">
        <v>42</v>
      </c>
      <c r="D15" s="63"/>
      <c r="E15" s="63"/>
      <c r="F15" s="63"/>
      <c r="G15" s="63"/>
      <c r="H15" s="63"/>
      <c r="I15" s="63" t="s">
        <v>580</v>
      </c>
      <c r="J15" s="63"/>
      <c r="K15" s="63"/>
      <c r="L15" s="63" t="s">
        <v>581</v>
      </c>
      <c r="M15" s="63"/>
      <c r="N15" s="63"/>
      <c r="O15" s="63"/>
      <c r="P15" s="64" t="s">
        <v>45</v>
      </c>
      <c r="Q15" s="64" t="s">
        <v>97</v>
      </c>
      <c r="R15" s="64">
        <v>100</v>
      </c>
      <c r="S15" s="64">
        <v>0</v>
      </c>
      <c r="T15" s="64">
        <v>0</v>
      </c>
      <c r="U15" s="65" t="str">
        <f t="shared" si="0"/>
        <v>N/A</v>
      </c>
    </row>
    <row r="16" spans="1:34" ht="75" customHeight="1">
      <c r="A16" s="56"/>
      <c r="B16" s="62" t="s">
        <v>42</v>
      </c>
      <c r="C16" s="63" t="s">
        <v>42</v>
      </c>
      <c r="D16" s="63"/>
      <c r="E16" s="63"/>
      <c r="F16" s="63"/>
      <c r="G16" s="63"/>
      <c r="H16" s="63"/>
      <c r="I16" s="63" t="s">
        <v>582</v>
      </c>
      <c r="J16" s="63"/>
      <c r="K16" s="63"/>
      <c r="L16" s="63" t="s">
        <v>583</v>
      </c>
      <c r="M16" s="63"/>
      <c r="N16" s="63"/>
      <c r="O16" s="63"/>
      <c r="P16" s="64" t="s">
        <v>45</v>
      </c>
      <c r="Q16" s="64" t="s">
        <v>97</v>
      </c>
      <c r="R16" s="64">
        <v>100</v>
      </c>
      <c r="S16" s="64">
        <v>0</v>
      </c>
      <c r="T16" s="64">
        <v>0</v>
      </c>
      <c r="U16" s="65" t="str">
        <f t="shared" si="0"/>
        <v>N/A</v>
      </c>
    </row>
    <row r="17" spans="1:21" ht="75" customHeight="1">
      <c r="A17" s="56"/>
      <c r="B17" s="62" t="s">
        <v>42</v>
      </c>
      <c r="C17" s="63" t="s">
        <v>42</v>
      </c>
      <c r="D17" s="63"/>
      <c r="E17" s="63"/>
      <c r="F17" s="63"/>
      <c r="G17" s="63"/>
      <c r="H17" s="63"/>
      <c r="I17" s="63" t="s">
        <v>584</v>
      </c>
      <c r="J17" s="63"/>
      <c r="K17" s="63"/>
      <c r="L17" s="63" t="s">
        <v>585</v>
      </c>
      <c r="M17" s="63"/>
      <c r="N17" s="63"/>
      <c r="O17" s="63"/>
      <c r="P17" s="64" t="s">
        <v>45</v>
      </c>
      <c r="Q17" s="64" t="s">
        <v>97</v>
      </c>
      <c r="R17" s="64">
        <v>93.33</v>
      </c>
      <c r="S17" s="64">
        <v>0</v>
      </c>
      <c r="T17" s="64">
        <v>0</v>
      </c>
      <c r="U17" s="65" t="str">
        <f t="shared" si="0"/>
        <v>N/A</v>
      </c>
    </row>
    <row r="18" spans="1:21" ht="75" customHeight="1">
      <c r="A18" s="56"/>
      <c r="B18" s="62" t="s">
        <v>42</v>
      </c>
      <c r="C18" s="63" t="s">
        <v>42</v>
      </c>
      <c r="D18" s="63"/>
      <c r="E18" s="63"/>
      <c r="F18" s="63"/>
      <c r="G18" s="63"/>
      <c r="H18" s="63"/>
      <c r="I18" s="63" t="s">
        <v>586</v>
      </c>
      <c r="J18" s="63"/>
      <c r="K18" s="63"/>
      <c r="L18" s="63" t="s">
        <v>587</v>
      </c>
      <c r="M18" s="63"/>
      <c r="N18" s="63"/>
      <c r="O18" s="63"/>
      <c r="P18" s="64" t="s">
        <v>45</v>
      </c>
      <c r="Q18" s="64" t="s">
        <v>97</v>
      </c>
      <c r="R18" s="64">
        <v>21.88</v>
      </c>
      <c r="S18" s="64">
        <v>0</v>
      </c>
      <c r="T18" s="64">
        <v>0</v>
      </c>
      <c r="U18" s="65" t="str">
        <f t="shared" si="0"/>
        <v>N/A</v>
      </c>
    </row>
    <row r="19" spans="1:21" ht="75" customHeight="1">
      <c r="A19" s="56"/>
      <c r="B19" s="62" t="s">
        <v>42</v>
      </c>
      <c r="C19" s="63" t="s">
        <v>588</v>
      </c>
      <c r="D19" s="63"/>
      <c r="E19" s="63"/>
      <c r="F19" s="63"/>
      <c r="G19" s="63"/>
      <c r="H19" s="63"/>
      <c r="I19" s="63" t="s">
        <v>589</v>
      </c>
      <c r="J19" s="63"/>
      <c r="K19" s="63"/>
      <c r="L19" s="63" t="s">
        <v>590</v>
      </c>
      <c r="M19" s="63"/>
      <c r="N19" s="63"/>
      <c r="O19" s="63"/>
      <c r="P19" s="64" t="s">
        <v>45</v>
      </c>
      <c r="Q19" s="64" t="s">
        <v>55</v>
      </c>
      <c r="R19" s="64">
        <v>85.71</v>
      </c>
      <c r="S19" s="64">
        <v>71.430000000000007</v>
      </c>
      <c r="T19" s="64">
        <v>45.71</v>
      </c>
      <c r="U19" s="65">
        <f t="shared" si="0"/>
        <v>63.992720145597083</v>
      </c>
    </row>
    <row r="20" spans="1:21" ht="75" customHeight="1">
      <c r="A20" s="56"/>
      <c r="B20" s="62" t="s">
        <v>42</v>
      </c>
      <c r="C20" s="63" t="s">
        <v>591</v>
      </c>
      <c r="D20" s="63"/>
      <c r="E20" s="63"/>
      <c r="F20" s="63"/>
      <c r="G20" s="63"/>
      <c r="H20" s="63"/>
      <c r="I20" s="63" t="s">
        <v>592</v>
      </c>
      <c r="J20" s="63"/>
      <c r="K20" s="63"/>
      <c r="L20" s="63" t="s">
        <v>593</v>
      </c>
      <c r="M20" s="63"/>
      <c r="N20" s="63"/>
      <c r="O20" s="63"/>
      <c r="P20" s="64" t="s">
        <v>45</v>
      </c>
      <c r="Q20" s="64" t="s">
        <v>97</v>
      </c>
      <c r="R20" s="64">
        <v>30.04</v>
      </c>
      <c r="S20" s="64">
        <v>20</v>
      </c>
      <c r="T20" s="64">
        <v>8.15</v>
      </c>
      <c r="U20" s="65">
        <f t="shared" si="0"/>
        <v>40.75</v>
      </c>
    </row>
    <row r="21" spans="1:21" ht="75" customHeight="1">
      <c r="A21" s="56"/>
      <c r="B21" s="62" t="s">
        <v>42</v>
      </c>
      <c r="C21" s="63" t="s">
        <v>42</v>
      </c>
      <c r="D21" s="63"/>
      <c r="E21" s="63"/>
      <c r="F21" s="63"/>
      <c r="G21" s="63"/>
      <c r="H21" s="63"/>
      <c r="I21" s="63" t="s">
        <v>594</v>
      </c>
      <c r="J21" s="63"/>
      <c r="K21" s="63"/>
      <c r="L21" s="63" t="s">
        <v>595</v>
      </c>
      <c r="M21" s="63"/>
      <c r="N21" s="63"/>
      <c r="O21" s="63"/>
      <c r="P21" s="64" t="s">
        <v>45</v>
      </c>
      <c r="Q21" s="64" t="s">
        <v>40</v>
      </c>
      <c r="R21" s="64">
        <v>70</v>
      </c>
      <c r="S21" s="64" t="s">
        <v>41</v>
      </c>
      <c r="T21" s="64" t="s">
        <v>41</v>
      </c>
      <c r="U21" s="65" t="str">
        <f t="shared" si="0"/>
        <v>N/A</v>
      </c>
    </row>
    <row r="22" spans="1:21" ht="75" customHeight="1">
      <c r="A22" s="56"/>
      <c r="B22" s="62" t="s">
        <v>42</v>
      </c>
      <c r="C22" s="63" t="s">
        <v>42</v>
      </c>
      <c r="D22" s="63"/>
      <c r="E22" s="63"/>
      <c r="F22" s="63"/>
      <c r="G22" s="63"/>
      <c r="H22" s="63"/>
      <c r="I22" s="63" t="s">
        <v>596</v>
      </c>
      <c r="J22" s="63"/>
      <c r="K22" s="63"/>
      <c r="L22" s="63" t="s">
        <v>597</v>
      </c>
      <c r="M22" s="63"/>
      <c r="N22" s="63"/>
      <c r="O22" s="63"/>
      <c r="P22" s="64" t="s">
        <v>45</v>
      </c>
      <c r="Q22" s="64" t="s">
        <v>40</v>
      </c>
      <c r="R22" s="64">
        <v>7.0000000000000007E-2</v>
      </c>
      <c r="S22" s="64" t="s">
        <v>41</v>
      </c>
      <c r="T22" s="64" t="s">
        <v>41</v>
      </c>
      <c r="U22" s="65" t="str">
        <f t="shared" si="0"/>
        <v>N/A</v>
      </c>
    </row>
    <row r="23" spans="1:21" ht="75" customHeight="1">
      <c r="A23" s="56"/>
      <c r="B23" s="62" t="s">
        <v>42</v>
      </c>
      <c r="C23" s="63" t="s">
        <v>42</v>
      </c>
      <c r="D23" s="63"/>
      <c r="E23" s="63"/>
      <c r="F23" s="63"/>
      <c r="G23" s="63"/>
      <c r="H23" s="63"/>
      <c r="I23" s="63" t="s">
        <v>598</v>
      </c>
      <c r="J23" s="63"/>
      <c r="K23" s="63"/>
      <c r="L23" s="63" t="s">
        <v>599</v>
      </c>
      <c r="M23" s="63"/>
      <c r="N23" s="63"/>
      <c r="O23" s="63"/>
      <c r="P23" s="64" t="s">
        <v>45</v>
      </c>
      <c r="Q23" s="64" t="s">
        <v>40</v>
      </c>
      <c r="R23" s="64">
        <v>100</v>
      </c>
      <c r="S23" s="64" t="s">
        <v>41</v>
      </c>
      <c r="T23" s="64" t="s">
        <v>41</v>
      </c>
      <c r="U23" s="65" t="str">
        <f t="shared" si="0"/>
        <v>N/A</v>
      </c>
    </row>
    <row r="24" spans="1:21" ht="75" customHeight="1">
      <c r="A24" s="56"/>
      <c r="B24" s="62" t="s">
        <v>42</v>
      </c>
      <c r="C24" s="63" t="s">
        <v>600</v>
      </c>
      <c r="D24" s="63"/>
      <c r="E24" s="63"/>
      <c r="F24" s="63"/>
      <c r="G24" s="63"/>
      <c r="H24" s="63"/>
      <c r="I24" s="63" t="s">
        <v>601</v>
      </c>
      <c r="J24" s="63"/>
      <c r="K24" s="63"/>
      <c r="L24" s="63" t="s">
        <v>602</v>
      </c>
      <c r="M24" s="63"/>
      <c r="N24" s="63"/>
      <c r="O24" s="63"/>
      <c r="P24" s="64" t="s">
        <v>45</v>
      </c>
      <c r="Q24" s="64" t="s">
        <v>55</v>
      </c>
      <c r="R24" s="64">
        <v>100</v>
      </c>
      <c r="S24" s="64">
        <v>61.54</v>
      </c>
      <c r="T24" s="64">
        <v>176.92</v>
      </c>
      <c r="U24" s="65">
        <f t="shared" si="0"/>
        <v>287.48781280467989</v>
      </c>
    </row>
    <row r="25" spans="1:21" ht="75" customHeight="1">
      <c r="A25" s="56"/>
      <c r="B25" s="62" t="s">
        <v>42</v>
      </c>
      <c r="C25" s="63" t="s">
        <v>603</v>
      </c>
      <c r="D25" s="63"/>
      <c r="E25" s="63"/>
      <c r="F25" s="63"/>
      <c r="G25" s="63"/>
      <c r="H25" s="63"/>
      <c r="I25" s="63" t="s">
        <v>604</v>
      </c>
      <c r="J25" s="63"/>
      <c r="K25" s="63"/>
      <c r="L25" s="63" t="s">
        <v>605</v>
      </c>
      <c r="M25" s="63"/>
      <c r="N25" s="63"/>
      <c r="O25" s="63"/>
      <c r="P25" s="64" t="s">
        <v>45</v>
      </c>
      <c r="Q25" s="64" t="s">
        <v>40</v>
      </c>
      <c r="R25" s="64">
        <v>5</v>
      </c>
      <c r="S25" s="64" t="s">
        <v>41</v>
      </c>
      <c r="T25" s="64" t="s">
        <v>41</v>
      </c>
      <c r="U25" s="65" t="str">
        <f t="shared" si="0"/>
        <v>N/A</v>
      </c>
    </row>
    <row r="26" spans="1:21" ht="75" customHeight="1">
      <c r="A26" s="56"/>
      <c r="B26" s="62" t="s">
        <v>42</v>
      </c>
      <c r="C26" s="63" t="s">
        <v>42</v>
      </c>
      <c r="D26" s="63"/>
      <c r="E26" s="63"/>
      <c r="F26" s="63"/>
      <c r="G26" s="63"/>
      <c r="H26" s="63"/>
      <c r="I26" s="63" t="s">
        <v>606</v>
      </c>
      <c r="J26" s="63"/>
      <c r="K26" s="63"/>
      <c r="L26" s="63" t="s">
        <v>607</v>
      </c>
      <c r="M26" s="63"/>
      <c r="N26" s="63"/>
      <c r="O26" s="63"/>
      <c r="P26" s="64" t="s">
        <v>45</v>
      </c>
      <c r="Q26" s="64" t="s">
        <v>40</v>
      </c>
      <c r="R26" s="64">
        <v>20</v>
      </c>
      <c r="S26" s="64" t="s">
        <v>41</v>
      </c>
      <c r="T26" s="64" t="s">
        <v>41</v>
      </c>
      <c r="U26" s="65" t="str">
        <f t="shared" si="0"/>
        <v>N/A</v>
      </c>
    </row>
    <row r="27" spans="1:21" ht="75" customHeight="1" thickBot="1">
      <c r="A27" s="56"/>
      <c r="B27" s="62" t="s">
        <v>42</v>
      </c>
      <c r="C27" s="63" t="s">
        <v>42</v>
      </c>
      <c r="D27" s="63"/>
      <c r="E27" s="63"/>
      <c r="F27" s="63"/>
      <c r="G27" s="63"/>
      <c r="H27" s="63"/>
      <c r="I27" s="63" t="s">
        <v>608</v>
      </c>
      <c r="J27" s="63"/>
      <c r="K27" s="63"/>
      <c r="L27" s="63" t="s">
        <v>609</v>
      </c>
      <c r="M27" s="63"/>
      <c r="N27" s="63"/>
      <c r="O27" s="63"/>
      <c r="P27" s="64" t="s">
        <v>45</v>
      </c>
      <c r="Q27" s="64" t="s">
        <v>40</v>
      </c>
      <c r="R27" s="64">
        <v>13.88</v>
      </c>
      <c r="S27" s="64" t="s">
        <v>41</v>
      </c>
      <c r="T27" s="64" t="s">
        <v>41</v>
      </c>
      <c r="U27" s="65" t="str">
        <f t="shared" si="0"/>
        <v>N/A</v>
      </c>
    </row>
    <row r="28" spans="1:21" ht="75" customHeight="1" thickTop="1">
      <c r="A28" s="56"/>
      <c r="B28" s="57" t="s">
        <v>56</v>
      </c>
      <c r="C28" s="58" t="s">
        <v>610</v>
      </c>
      <c r="D28" s="58"/>
      <c r="E28" s="58"/>
      <c r="F28" s="58"/>
      <c r="G28" s="58"/>
      <c r="H28" s="58"/>
      <c r="I28" s="58" t="s">
        <v>611</v>
      </c>
      <c r="J28" s="58"/>
      <c r="K28" s="58"/>
      <c r="L28" s="58" t="s">
        <v>612</v>
      </c>
      <c r="M28" s="58"/>
      <c r="N28" s="58"/>
      <c r="O28" s="58"/>
      <c r="P28" s="59" t="s">
        <v>45</v>
      </c>
      <c r="Q28" s="59" t="s">
        <v>60</v>
      </c>
      <c r="R28" s="59">
        <v>100</v>
      </c>
      <c r="S28" s="59">
        <v>60</v>
      </c>
      <c r="T28" s="59">
        <v>46.75</v>
      </c>
      <c r="U28" s="61">
        <f t="shared" si="0"/>
        <v>77.916666666666671</v>
      </c>
    </row>
    <row r="29" spans="1:21" ht="75" customHeight="1">
      <c r="A29" s="56"/>
      <c r="B29" s="62" t="s">
        <v>42</v>
      </c>
      <c r="C29" s="63" t="s">
        <v>613</v>
      </c>
      <c r="D29" s="63"/>
      <c r="E29" s="63"/>
      <c r="F29" s="63"/>
      <c r="G29" s="63"/>
      <c r="H29" s="63"/>
      <c r="I29" s="63" t="s">
        <v>614</v>
      </c>
      <c r="J29" s="63"/>
      <c r="K29" s="63"/>
      <c r="L29" s="63" t="s">
        <v>615</v>
      </c>
      <c r="M29" s="63"/>
      <c r="N29" s="63"/>
      <c r="O29" s="63"/>
      <c r="P29" s="64" t="s">
        <v>45</v>
      </c>
      <c r="Q29" s="64" t="s">
        <v>156</v>
      </c>
      <c r="R29" s="64">
        <v>100</v>
      </c>
      <c r="S29" s="64">
        <v>10.09</v>
      </c>
      <c r="T29" s="64">
        <v>52.01</v>
      </c>
      <c r="U29" s="65">
        <f t="shared" si="0"/>
        <v>515.46085232903863</v>
      </c>
    </row>
    <row r="30" spans="1:21" ht="75" customHeight="1">
      <c r="A30" s="56"/>
      <c r="B30" s="62" t="s">
        <v>42</v>
      </c>
      <c r="C30" s="63" t="s">
        <v>616</v>
      </c>
      <c r="D30" s="63"/>
      <c r="E30" s="63"/>
      <c r="F30" s="63"/>
      <c r="G30" s="63"/>
      <c r="H30" s="63"/>
      <c r="I30" s="63" t="s">
        <v>617</v>
      </c>
      <c r="J30" s="63"/>
      <c r="K30" s="63"/>
      <c r="L30" s="63" t="s">
        <v>618</v>
      </c>
      <c r="M30" s="63"/>
      <c r="N30" s="63"/>
      <c r="O30" s="63"/>
      <c r="P30" s="64" t="s">
        <v>45</v>
      </c>
      <c r="Q30" s="64" t="s">
        <v>107</v>
      </c>
      <c r="R30" s="64">
        <v>100</v>
      </c>
      <c r="S30" s="64" t="s">
        <v>41</v>
      </c>
      <c r="T30" s="64" t="s">
        <v>41</v>
      </c>
      <c r="U30" s="65" t="str">
        <f t="shared" si="0"/>
        <v>N/A</v>
      </c>
    </row>
    <row r="31" spans="1:21" ht="75" customHeight="1">
      <c r="A31" s="56"/>
      <c r="B31" s="62" t="s">
        <v>42</v>
      </c>
      <c r="C31" s="63" t="s">
        <v>619</v>
      </c>
      <c r="D31" s="63"/>
      <c r="E31" s="63"/>
      <c r="F31" s="63"/>
      <c r="G31" s="63"/>
      <c r="H31" s="63"/>
      <c r="I31" s="63" t="s">
        <v>620</v>
      </c>
      <c r="J31" s="63"/>
      <c r="K31" s="63"/>
      <c r="L31" s="63" t="s">
        <v>621</v>
      </c>
      <c r="M31" s="63"/>
      <c r="N31" s="63"/>
      <c r="O31" s="63"/>
      <c r="P31" s="64" t="s">
        <v>45</v>
      </c>
      <c r="Q31" s="64" t="s">
        <v>107</v>
      </c>
      <c r="R31" s="64">
        <v>100</v>
      </c>
      <c r="S31" s="64" t="s">
        <v>41</v>
      </c>
      <c r="T31" s="64" t="s">
        <v>41</v>
      </c>
      <c r="U31" s="65" t="str">
        <f t="shared" si="0"/>
        <v>N/A</v>
      </c>
    </row>
    <row r="32" spans="1:21" ht="75" customHeight="1">
      <c r="A32" s="56"/>
      <c r="B32" s="62" t="s">
        <v>42</v>
      </c>
      <c r="C32" s="63" t="s">
        <v>622</v>
      </c>
      <c r="D32" s="63"/>
      <c r="E32" s="63"/>
      <c r="F32" s="63"/>
      <c r="G32" s="63"/>
      <c r="H32" s="63"/>
      <c r="I32" s="63" t="s">
        <v>623</v>
      </c>
      <c r="J32" s="63"/>
      <c r="K32" s="63"/>
      <c r="L32" s="63" t="s">
        <v>624</v>
      </c>
      <c r="M32" s="63"/>
      <c r="N32" s="63"/>
      <c r="O32" s="63"/>
      <c r="P32" s="64" t="s">
        <v>45</v>
      </c>
      <c r="Q32" s="64" t="s">
        <v>156</v>
      </c>
      <c r="R32" s="64">
        <v>100</v>
      </c>
      <c r="S32" s="64">
        <v>40</v>
      </c>
      <c r="T32" s="64">
        <v>0</v>
      </c>
      <c r="U32" s="65">
        <f t="shared" si="0"/>
        <v>0</v>
      </c>
    </row>
    <row r="33" spans="1:22" ht="75" customHeight="1">
      <c r="A33" s="56"/>
      <c r="B33" s="62" t="s">
        <v>42</v>
      </c>
      <c r="C33" s="63" t="s">
        <v>625</v>
      </c>
      <c r="D33" s="63"/>
      <c r="E33" s="63"/>
      <c r="F33" s="63"/>
      <c r="G33" s="63"/>
      <c r="H33" s="63"/>
      <c r="I33" s="63" t="s">
        <v>626</v>
      </c>
      <c r="J33" s="63"/>
      <c r="K33" s="63"/>
      <c r="L33" s="63" t="s">
        <v>627</v>
      </c>
      <c r="M33" s="63"/>
      <c r="N33" s="63"/>
      <c r="O33" s="63"/>
      <c r="P33" s="64" t="s">
        <v>45</v>
      </c>
      <c r="Q33" s="64" t="s">
        <v>226</v>
      </c>
      <c r="R33" s="64">
        <v>100</v>
      </c>
      <c r="S33" s="64">
        <v>80</v>
      </c>
      <c r="T33" s="64">
        <v>122</v>
      </c>
      <c r="U33" s="65">
        <f t="shared" si="0"/>
        <v>152.5</v>
      </c>
    </row>
    <row r="34" spans="1:22" ht="75" customHeight="1">
      <c r="A34" s="56"/>
      <c r="B34" s="62" t="s">
        <v>42</v>
      </c>
      <c r="C34" s="63" t="s">
        <v>628</v>
      </c>
      <c r="D34" s="63"/>
      <c r="E34" s="63"/>
      <c r="F34" s="63"/>
      <c r="G34" s="63"/>
      <c r="H34" s="63"/>
      <c r="I34" s="63" t="s">
        <v>629</v>
      </c>
      <c r="J34" s="63"/>
      <c r="K34" s="63"/>
      <c r="L34" s="63" t="s">
        <v>630</v>
      </c>
      <c r="M34" s="63"/>
      <c r="N34" s="63"/>
      <c r="O34" s="63"/>
      <c r="P34" s="64" t="s">
        <v>45</v>
      </c>
      <c r="Q34" s="64" t="s">
        <v>156</v>
      </c>
      <c r="R34" s="64">
        <v>100</v>
      </c>
      <c r="S34" s="64">
        <v>60</v>
      </c>
      <c r="T34" s="64">
        <v>0</v>
      </c>
      <c r="U34" s="65">
        <f t="shared" si="0"/>
        <v>0</v>
      </c>
    </row>
    <row r="35" spans="1:22" ht="75" customHeight="1">
      <c r="A35" s="56"/>
      <c r="B35" s="62" t="s">
        <v>42</v>
      </c>
      <c r="C35" s="63" t="s">
        <v>631</v>
      </c>
      <c r="D35" s="63"/>
      <c r="E35" s="63"/>
      <c r="F35" s="63"/>
      <c r="G35" s="63"/>
      <c r="H35" s="63"/>
      <c r="I35" s="63" t="s">
        <v>632</v>
      </c>
      <c r="J35" s="63"/>
      <c r="K35" s="63"/>
      <c r="L35" s="63" t="s">
        <v>633</v>
      </c>
      <c r="M35" s="63"/>
      <c r="N35" s="63"/>
      <c r="O35" s="63"/>
      <c r="P35" s="64" t="s">
        <v>45</v>
      </c>
      <c r="Q35" s="64" t="s">
        <v>60</v>
      </c>
      <c r="R35" s="64">
        <v>100</v>
      </c>
      <c r="S35" s="64">
        <v>100</v>
      </c>
      <c r="T35" s="64">
        <v>0</v>
      </c>
      <c r="U35" s="65">
        <f t="shared" si="0"/>
        <v>0</v>
      </c>
    </row>
    <row r="36" spans="1:22" ht="75" customHeight="1">
      <c r="A36" s="56"/>
      <c r="B36" s="62" t="s">
        <v>42</v>
      </c>
      <c r="C36" s="63" t="s">
        <v>634</v>
      </c>
      <c r="D36" s="63"/>
      <c r="E36" s="63"/>
      <c r="F36" s="63"/>
      <c r="G36" s="63"/>
      <c r="H36" s="63"/>
      <c r="I36" s="63" t="s">
        <v>635</v>
      </c>
      <c r="J36" s="63"/>
      <c r="K36" s="63"/>
      <c r="L36" s="63" t="s">
        <v>636</v>
      </c>
      <c r="M36" s="63"/>
      <c r="N36" s="63"/>
      <c r="O36" s="63"/>
      <c r="P36" s="64" t="s">
        <v>45</v>
      </c>
      <c r="Q36" s="64" t="s">
        <v>60</v>
      </c>
      <c r="R36" s="64">
        <v>100</v>
      </c>
      <c r="S36" s="64">
        <v>80</v>
      </c>
      <c r="T36" s="64">
        <v>140</v>
      </c>
      <c r="U36" s="65">
        <f t="shared" si="0"/>
        <v>175</v>
      </c>
    </row>
    <row r="37" spans="1:22" ht="75" customHeight="1">
      <c r="A37" s="56"/>
      <c r="B37" s="62" t="s">
        <v>42</v>
      </c>
      <c r="C37" s="63" t="s">
        <v>637</v>
      </c>
      <c r="D37" s="63"/>
      <c r="E37" s="63"/>
      <c r="F37" s="63"/>
      <c r="G37" s="63"/>
      <c r="H37" s="63"/>
      <c r="I37" s="63" t="s">
        <v>638</v>
      </c>
      <c r="J37" s="63"/>
      <c r="K37" s="63"/>
      <c r="L37" s="63" t="s">
        <v>639</v>
      </c>
      <c r="M37" s="63"/>
      <c r="N37" s="63"/>
      <c r="O37" s="63"/>
      <c r="P37" s="64" t="s">
        <v>45</v>
      </c>
      <c r="Q37" s="64" t="s">
        <v>60</v>
      </c>
      <c r="R37" s="64">
        <v>100</v>
      </c>
      <c r="S37" s="64">
        <v>100</v>
      </c>
      <c r="T37" s="64">
        <v>105.45</v>
      </c>
      <c r="U37" s="65">
        <f t="shared" si="0"/>
        <v>105.45</v>
      </c>
    </row>
    <row r="38" spans="1:22" ht="75" customHeight="1">
      <c r="A38" s="56"/>
      <c r="B38" s="62" t="s">
        <v>42</v>
      </c>
      <c r="C38" s="63" t="s">
        <v>640</v>
      </c>
      <c r="D38" s="63"/>
      <c r="E38" s="63"/>
      <c r="F38" s="63"/>
      <c r="G38" s="63"/>
      <c r="H38" s="63"/>
      <c r="I38" s="63" t="s">
        <v>641</v>
      </c>
      <c r="J38" s="63"/>
      <c r="K38" s="63"/>
      <c r="L38" s="63" t="s">
        <v>642</v>
      </c>
      <c r="M38" s="63"/>
      <c r="N38" s="63"/>
      <c r="O38" s="63"/>
      <c r="P38" s="64" t="s">
        <v>45</v>
      </c>
      <c r="Q38" s="64" t="s">
        <v>226</v>
      </c>
      <c r="R38" s="64">
        <v>100</v>
      </c>
      <c r="S38" s="64">
        <v>58.33</v>
      </c>
      <c r="T38" s="64">
        <v>70.02</v>
      </c>
      <c r="U38" s="65">
        <f t="shared" si="0"/>
        <v>120.04114520829761</v>
      </c>
    </row>
    <row r="39" spans="1:22" ht="75" customHeight="1">
      <c r="A39" s="56"/>
      <c r="B39" s="62" t="s">
        <v>42</v>
      </c>
      <c r="C39" s="63" t="s">
        <v>643</v>
      </c>
      <c r="D39" s="63"/>
      <c r="E39" s="63"/>
      <c r="F39" s="63"/>
      <c r="G39" s="63"/>
      <c r="H39" s="63"/>
      <c r="I39" s="63" t="s">
        <v>644</v>
      </c>
      <c r="J39" s="63"/>
      <c r="K39" s="63"/>
      <c r="L39" s="63" t="s">
        <v>645</v>
      </c>
      <c r="M39" s="63"/>
      <c r="N39" s="63"/>
      <c r="O39" s="63"/>
      <c r="P39" s="64" t="s">
        <v>45</v>
      </c>
      <c r="Q39" s="64" t="s">
        <v>213</v>
      </c>
      <c r="R39" s="64">
        <v>91.67</v>
      </c>
      <c r="S39" s="64">
        <v>41.67</v>
      </c>
      <c r="T39" s="64">
        <v>0</v>
      </c>
      <c r="U39" s="65">
        <f t="shared" si="0"/>
        <v>0</v>
      </c>
    </row>
    <row r="40" spans="1:22" ht="75" customHeight="1" thickBot="1">
      <c r="A40" s="56"/>
      <c r="B40" s="62" t="s">
        <v>42</v>
      </c>
      <c r="C40" s="63" t="s">
        <v>646</v>
      </c>
      <c r="D40" s="63"/>
      <c r="E40" s="63"/>
      <c r="F40" s="63"/>
      <c r="G40" s="63"/>
      <c r="H40" s="63"/>
      <c r="I40" s="63" t="s">
        <v>647</v>
      </c>
      <c r="J40" s="63"/>
      <c r="K40" s="63"/>
      <c r="L40" s="63" t="s">
        <v>648</v>
      </c>
      <c r="M40" s="63"/>
      <c r="N40" s="63"/>
      <c r="O40" s="63"/>
      <c r="P40" s="64" t="s">
        <v>45</v>
      </c>
      <c r="Q40" s="64" t="s">
        <v>107</v>
      </c>
      <c r="R40" s="64">
        <v>100</v>
      </c>
      <c r="S40" s="64" t="s">
        <v>41</v>
      </c>
      <c r="T40" s="64" t="s">
        <v>41</v>
      </c>
      <c r="U40" s="65" t="str">
        <f t="shared" si="0"/>
        <v>N/A</v>
      </c>
    </row>
    <row r="41" spans="1:22" ht="22.5" customHeight="1" thickTop="1" thickBot="1">
      <c r="B41" s="9" t="s">
        <v>61</v>
      </c>
      <c r="C41" s="10"/>
      <c r="D41" s="10"/>
      <c r="E41" s="10"/>
      <c r="F41" s="10"/>
      <c r="G41" s="10"/>
      <c r="H41" s="11"/>
      <c r="I41" s="11"/>
      <c r="J41" s="11"/>
      <c r="K41" s="11"/>
      <c r="L41" s="11"/>
      <c r="M41" s="11"/>
      <c r="N41" s="11"/>
      <c r="O41" s="11"/>
      <c r="P41" s="11"/>
      <c r="Q41" s="11"/>
      <c r="R41" s="11"/>
      <c r="S41" s="11"/>
      <c r="T41" s="11"/>
      <c r="U41" s="12"/>
      <c r="V41" s="66"/>
    </row>
    <row r="42" spans="1:22" ht="26.25" customHeight="1" thickTop="1">
      <c r="B42" s="67"/>
      <c r="C42" s="68"/>
      <c r="D42" s="68"/>
      <c r="E42" s="68"/>
      <c r="F42" s="68"/>
      <c r="G42" s="68"/>
      <c r="H42" s="69"/>
      <c r="I42" s="69"/>
      <c r="J42" s="69"/>
      <c r="K42" s="69"/>
      <c r="L42" s="69"/>
      <c r="M42" s="69"/>
      <c r="N42" s="69"/>
      <c r="O42" s="69"/>
      <c r="P42" s="70"/>
      <c r="Q42" s="71"/>
      <c r="R42" s="72" t="s">
        <v>62</v>
      </c>
      <c r="S42" s="40" t="s">
        <v>63</v>
      </c>
      <c r="T42" s="72" t="s">
        <v>64</v>
      </c>
      <c r="U42" s="40" t="s">
        <v>65</v>
      </c>
    </row>
    <row r="43" spans="1:22" ht="26.25" customHeight="1" thickBot="1">
      <c r="B43" s="73"/>
      <c r="C43" s="74"/>
      <c r="D43" s="74"/>
      <c r="E43" s="74"/>
      <c r="F43" s="74"/>
      <c r="G43" s="74"/>
      <c r="H43" s="75"/>
      <c r="I43" s="75"/>
      <c r="J43" s="75"/>
      <c r="K43" s="75"/>
      <c r="L43" s="75"/>
      <c r="M43" s="75"/>
      <c r="N43" s="75"/>
      <c r="O43" s="75"/>
      <c r="P43" s="76"/>
      <c r="Q43" s="77"/>
      <c r="R43" s="78" t="s">
        <v>66</v>
      </c>
      <c r="S43" s="77" t="s">
        <v>66</v>
      </c>
      <c r="T43" s="77" t="s">
        <v>66</v>
      </c>
      <c r="U43" s="77" t="s">
        <v>67</v>
      </c>
    </row>
    <row r="44" spans="1:22" ht="13.5" customHeight="1" thickBot="1">
      <c r="B44" s="79" t="s">
        <v>68</v>
      </c>
      <c r="C44" s="80"/>
      <c r="D44" s="80"/>
      <c r="E44" s="81"/>
      <c r="F44" s="81"/>
      <c r="G44" s="81"/>
      <c r="H44" s="82"/>
      <c r="I44" s="82"/>
      <c r="J44" s="82"/>
      <c r="K44" s="82"/>
      <c r="L44" s="82"/>
      <c r="M44" s="82"/>
      <c r="N44" s="82"/>
      <c r="O44" s="82"/>
      <c r="P44" s="83"/>
      <c r="Q44" s="83"/>
      <c r="R44" s="84">
        <f>2285.50724</f>
        <v>2285.5072399999999</v>
      </c>
      <c r="S44" s="84">
        <f>2285.50724</f>
        <v>2285.5072399999999</v>
      </c>
      <c r="T44" s="84">
        <f>1933.32922394</f>
        <v>1933.32922394</v>
      </c>
      <c r="U44" s="85">
        <f>+IF(ISERR(T44/S44*100),"N/A",T44/S44*100)</f>
        <v>84.590815994964856</v>
      </c>
    </row>
    <row r="45" spans="1:22" ht="13.5" customHeight="1" thickBot="1">
      <c r="B45" s="86" t="s">
        <v>69</v>
      </c>
      <c r="C45" s="87"/>
      <c r="D45" s="87"/>
      <c r="E45" s="88"/>
      <c r="F45" s="88"/>
      <c r="G45" s="88"/>
      <c r="H45" s="89"/>
      <c r="I45" s="89"/>
      <c r="J45" s="89"/>
      <c r="K45" s="89"/>
      <c r="L45" s="89"/>
      <c r="M45" s="89"/>
      <c r="N45" s="89"/>
      <c r="O45" s="89"/>
      <c r="P45" s="90"/>
      <c r="Q45" s="90"/>
      <c r="R45" s="84">
        <f>2007.78438125</f>
        <v>2007.78438125</v>
      </c>
      <c r="S45" s="84">
        <f>2007.78438125</f>
        <v>2007.78438125</v>
      </c>
      <c r="T45" s="84">
        <f>1933.32922394</f>
        <v>1933.32922394</v>
      </c>
      <c r="U45" s="85">
        <f>+IF(ISERR(T45/S45*100),"N/A",T45/S45*100)</f>
        <v>96.291675639809199</v>
      </c>
    </row>
    <row r="46" spans="1:22" ht="14.85" customHeight="1" thickTop="1" thickBot="1">
      <c r="B46" s="9" t="s">
        <v>70</v>
      </c>
      <c r="C46" s="10"/>
      <c r="D46" s="10"/>
      <c r="E46" s="10"/>
      <c r="F46" s="10"/>
      <c r="G46" s="10"/>
      <c r="H46" s="11"/>
      <c r="I46" s="11"/>
      <c r="J46" s="11"/>
      <c r="K46" s="11"/>
      <c r="L46" s="11"/>
      <c r="M46" s="11"/>
      <c r="N46" s="11"/>
      <c r="O46" s="11"/>
      <c r="P46" s="11"/>
      <c r="Q46" s="11"/>
      <c r="R46" s="11"/>
      <c r="S46" s="11"/>
      <c r="T46" s="11"/>
      <c r="U46" s="12"/>
    </row>
    <row r="47" spans="1:22" ht="44.25" customHeight="1" thickTop="1">
      <c r="B47" s="91" t="s">
        <v>71</v>
      </c>
      <c r="C47" s="93"/>
      <c r="D47" s="93"/>
      <c r="E47" s="93"/>
      <c r="F47" s="93"/>
      <c r="G47" s="93"/>
      <c r="H47" s="93"/>
      <c r="I47" s="93"/>
      <c r="J47" s="93"/>
      <c r="K47" s="93"/>
      <c r="L47" s="93"/>
      <c r="M47" s="93"/>
      <c r="N47" s="93"/>
      <c r="O47" s="93"/>
      <c r="P47" s="93"/>
      <c r="Q47" s="93"/>
      <c r="R47" s="93"/>
      <c r="S47" s="93"/>
      <c r="T47" s="93"/>
      <c r="U47" s="92"/>
    </row>
    <row r="48" spans="1:22" ht="34.5" customHeight="1">
      <c r="B48" s="94" t="s">
        <v>72</v>
      </c>
      <c r="C48" s="96"/>
      <c r="D48" s="96"/>
      <c r="E48" s="96"/>
      <c r="F48" s="96"/>
      <c r="G48" s="96"/>
      <c r="H48" s="96"/>
      <c r="I48" s="96"/>
      <c r="J48" s="96"/>
      <c r="K48" s="96"/>
      <c r="L48" s="96"/>
      <c r="M48" s="96"/>
      <c r="N48" s="96"/>
      <c r="O48" s="96"/>
      <c r="P48" s="96"/>
      <c r="Q48" s="96"/>
      <c r="R48" s="96"/>
      <c r="S48" s="96"/>
      <c r="T48" s="96"/>
      <c r="U48" s="95"/>
    </row>
    <row r="49" spans="2:21" ht="34.5" customHeight="1">
      <c r="B49" s="94" t="s">
        <v>649</v>
      </c>
      <c r="C49" s="96"/>
      <c r="D49" s="96"/>
      <c r="E49" s="96"/>
      <c r="F49" s="96"/>
      <c r="G49" s="96"/>
      <c r="H49" s="96"/>
      <c r="I49" s="96"/>
      <c r="J49" s="96"/>
      <c r="K49" s="96"/>
      <c r="L49" s="96"/>
      <c r="M49" s="96"/>
      <c r="N49" s="96"/>
      <c r="O49" s="96"/>
      <c r="P49" s="96"/>
      <c r="Q49" s="96"/>
      <c r="R49" s="96"/>
      <c r="S49" s="96"/>
      <c r="T49" s="96"/>
      <c r="U49" s="95"/>
    </row>
    <row r="50" spans="2:21" ht="34.5" customHeight="1">
      <c r="B50" s="94" t="s">
        <v>650</v>
      </c>
      <c r="C50" s="96"/>
      <c r="D50" s="96"/>
      <c r="E50" s="96"/>
      <c r="F50" s="96"/>
      <c r="G50" s="96"/>
      <c r="H50" s="96"/>
      <c r="I50" s="96"/>
      <c r="J50" s="96"/>
      <c r="K50" s="96"/>
      <c r="L50" s="96"/>
      <c r="M50" s="96"/>
      <c r="N50" s="96"/>
      <c r="O50" s="96"/>
      <c r="P50" s="96"/>
      <c r="Q50" s="96"/>
      <c r="R50" s="96"/>
      <c r="S50" s="96"/>
      <c r="T50" s="96"/>
      <c r="U50" s="95"/>
    </row>
    <row r="51" spans="2:21" ht="28.5" customHeight="1">
      <c r="B51" s="94" t="s">
        <v>651</v>
      </c>
      <c r="C51" s="96"/>
      <c r="D51" s="96"/>
      <c r="E51" s="96"/>
      <c r="F51" s="96"/>
      <c r="G51" s="96"/>
      <c r="H51" s="96"/>
      <c r="I51" s="96"/>
      <c r="J51" s="96"/>
      <c r="K51" s="96"/>
      <c r="L51" s="96"/>
      <c r="M51" s="96"/>
      <c r="N51" s="96"/>
      <c r="O51" s="96"/>
      <c r="P51" s="96"/>
      <c r="Q51" s="96"/>
      <c r="R51" s="96"/>
      <c r="S51" s="96"/>
      <c r="T51" s="96"/>
      <c r="U51" s="95"/>
    </row>
    <row r="52" spans="2:21" ht="16.5" customHeight="1">
      <c r="B52" s="94" t="s">
        <v>652</v>
      </c>
      <c r="C52" s="96"/>
      <c r="D52" s="96"/>
      <c r="E52" s="96"/>
      <c r="F52" s="96"/>
      <c r="G52" s="96"/>
      <c r="H52" s="96"/>
      <c r="I52" s="96"/>
      <c r="J52" s="96"/>
      <c r="K52" s="96"/>
      <c r="L52" s="96"/>
      <c r="M52" s="96"/>
      <c r="N52" s="96"/>
      <c r="O52" s="96"/>
      <c r="P52" s="96"/>
      <c r="Q52" s="96"/>
      <c r="R52" s="96"/>
      <c r="S52" s="96"/>
      <c r="T52" s="96"/>
      <c r="U52" s="95"/>
    </row>
    <row r="53" spans="2:21" ht="29.1" customHeight="1">
      <c r="B53" s="94" t="s">
        <v>653</v>
      </c>
      <c r="C53" s="96"/>
      <c r="D53" s="96"/>
      <c r="E53" s="96"/>
      <c r="F53" s="96"/>
      <c r="G53" s="96"/>
      <c r="H53" s="96"/>
      <c r="I53" s="96"/>
      <c r="J53" s="96"/>
      <c r="K53" s="96"/>
      <c r="L53" s="96"/>
      <c r="M53" s="96"/>
      <c r="N53" s="96"/>
      <c r="O53" s="96"/>
      <c r="P53" s="96"/>
      <c r="Q53" s="96"/>
      <c r="R53" s="96"/>
      <c r="S53" s="96"/>
      <c r="T53" s="96"/>
      <c r="U53" s="95"/>
    </row>
    <row r="54" spans="2:21" ht="18.2" customHeight="1">
      <c r="B54" s="94" t="s">
        <v>654</v>
      </c>
      <c r="C54" s="96"/>
      <c r="D54" s="96"/>
      <c r="E54" s="96"/>
      <c r="F54" s="96"/>
      <c r="G54" s="96"/>
      <c r="H54" s="96"/>
      <c r="I54" s="96"/>
      <c r="J54" s="96"/>
      <c r="K54" s="96"/>
      <c r="L54" s="96"/>
      <c r="M54" s="96"/>
      <c r="N54" s="96"/>
      <c r="O54" s="96"/>
      <c r="P54" s="96"/>
      <c r="Q54" s="96"/>
      <c r="R54" s="96"/>
      <c r="S54" s="96"/>
      <c r="T54" s="96"/>
      <c r="U54" s="95"/>
    </row>
    <row r="55" spans="2:21" ht="17.850000000000001" customHeight="1">
      <c r="B55" s="94" t="s">
        <v>655</v>
      </c>
      <c r="C55" s="96"/>
      <c r="D55" s="96"/>
      <c r="E55" s="96"/>
      <c r="F55" s="96"/>
      <c r="G55" s="96"/>
      <c r="H55" s="96"/>
      <c r="I55" s="96"/>
      <c r="J55" s="96"/>
      <c r="K55" s="96"/>
      <c r="L55" s="96"/>
      <c r="M55" s="96"/>
      <c r="N55" s="96"/>
      <c r="O55" s="96"/>
      <c r="P55" s="96"/>
      <c r="Q55" s="96"/>
      <c r="R55" s="96"/>
      <c r="S55" s="96"/>
      <c r="T55" s="96"/>
      <c r="U55" s="95"/>
    </row>
    <row r="56" spans="2:21" ht="35.1" customHeight="1">
      <c r="B56" s="94" t="s">
        <v>656</v>
      </c>
      <c r="C56" s="96"/>
      <c r="D56" s="96"/>
      <c r="E56" s="96"/>
      <c r="F56" s="96"/>
      <c r="G56" s="96"/>
      <c r="H56" s="96"/>
      <c r="I56" s="96"/>
      <c r="J56" s="96"/>
      <c r="K56" s="96"/>
      <c r="L56" s="96"/>
      <c r="M56" s="96"/>
      <c r="N56" s="96"/>
      <c r="O56" s="96"/>
      <c r="P56" s="96"/>
      <c r="Q56" s="96"/>
      <c r="R56" s="96"/>
      <c r="S56" s="96"/>
      <c r="T56" s="96"/>
      <c r="U56" s="95"/>
    </row>
    <row r="57" spans="2:21" ht="45.75" customHeight="1">
      <c r="B57" s="94" t="s">
        <v>657</v>
      </c>
      <c r="C57" s="96"/>
      <c r="D57" s="96"/>
      <c r="E57" s="96"/>
      <c r="F57" s="96"/>
      <c r="G57" s="96"/>
      <c r="H57" s="96"/>
      <c r="I57" s="96"/>
      <c r="J57" s="96"/>
      <c r="K57" s="96"/>
      <c r="L57" s="96"/>
      <c r="M57" s="96"/>
      <c r="N57" s="96"/>
      <c r="O57" s="96"/>
      <c r="P57" s="96"/>
      <c r="Q57" s="96"/>
      <c r="R57" s="96"/>
      <c r="S57" s="96"/>
      <c r="T57" s="96"/>
      <c r="U57" s="95"/>
    </row>
    <row r="58" spans="2:21" ht="18.95" customHeight="1">
      <c r="B58" s="94" t="s">
        <v>658</v>
      </c>
      <c r="C58" s="96"/>
      <c r="D58" s="96"/>
      <c r="E58" s="96"/>
      <c r="F58" s="96"/>
      <c r="G58" s="96"/>
      <c r="H58" s="96"/>
      <c r="I58" s="96"/>
      <c r="J58" s="96"/>
      <c r="K58" s="96"/>
      <c r="L58" s="96"/>
      <c r="M58" s="96"/>
      <c r="N58" s="96"/>
      <c r="O58" s="96"/>
      <c r="P58" s="96"/>
      <c r="Q58" s="96"/>
      <c r="R58" s="96"/>
      <c r="S58" s="96"/>
      <c r="T58" s="96"/>
      <c r="U58" s="95"/>
    </row>
    <row r="59" spans="2:21" ht="34.5" customHeight="1">
      <c r="B59" s="94" t="s">
        <v>659</v>
      </c>
      <c r="C59" s="96"/>
      <c r="D59" s="96"/>
      <c r="E59" s="96"/>
      <c r="F59" s="96"/>
      <c r="G59" s="96"/>
      <c r="H59" s="96"/>
      <c r="I59" s="96"/>
      <c r="J59" s="96"/>
      <c r="K59" s="96"/>
      <c r="L59" s="96"/>
      <c r="M59" s="96"/>
      <c r="N59" s="96"/>
      <c r="O59" s="96"/>
      <c r="P59" s="96"/>
      <c r="Q59" s="96"/>
      <c r="R59" s="96"/>
      <c r="S59" s="96"/>
      <c r="T59" s="96"/>
      <c r="U59" s="95"/>
    </row>
    <row r="60" spans="2:21" ht="34.5" customHeight="1">
      <c r="B60" s="94" t="s">
        <v>660</v>
      </c>
      <c r="C60" s="96"/>
      <c r="D60" s="96"/>
      <c r="E60" s="96"/>
      <c r="F60" s="96"/>
      <c r="G60" s="96"/>
      <c r="H60" s="96"/>
      <c r="I60" s="96"/>
      <c r="J60" s="96"/>
      <c r="K60" s="96"/>
      <c r="L60" s="96"/>
      <c r="M60" s="96"/>
      <c r="N60" s="96"/>
      <c r="O60" s="96"/>
      <c r="P60" s="96"/>
      <c r="Q60" s="96"/>
      <c r="R60" s="96"/>
      <c r="S60" s="96"/>
      <c r="T60" s="96"/>
      <c r="U60" s="95"/>
    </row>
    <row r="61" spans="2:21" ht="33.950000000000003" customHeight="1">
      <c r="B61" s="94" t="s">
        <v>661</v>
      </c>
      <c r="C61" s="96"/>
      <c r="D61" s="96"/>
      <c r="E61" s="96"/>
      <c r="F61" s="96"/>
      <c r="G61" s="96"/>
      <c r="H61" s="96"/>
      <c r="I61" s="96"/>
      <c r="J61" s="96"/>
      <c r="K61" s="96"/>
      <c r="L61" s="96"/>
      <c r="M61" s="96"/>
      <c r="N61" s="96"/>
      <c r="O61" s="96"/>
      <c r="P61" s="96"/>
      <c r="Q61" s="96"/>
      <c r="R61" s="96"/>
      <c r="S61" s="96"/>
      <c r="T61" s="96"/>
      <c r="U61" s="95"/>
    </row>
    <row r="62" spans="2:21" ht="34.5" customHeight="1">
      <c r="B62" s="94" t="s">
        <v>662</v>
      </c>
      <c r="C62" s="96"/>
      <c r="D62" s="96"/>
      <c r="E62" s="96"/>
      <c r="F62" s="96"/>
      <c r="G62" s="96"/>
      <c r="H62" s="96"/>
      <c r="I62" s="96"/>
      <c r="J62" s="96"/>
      <c r="K62" s="96"/>
      <c r="L62" s="96"/>
      <c r="M62" s="96"/>
      <c r="N62" s="96"/>
      <c r="O62" s="96"/>
      <c r="P62" s="96"/>
      <c r="Q62" s="96"/>
      <c r="R62" s="96"/>
      <c r="S62" s="96"/>
      <c r="T62" s="96"/>
      <c r="U62" s="95"/>
    </row>
    <row r="63" spans="2:21" ht="34.5" customHeight="1">
      <c r="B63" s="94" t="s">
        <v>663</v>
      </c>
      <c r="C63" s="96"/>
      <c r="D63" s="96"/>
      <c r="E63" s="96"/>
      <c r="F63" s="96"/>
      <c r="G63" s="96"/>
      <c r="H63" s="96"/>
      <c r="I63" s="96"/>
      <c r="J63" s="96"/>
      <c r="K63" s="96"/>
      <c r="L63" s="96"/>
      <c r="M63" s="96"/>
      <c r="N63" s="96"/>
      <c r="O63" s="96"/>
      <c r="P63" s="96"/>
      <c r="Q63" s="96"/>
      <c r="R63" s="96"/>
      <c r="S63" s="96"/>
      <c r="T63" s="96"/>
      <c r="U63" s="95"/>
    </row>
    <row r="64" spans="2:21" ht="34.5" customHeight="1">
      <c r="B64" s="94" t="s">
        <v>664</v>
      </c>
      <c r="C64" s="96"/>
      <c r="D64" s="96"/>
      <c r="E64" s="96"/>
      <c r="F64" s="96"/>
      <c r="G64" s="96"/>
      <c r="H64" s="96"/>
      <c r="I64" s="96"/>
      <c r="J64" s="96"/>
      <c r="K64" s="96"/>
      <c r="L64" s="96"/>
      <c r="M64" s="96"/>
      <c r="N64" s="96"/>
      <c r="O64" s="96"/>
      <c r="P64" s="96"/>
      <c r="Q64" s="96"/>
      <c r="R64" s="96"/>
      <c r="S64" s="96"/>
      <c r="T64" s="96"/>
      <c r="U64" s="95"/>
    </row>
    <row r="65" spans="2:21" ht="49.35" customHeight="1">
      <c r="B65" s="94" t="s">
        <v>665</v>
      </c>
      <c r="C65" s="96"/>
      <c r="D65" s="96"/>
      <c r="E65" s="96"/>
      <c r="F65" s="96"/>
      <c r="G65" s="96"/>
      <c r="H65" s="96"/>
      <c r="I65" s="96"/>
      <c r="J65" s="96"/>
      <c r="K65" s="96"/>
      <c r="L65" s="96"/>
      <c r="M65" s="96"/>
      <c r="N65" s="96"/>
      <c r="O65" s="96"/>
      <c r="P65" s="96"/>
      <c r="Q65" s="96"/>
      <c r="R65" s="96"/>
      <c r="S65" s="96"/>
      <c r="T65" s="96"/>
      <c r="U65" s="95"/>
    </row>
    <row r="66" spans="2:21" ht="33.75" customHeight="1">
      <c r="B66" s="94" t="s">
        <v>666</v>
      </c>
      <c r="C66" s="96"/>
      <c r="D66" s="96"/>
      <c r="E66" s="96"/>
      <c r="F66" s="96"/>
      <c r="G66" s="96"/>
      <c r="H66" s="96"/>
      <c r="I66" s="96"/>
      <c r="J66" s="96"/>
      <c r="K66" s="96"/>
      <c r="L66" s="96"/>
      <c r="M66" s="96"/>
      <c r="N66" s="96"/>
      <c r="O66" s="96"/>
      <c r="P66" s="96"/>
      <c r="Q66" s="96"/>
      <c r="R66" s="96"/>
      <c r="S66" s="96"/>
      <c r="T66" s="96"/>
      <c r="U66" s="95"/>
    </row>
    <row r="67" spans="2:21" ht="34.5" customHeight="1">
      <c r="B67" s="94" t="s">
        <v>667</v>
      </c>
      <c r="C67" s="96"/>
      <c r="D67" s="96"/>
      <c r="E67" s="96"/>
      <c r="F67" s="96"/>
      <c r="G67" s="96"/>
      <c r="H67" s="96"/>
      <c r="I67" s="96"/>
      <c r="J67" s="96"/>
      <c r="K67" s="96"/>
      <c r="L67" s="96"/>
      <c r="M67" s="96"/>
      <c r="N67" s="96"/>
      <c r="O67" s="96"/>
      <c r="P67" s="96"/>
      <c r="Q67" s="96"/>
      <c r="R67" s="96"/>
      <c r="S67" s="96"/>
      <c r="T67" s="96"/>
      <c r="U67" s="95"/>
    </row>
    <row r="68" spans="2:21" ht="34.5" customHeight="1">
      <c r="B68" s="94" t="s">
        <v>668</v>
      </c>
      <c r="C68" s="96"/>
      <c r="D68" s="96"/>
      <c r="E68" s="96"/>
      <c r="F68" s="96"/>
      <c r="G68" s="96"/>
      <c r="H68" s="96"/>
      <c r="I68" s="96"/>
      <c r="J68" s="96"/>
      <c r="K68" s="96"/>
      <c r="L68" s="96"/>
      <c r="M68" s="96"/>
      <c r="N68" s="96"/>
      <c r="O68" s="96"/>
      <c r="P68" s="96"/>
      <c r="Q68" s="96"/>
      <c r="R68" s="96"/>
      <c r="S68" s="96"/>
      <c r="T68" s="96"/>
      <c r="U68" s="95"/>
    </row>
    <row r="69" spans="2:21" ht="31.7" customHeight="1">
      <c r="B69" s="94" t="s">
        <v>669</v>
      </c>
      <c r="C69" s="96"/>
      <c r="D69" s="96"/>
      <c r="E69" s="96"/>
      <c r="F69" s="96"/>
      <c r="G69" s="96"/>
      <c r="H69" s="96"/>
      <c r="I69" s="96"/>
      <c r="J69" s="96"/>
      <c r="K69" s="96"/>
      <c r="L69" s="96"/>
      <c r="M69" s="96"/>
      <c r="N69" s="96"/>
      <c r="O69" s="96"/>
      <c r="P69" s="96"/>
      <c r="Q69" s="96"/>
      <c r="R69" s="96"/>
      <c r="S69" s="96"/>
      <c r="T69" s="96"/>
      <c r="U69" s="95"/>
    </row>
    <row r="70" spans="2:21" ht="30.6" customHeight="1">
      <c r="B70" s="94" t="s">
        <v>670</v>
      </c>
      <c r="C70" s="96"/>
      <c r="D70" s="96"/>
      <c r="E70" s="96"/>
      <c r="F70" s="96"/>
      <c r="G70" s="96"/>
      <c r="H70" s="96"/>
      <c r="I70" s="96"/>
      <c r="J70" s="96"/>
      <c r="K70" s="96"/>
      <c r="L70" s="96"/>
      <c r="M70" s="96"/>
      <c r="N70" s="96"/>
      <c r="O70" s="96"/>
      <c r="P70" s="96"/>
      <c r="Q70" s="96"/>
      <c r="R70" s="96"/>
      <c r="S70" s="96"/>
      <c r="T70" s="96"/>
      <c r="U70" s="95"/>
    </row>
    <row r="71" spans="2:21" ht="41.85" customHeight="1">
      <c r="B71" s="94" t="s">
        <v>671</v>
      </c>
      <c r="C71" s="96"/>
      <c r="D71" s="96"/>
      <c r="E71" s="96"/>
      <c r="F71" s="96"/>
      <c r="G71" s="96"/>
      <c r="H71" s="96"/>
      <c r="I71" s="96"/>
      <c r="J71" s="96"/>
      <c r="K71" s="96"/>
      <c r="L71" s="96"/>
      <c r="M71" s="96"/>
      <c r="N71" s="96"/>
      <c r="O71" s="96"/>
      <c r="P71" s="96"/>
      <c r="Q71" s="96"/>
      <c r="R71" s="96"/>
      <c r="S71" s="96"/>
      <c r="T71" s="96"/>
      <c r="U71" s="95"/>
    </row>
    <row r="72" spans="2:21" ht="32.450000000000003" customHeight="1">
      <c r="B72" s="94" t="s">
        <v>672</v>
      </c>
      <c r="C72" s="96"/>
      <c r="D72" s="96"/>
      <c r="E72" s="96"/>
      <c r="F72" s="96"/>
      <c r="G72" s="96"/>
      <c r="H72" s="96"/>
      <c r="I72" s="96"/>
      <c r="J72" s="96"/>
      <c r="K72" s="96"/>
      <c r="L72" s="96"/>
      <c r="M72" s="96"/>
      <c r="N72" s="96"/>
      <c r="O72" s="96"/>
      <c r="P72" s="96"/>
      <c r="Q72" s="96"/>
      <c r="R72" s="96"/>
      <c r="S72" s="96"/>
      <c r="T72" s="96"/>
      <c r="U72" s="95"/>
    </row>
    <row r="73" spans="2:21" ht="38.85" customHeight="1">
      <c r="B73" s="94" t="s">
        <v>673</v>
      </c>
      <c r="C73" s="96"/>
      <c r="D73" s="96"/>
      <c r="E73" s="96"/>
      <c r="F73" s="96"/>
      <c r="G73" s="96"/>
      <c r="H73" s="96"/>
      <c r="I73" s="96"/>
      <c r="J73" s="96"/>
      <c r="K73" s="96"/>
      <c r="L73" s="96"/>
      <c r="M73" s="96"/>
      <c r="N73" s="96"/>
      <c r="O73" s="96"/>
      <c r="P73" s="96"/>
      <c r="Q73" s="96"/>
      <c r="R73" s="96"/>
      <c r="S73" s="96"/>
      <c r="T73" s="96"/>
      <c r="U73" s="95"/>
    </row>
    <row r="74" spans="2:21" ht="41.85" customHeight="1">
      <c r="B74" s="94" t="s">
        <v>674</v>
      </c>
      <c r="C74" s="96"/>
      <c r="D74" s="96"/>
      <c r="E74" s="96"/>
      <c r="F74" s="96"/>
      <c r="G74" s="96"/>
      <c r="H74" s="96"/>
      <c r="I74" s="96"/>
      <c r="J74" s="96"/>
      <c r="K74" s="96"/>
      <c r="L74" s="96"/>
      <c r="M74" s="96"/>
      <c r="N74" s="96"/>
      <c r="O74" s="96"/>
      <c r="P74" s="96"/>
      <c r="Q74" s="96"/>
      <c r="R74" s="96"/>
      <c r="S74" s="96"/>
      <c r="T74" s="96"/>
      <c r="U74" s="95"/>
    </row>
    <row r="75" spans="2:21" ht="27.6" customHeight="1">
      <c r="B75" s="94" t="s">
        <v>675</v>
      </c>
      <c r="C75" s="96"/>
      <c r="D75" s="96"/>
      <c r="E75" s="96"/>
      <c r="F75" s="96"/>
      <c r="G75" s="96"/>
      <c r="H75" s="96"/>
      <c r="I75" s="96"/>
      <c r="J75" s="96"/>
      <c r="K75" s="96"/>
      <c r="L75" s="96"/>
      <c r="M75" s="96"/>
      <c r="N75" s="96"/>
      <c r="O75" s="96"/>
      <c r="P75" s="96"/>
      <c r="Q75" s="96"/>
      <c r="R75" s="96"/>
      <c r="S75" s="96"/>
      <c r="T75" s="96"/>
      <c r="U75" s="95"/>
    </row>
    <row r="76" spans="2:21" ht="34.35" customHeight="1">
      <c r="B76" s="94" t="s">
        <v>676</v>
      </c>
      <c r="C76" s="96"/>
      <c r="D76" s="96"/>
      <c r="E76" s="96"/>
      <c r="F76" s="96"/>
      <c r="G76" s="96"/>
      <c r="H76" s="96"/>
      <c r="I76" s="96"/>
      <c r="J76" s="96"/>
      <c r="K76" s="96"/>
      <c r="L76" s="96"/>
      <c r="M76" s="96"/>
      <c r="N76" s="96"/>
      <c r="O76" s="96"/>
      <c r="P76" s="96"/>
      <c r="Q76" s="96"/>
      <c r="R76" s="96"/>
      <c r="S76" s="96"/>
      <c r="T76" s="96"/>
      <c r="U76" s="95"/>
    </row>
    <row r="77" spans="2:21" ht="34.5" customHeight="1" thickBot="1">
      <c r="B77" s="97" t="s">
        <v>677</v>
      </c>
      <c r="C77" s="99"/>
      <c r="D77" s="99"/>
      <c r="E77" s="99"/>
      <c r="F77" s="99"/>
      <c r="G77" s="99"/>
      <c r="H77" s="99"/>
      <c r="I77" s="99"/>
      <c r="J77" s="99"/>
      <c r="K77" s="99"/>
      <c r="L77" s="99"/>
      <c r="M77" s="99"/>
      <c r="N77" s="99"/>
      <c r="O77" s="99"/>
      <c r="P77" s="99"/>
      <c r="Q77" s="99"/>
      <c r="R77" s="99"/>
      <c r="S77" s="99"/>
      <c r="T77" s="99"/>
      <c r="U77" s="98"/>
    </row>
  </sheetData>
  <mergeCells count="144">
    <mergeCell ref="B72:U72"/>
    <mergeCell ref="B73:U73"/>
    <mergeCell ref="B74:U74"/>
    <mergeCell ref="B75:U75"/>
    <mergeCell ref="B76:U76"/>
    <mergeCell ref="B77:U77"/>
    <mergeCell ref="B66:U66"/>
    <mergeCell ref="B67:U67"/>
    <mergeCell ref="B68:U68"/>
    <mergeCell ref="B69:U69"/>
    <mergeCell ref="B70:U70"/>
    <mergeCell ref="B71:U71"/>
    <mergeCell ref="B60:U60"/>
    <mergeCell ref="B61:U61"/>
    <mergeCell ref="B62:U62"/>
    <mergeCell ref="B63:U63"/>
    <mergeCell ref="B64:U64"/>
    <mergeCell ref="B65:U65"/>
    <mergeCell ref="B54:U54"/>
    <mergeCell ref="B55:U55"/>
    <mergeCell ref="B56:U56"/>
    <mergeCell ref="B57:U57"/>
    <mergeCell ref="B58:U58"/>
    <mergeCell ref="B59:U59"/>
    <mergeCell ref="B48:U48"/>
    <mergeCell ref="B49:U49"/>
    <mergeCell ref="B50:U50"/>
    <mergeCell ref="B51:U51"/>
    <mergeCell ref="B52:U52"/>
    <mergeCell ref="B53:U53"/>
    <mergeCell ref="C40:H40"/>
    <mergeCell ref="I40:K40"/>
    <mergeCell ref="L40:O40"/>
    <mergeCell ref="B44:D44"/>
    <mergeCell ref="B45:D45"/>
    <mergeCell ref="B47:U47"/>
    <mergeCell ref="C38:H38"/>
    <mergeCell ref="I38:K38"/>
    <mergeCell ref="L38:O38"/>
    <mergeCell ref="C39:H39"/>
    <mergeCell ref="I39:K39"/>
    <mergeCell ref="L39:O39"/>
    <mergeCell ref="C36:H36"/>
    <mergeCell ref="I36:K36"/>
    <mergeCell ref="L36:O36"/>
    <mergeCell ref="C37:H37"/>
    <mergeCell ref="I37:K37"/>
    <mergeCell ref="L37:O37"/>
    <mergeCell ref="C34:H34"/>
    <mergeCell ref="I34:K34"/>
    <mergeCell ref="L34:O34"/>
    <mergeCell ref="C35:H35"/>
    <mergeCell ref="I35:K35"/>
    <mergeCell ref="L35:O35"/>
    <mergeCell ref="C32:H32"/>
    <mergeCell ref="I32:K32"/>
    <mergeCell ref="L32:O32"/>
    <mergeCell ref="C33:H33"/>
    <mergeCell ref="I33:K33"/>
    <mergeCell ref="L33:O33"/>
    <mergeCell ref="C30:H30"/>
    <mergeCell ref="I30:K30"/>
    <mergeCell ref="L30:O30"/>
    <mergeCell ref="C31:H31"/>
    <mergeCell ref="I31:K31"/>
    <mergeCell ref="L31:O31"/>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61"/>
  <sheetViews>
    <sheetView view="pageBreakPreview" zoomScale="80" zoomScaleNormal="80" zoomScaleSheetLayoutView="80" workbookViewId="0">
      <selection activeCell="I12" sqref="I12:K1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678</v>
      </c>
      <c r="D4" s="15" t="s">
        <v>679</v>
      </c>
      <c r="E4" s="15"/>
      <c r="F4" s="15"/>
      <c r="G4" s="15"/>
      <c r="H4" s="15"/>
      <c r="I4" s="16"/>
      <c r="J4" s="17" t="s">
        <v>6</v>
      </c>
      <c r="K4" s="18" t="s">
        <v>7</v>
      </c>
      <c r="L4" s="19" t="s">
        <v>8</v>
      </c>
      <c r="M4" s="19"/>
      <c r="N4" s="19"/>
      <c r="O4" s="19"/>
      <c r="P4" s="17" t="s">
        <v>9</v>
      </c>
      <c r="Q4" s="19" t="s">
        <v>680</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281</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c r="A11" s="56"/>
      <c r="B11" s="57" t="s">
        <v>36</v>
      </c>
      <c r="C11" s="58" t="s">
        <v>681</v>
      </c>
      <c r="D11" s="58"/>
      <c r="E11" s="58"/>
      <c r="F11" s="58"/>
      <c r="G11" s="58"/>
      <c r="H11" s="58"/>
      <c r="I11" s="58" t="s">
        <v>682</v>
      </c>
      <c r="J11" s="58"/>
      <c r="K11" s="58"/>
      <c r="L11" s="58" t="s">
        <v>683</v>
      </c>
      <c r="M11" s="58"/>
      <c r="N11" s="58"/>
      <c r="O11" s="58"/>
      <c r="P11" s="59" t="s">
        <v>45</v>
      </c>
      <c r="Q11" s="59" t="s">
        <v>40</v>
      </c>
      <c r="R11" s="59">
        <v>42.87</v>
      </c>
      <c r="S11" s="59" t="s">
        <v>41</v>
      </c>
      <c r="T11" s="59" t="s">
        <v>41</v>
      </c>
      <c r="U11" s="61" t="str">
        <f t="shared" ref="U11:U32" si="0">IF(ISERR(T11/S11*100),"N/A",T11/S11*100)</f>
        <v>N/A</v>
      </c>
    </row>
    <row r="12" spans="1:34" ht="75" customHeight="1">
      <c r="A12" s="56"/>
      <c r="B12" s="62" t="s">
        <v>42</v>
      </c>
      <c r="C12" s="63" t="s">
        <v>42</v>
      </c>
      <c r="D12" s="63"/>
      <c r="E12" s="63"/>
      <c r="F12" s="63"/>
      <c r="G12" s="63"/>
      <c r="H12" s="63"/>
      <c r="I12" s="63" t="s">
        <v>1397</v>
      </c>
      <c r="J12" s="63"/>
      <c r="K12" s="63"/>
      <c r="L12" s="63" t="s">
        <v>684</v>
      </c>
      <c r="M12" s="63"/>
      <c r="N12" s="63"/>
      <c r="O12" s="63"/>
      <c r="P12" s="64" t="s">
        <v>45</v>
      </c>
      <c r="Q12" s="64" t="s">
        <v>107</v>
      </c>
      <c r="R12" s="100">
        <v>86.6</v>
      </c>
      <c r="S12" s="100" t="s">
        <v>41</v>
      </c>
      <c r="T12" s="100" t="s">
        <v>41</v>
      </c>
      <c r="U12" s="65" t="str">
        <f t="shared" si="0"/>
        <v>N/A</v>
      </c>
    </row>
    <row r="13" spans="1:34" ht="75" customHeight="1">
      <c r="A13" s="56"/>
      <c r="B13" s="62" t="s">
        <v>42</v>
      </c>
      <c r="C13" s="63" t="s">
        <v>42</v>
      </c>
      <c r="D13" s="63"/>
      <c r="E13" s="63"/>
      <c r="F13" s="63"/>
      <c r="G13" s="63"/>
      <c r="H13" s="63"/>
      <c r="I13" s="63" t="s">
        <v>685</v>
      </c>
      <c r="J13" s="63"/>
      <c r="K13" s="63"/>
      <c r="L13" s="63" t="s">
        <v>686</v>
      </c>
      <c r="M13" s="63"/>
      <c r="N13" s="63"/>
      <c r="O13" s="63"/>
      <c r="P13" s="64" t="s">
        <v>184</v>
      </c>
      <c r="Q13" s="64" t="s">
        <v>40</v>
      </c>
      <c r="R13" s="64">
        <v>9.33</v>
      </c>
      <c r="S13" s="64" t="s">
        <v>41</v>
      </c>
      <c r="T13" s="64" t="s">
        <v>41</v>
      </c>
      <c r="U13" s="65" t="str">
        <f t="shared" si="0"/>
        <v>N/A</v>
      </c>
    </row>
    <row r="14" spans="1:34" ht="75" customHeight="1" thickBot="1">
      <c r="A14" s="56"/>
      <c r="B14" s="62" t="s">
        <v>42</v>
      </c>
      <c r="C14" s="63" t="s">
        <v>42</v>
      </c>
      <c r="D14" s="63"/>
      <c r="E14" s="63"/>
      <c r="F14" s="63"/>
      <c r="G14" s="63"/>
      <c r="H14" s="63"/>
      <c r="I14" s="63" t="s">
        <v>687</v>
      </c>
      <c r="J14" s="63"/>
      <c r="K14" s="63"/>
      <c r="L14" s="63" t="s">
        <v>688</v>
      </c>
      <c r="M14" s="63"/>
      <c r="N14" s="63"/>
      <c r="O14" s="63"/>
      <c r="P14" s="64" t="s">
        <v>45</v>
      </c>
      <c r="Q14" s="64" t="s">
        <v>40</v>
      </c>
      <c r="R14" s="64">
        <v>8.4499999999999993</v>
      </c>
      <c r="S14" s="64" t="s">
        <v>41</v>
      </c>
      <c r="T14" s="64" t="s">
        <v>41</v>
      </c>
      <c r="U14" s="65" t="str">
        <f t="shared" si="0"/>
        <v>N/A</v>
      </c>
    </row>
    <row r="15" spans="1:34" ht="75" customHeight="1" thickTop="1">
      <c r="A15" s="56"/>
      <c r="B15" s="57" t="s">
        <v>46</v>
      </c>
      <c r="C15" s="58" t="s">
        <v>689</v>
      </c>
      <c r="D15" s="58"/>
      <c r="E15" s="58"/>
      <c r="F15" s="58"/>
      <c r="G15" s="58"/>
      <c r="H15" s="58"/>
      <c r="I15" s="58" t="s">
        <v>690</v>
      </c>
      <c r="J15" s="58"/>
      <c r="K15" s="58"/>
      <c r="L15" s="58" t="s">
        <v>691</v>
      </c>
      <c r="M15" s="58"/>
      <c r="N15" s="58"/>
      <c r="O15" s="58"/>
      <c r="P15" s="59" t="s">
        <v>45</v>
      </c>
      <c r="Q15" s="59" t="s">
        <v>40</v>
      </c>
      <c r="R15" s="59">
        <v>75.23</v>
      </c>
      <c r="S15" s="59" t="s">
        <v>41</v>
      </c>
      <c r="T15" s="59" t="s">
        <v>41</v>
      </c>
      <c r="U15" s="61" t="str">
        <f t="shared" si="0"/>
        <v>N/A</v>
      </c>
    </row>
    <row r="16" spans="1:34" ht="75" customHeight="1" thickBot="1">
      <c r="A16" s="56"/>
      <c r="B16" s="62" t="s">
        <v>42</v>
      </c>
      <c r="C16" s="63" t="s">
        <v>42</v>
      </c>
      <c r="D16" s="63"/>
      <c r="E16" s="63"/>
      <c r="F16" s="63"/>
      <c r="G16" s="63"/>
      <c r="H16" s="63"/>
      <c r="I16" s="63" t="s">
        <v>692</v>
      </c>
      <c r="J16" s="63"/>
      <c r="K16" s="63"/>
      <c r="L16" s="63" t="s">
        <v>693</v>
      </c>
      <c r="M16" s="63"/>
      <c r="N16" s="63"/>
      <c r="O16" s="63"/>
      <c r="P16" s="64" t="s">
        <v>45</v>
      </c>
      <c r="Q16" s="64" t="s">
        <v>40</v>
      </c>
      <c r="R16" s="64">
        <v>40.46</v>
      </c>
      <c r="S16" s="64" t="s">
        <v>41</v>
      </c>
      <c r="T16" s="64" t="s">
        <v>41</v>
      </c>
      <c r="U16" s="65" t="str">
        <f t="shared" si="0"/>
        <v>N/A</v>
      </c>
    </row>
    <row r="17" spans="1:21" ht="75" customHeight="1" thickTop="1">
      <c r="A17" s="56"/>
      <c r="B17" s="57" t="s">
        <v>51</v>
      </c>
      <c r="C17" s="58" t="s">
        <v>694</v>
      </c>
      <c r="D17" s="58"/>
      <c r="E17" s="58"/>
      <c r="F17" s="58"/>
      <c r="G17" s="58"/>
      <c r="H17" s="58"/>
      <c r="I17" s="58" t="s">
        <v>695</v>
      </c>
      <c r="J17" s="58"/>
      <c r="K17" s="58"/>
      <c r="L17" s="58" t="s">
        <v>696</v>
      </c>
      <c r="M17" s="58"/>
      <c r="N17" s="58"/>
      <c r="O17" s="58"/>
      <c r="P17" s="59" t="s">
        <v>45</v>
      </c>
      <c r="Q17" s="59" t="s">
        <v>60</v>
      </c>
      <c r="R17" s="59">
        <v>90.91</v>
      </c>
      <c r="S17" s="59">
        <v>45.45</v>
      </c>
      <c r="T17" s="59">
        <v>50</v>
      </c>
      <c r="U17" s="61">
        <f t="shared" si="0"/>
        <v>110.01100110010999</v>
      </c>
    </row>
    <row r="18" spans="1:21" ht="75" customHeight="1">
      <c r="A18" s="56"/>
      <c r="B18" s="62" t="s">
        <v>42</v>
      </c>
      <c r="C18" s="63" t="s">
        <v>42</v>
      </c>
      <c r="D18" s="63"/>
      <c r="E18" s="63"/>
      <c r="F18" s="63"/>
      <c r="G18" s="63"/>
      <c r="H18" s="63"/>
      <c r="I18" s="63" t="s">
        <v>697</v>
      </c>
      <c r="J18" s="63"/>
      <c r="K18" s="63"/>
      <c r="L18" s="63" t="s">
        <v>698</v>
      </c>
      <c r="M18" s="63"/>
      <c r="N18" s="63"/>
      <c r="O18" s="63"/>
      <c r="P18" s="64" t="s">
        <v>45</v>
      </c>
      <c r="Q18" s="64" t="s">
        <v>55</v>
      </c>
      <c r="R18" s="64">
        <v>47.51</v>
      </c>
      <c r="S18" s="64">
        <v>54.75</v>
      </c>
      <c r="T18" s="64">
        <v>40.93</v>
      </c>
      <c r="U18" s="65">
        <f t="shared" si="0"/>
        <v>74.757990867579906</v>
      </c>
    </row>
    <row r="19" spans="1:21" ht="75" customHeight="1">
      <c r="A19" s="56"/>
      <c r="B19" s="62" t="s">
        <v>42</v>
      </c>
      <c r="C19" s="63" t="s">
        <v>699</v>
      </c>
      <c r="D19" s="63"/>
      <c r="E19" s="63"/>
      <c r="F19" s="63"/>
      <c r="G19" s="63"/>
      <c r="H19" s="63"/>
      <c r="I19" s="63" t="s">
        <v>700</v>
      </c>
      <c r="J19" s="63"/>
      <c r="K19" s="63"/>
      <c r="L19" s="63" t="s">
        <v>701</v>
      </c>
      <c r="M19" s="63"/>
      <c r="N19" s="63"/>
      <c r="O19" s="63"/>
      <c r="P19" s="64" t="s">
        <v>45</v>
      </c>
      <c r="Q19" s="64" t="s">
        <v>97</v>
      </c>
      <c r="R19" s="64">
        <v>6.16</v>
      </c>
      <c r="S19" s="64">
        <v>7.94</v>
      </c>
      <c r="T19" s="64">
        <v>5.95</v>
      </c>
      <c r="U19" s="65">
        <f t="shared" si="0"/>
        <v>74.937027707808568</v>
      </c>
    </row>
    <row r="20" spans="1:21" ht="75" customHeight="1">
      <c r="A20" s="56"/>
      <c r="B20" s="62" t="s">
        <v>42</v>
      </c>
      <c r="C20" s="63" t="s">
        <v>42</v>
      </c>
      <c r="D20" s="63"/>
      <c r="E20" s="63"/>
      <c r="F20" s="63"/>
      <c r="G20" s="63"/>
      <c r="H20" s="63"/>
      <c r="I20" s="63" t="s">
        <v>702</v>
      </c>
      <c r="J20" s="63"/>
      <c r="K20" s="63"/>
      <c r="L20" s="63" t="s">
        <v>703</v>
      </c>
      <c r="M20" s="63"/>
      <c r="N20" s="63"/>
      <c r="O20" s="63"/>
      <c r="P20" s="64" t="s">
        <v>45</v>
      </c>
      <c r="Q20" s="64" t="s">
        <v>97</v>
      </c>
      <c r="R20" s="64">
        <v>0</v>
      </c>
      <c r="S20" s="64">
        <v>10.28</v>
      </c>
      <c r="T20" s="64">
        <v>0</v>
      </c>
      <c r="U20" s="65">
        <f t="shared" si="0"/>
        <v>0</v>
      </c>
    </row>
    <row r="21" spans="1:21" ht="75" customHeight="1">
      <c r="A21" s="56"/>
      <c r="B21" s="62" t="s">
        <v>42</v>
      </c>
      <c r="C21" s="63" t="s">
        <v>42</v>
      </c>
      <c r="D21" s="63"/>
      <c r="E21" s="63"/>
      <c r="F21" s="63"/>
      <c r="G21" s="63"/>
      <c r="H21" s="63"/>
      <c r="I21" s="63" t="s">
        <v>704</v>
      </c>
      <c r="J21" s="63"/>
      <c r="K21" s="63"/>
      <c r="L21" s="63" t="s">
        <v>705</v>
      </c>
      <c r="M21" s="63"/>
      <c r="N21" s="63"/>
      <c r="O21" s="63"/>
      <c r="P21" s="64" t="s">
        <v>45</v>
      </c>
      <c r="Q21" s="64" t="s">
        <v>97</v>
      </c>
      <c r="R21" s="64">
        <v>0.14000000000000001</v>
      </c>
      <c r="S21" s="64">
        <v>0.02</v>
      </c>
      <c r="T21" s="64">
        <v>0</v>
      </c>
      <c r="U21" s="65">
        <f t="shared" si="0"/>
        <v>0</v>
      </c>
    </row>
    <row r="22" spans="1:21" ht="75" customHeight="1">
      <c r="A22" s="56"/>
      <c r="B22" s="62" t="s">
        <v>42</v>
      </c>
      <c r="C22" s="63" t="s">
        <v>42</v>
      </c>
      <c r="D22" s="63"/>
      <c r="E22" s="63"/>
      <c r="F22" s="63"/>
      <c r="G22" s="63"/>
      <c r="H22" s="63"/>
      <c r="I22" s="63" t="s">
        <v>706</v>
      </c>
      <c r="J22" s="63"/>
      <c r="K22" s="63"/>
      <c r="L22" s="63" t="s">
        <v>707</v>
      </c>
      <c r="M22" s="63"/>
      <c r="N22" s="63"/>
      <c r="O22" s="63"/>
      <c r="P22" s="64" t="s">
        <v>45</v>
      </c>
      <c r="Q22" s="64" t="s">
        <v>97</v>
      </c>
      <c r="R22" s="64">
        <v>25.12</v>
      </c>
      <c r="S22" s="64">
        <v>8.0399999999999991</v>
      </c>
      <c r="T22" s="64">
        <v>8.4</v>
      </c>
      <c r="U22" s="65">
        <f t="shared" si="0"/>
        <v>104.47761194029852</v>
      </c>
    </row>
    <row r="23" spans="1:21" ht="75" customHeight="1">
      <c r="A23" s="56"/>
      <c r="B23" s="62" t="s">
        <v>42</v>
      </c>
      <c r="C23" s="63" t="s">
        <v>42</v>
      </c>
      <c r="D23" s="63"/>
      <c r="E23" s="63"/>
      <c r="F23" s="63"/>
      <c r="G23" s="63"/>
      <c r="H23" s="63"/>
      <c r="I23" s="63" t="s">
        <v>708</v>
      </c>
      <c r="J23" s="63"/>
      <c r="K23" s="63"/>
      <c r="L23" s="63" t="s">
        <v>709</v>
      </c>
      <c r="M23" s="63"/>
      <c r="N23" s="63"/>
      <c r="O23" s="63"/>
      <c r="P23" s="64" t="s">
        <v>45</v>
      </c>
      <c r="Q23" s="64" t="s">
        <v>97</v>
      </c>
      <c r="R23" s="64">
        <v>57.79</v>
      </c>
      <c r="S23" s="64">
        <v>39.43</v>
      </c>
      <c r="T23" s="64">
        <v>30.99</v>
      </c>
      <c r="U23" s="65">
        <f t="shared" si="0"/>
        <v>78.594978442810032</v>
      </c>
    </row>
    <row r="24" spans="1:21" ht="75" customHeight="1" thickBot="1">
      <c r="A24" s="56"/>
      <c r="B24" s="62" t="s">
        <v>42</v>
      </c>
      <c r="C24" s="63" t="s">
        <v>42</v>
      </c>
      <c r="D24" s="63"/>
      <c r="E24" s="63"/>
      <c r="F24" s="63"/>
      <c r="G24" s="63"/>
      <c r="H24" s="63"/>
      <c r="I24" s="63" t="s">
        <v>710</v>
      </c>
      <c r="J24" s="63"/>
      <c r="K24" s="63"/>
      <c r="L24" s="63" t="s">
        <v>711</v>
      </c>
      <c r="M24" s="63"/>
      <c r="N24" s="63"/>
      <c r="O24" s="63"/>
      <c r="P24" s="64" t="s">
        <v>45</v>
      </c>
      <c r="Q24" s="64" t="s">
        <v>97</v>
      </c>
      <c r="R24" s="64">
        <v>0</v>
      </c>
      <c r="S24" s="64" t="s">
        <v>41</v>
      </c>
      <c r="T24" s="64">
        <v>0</v>
      </c>
      <c r="U24" s="65" t="str">
        <f t="shared" si="0"/>
        <v>N/A</v>
      </c>
    </row>
    <row r="25" spans="1:21" ht="75" customHeight="1" thickTop="1">
      <c r="A25" s="56"/>
      <c r="B25" s="57" t="s">
        <v>56</v>
      </c>
      <c r="C25" s="58" t="s">
        <v>712</v>
      </c>
      <c r="D25" s="58"/>
      <c r="E25" s="58"/>
      <c r="F25" s="58"/>
      <c r="G25" s="58"/>
      <c r="H25" s="58"/>
      <c r="I25" s="58" t="s">
        <v>713</v>
      </c>
      <c r="J25" s="58"/>
      <c r="K25" s="58"/>
      <c r="L25" s="58" t="s">
        <v>714</v>
      </c>
      <c r="M25" s="58"/>
      <c r="N25" s="58"/>
      <c r="O25" s="58"/>
      <c r="P25" s="59" t="s">
        <v>45</v>
      </c>
      <c r="Q25" s="59" t="s">
        <v>107</v>
      </c>
      <c r="R25" s="59">
        <v>29.87</v>
      </c>
      <c r="S25" s="59" t="s">
        <v>41</v>
      </c>
      <c r="T25" s="59" t="s">
        <v>41</v>
      </c>
      <c r="U25" s="61" t="str">
        <f t="shared" si="0"/>
        <v>N/A</v>
      </c>
    </row>
    <row r="26" spans="1:21" ht="75" customHeight="1">
      <c r="A26" s="56"/>
      <c r="B26" s="62" t="s">
        <v>42</v>
      </c>
      <c r="C26" s="63" t="s">
        <v>715</v>
      </c>
      <c r="D26" s="63"/>
      <c r="E26" s="63"/>
      <c r="F26" s="63"/>
      <c r="G26" s="63"/>
      <c r="H26" s="63"/>
      <c r="I26" s="63" t="s">
        <v>716</v>
      </c>
      <c r="J26" s="63"/>
      <c r="K26" s="63"/>
      <c r="L26" s="63" t="s">
        <v>717</v>
      </c>
      <c r="M26" s="63"/>
      <c r="N26" s="63"/>
      <c r="O26" s="63"/>
      <c r="P26" s="64" t="s">
        <v>45</v>
      </c>
      <c r="Q26" s="64" t="s">
        <v>107</v>
      </c>
      <c r="R26" s="64">
        <v>33.700000000000003</v>
      </c>
      <c r="S26" s="64" t="s">
        <v>41</v>
      </c>
      <c r="T26" s="64" t="s">
        <v>41</v>
      </c>
      <c r="U26" s="65" t="str">
        <f t="shared" si="0"/>
        <v>N/A</v>
      </c>
    </row>
    <row r="27" spans="1:21" ht="75" customHeight="1">
      <c r="A27" s="56"/>
      <c r="B27" s="62" t="s">
        <v>42</v>
      </c>
      <c r="C27" s="63" t="s">
        <v>718</v>
      </c>
      <c r="D27" s="63"/>
      <c r="E27" s="63"/>
      <c r="F27" s="63"/>
      <c r="G27" s="63"/>
      <c r="H27" s="63"/>
      <c r="I27" s="63" t="s">
        <v>719</v>
      </c>
      <c r="J27" s="63"/>
      <c r="K27" s="63"/>
      <c r="L27" s="63" t="s">
        <v>720</v>
      </c>
      <c r="M27" s="63"/>
      <c r="N27" s="63"/>
      <c r="O27" s="63"/>
      <c r="P27" s="64" t="s">
        <v>45</v>
      </c>
      <c r="Q27" s="64" t="s">
        <v>60</v>
      </c>
      <c r="R27" s="64">
        <v>54.06</v>
      </c>
      <c r="S27" s="64">
        <v>56.91</v>
      </c>
      <c r="T27" s="64">
        <v>46.73</v>
      </c>
      <c r="U27" s="65">
        <f t="shared" si="0"/>
        <v>82.112106835354069</v>
      </c>
    </row>
    <row r="28" spans="1:21" ht="75" customHeight="1">
      <c r="A28" s="56"/>
      <c r="B28" s="62" t="s">
        <v>42</v>
      </c>
      <c r="C28" s="63" t="s">
        <v>721</v>
      </c>
      <c r="D28" s="63"/>
      <c r="E28" s="63"/>
      <c r="F28" s="63"/>
      <c r="G28" s="63"/>
      <c r="H28" s="63"/>
      <c r="I28" s="63" t="s">
        <v>722</v>
      </c>
      <c r="J28" s="63"/>
      <c r="K28" s="63"/>
      <c r="L28" s="63" t="s">
        <v>723</v>
      </c>
      <c r="M28" s="63"/>
      <c r="N28" s="63"/>
      <c r="O28" s="63"/>
      <c r="P28" s="64" t="s">
        <v>45</v>
      </c>
      <c r="Q28" s="64" t="s">
        <v>60</v>
      </c>
      <c r="R28" s="64">
        <v>87.26</v>
      </c>
      <c r="S28" s="64">
        <v>65.45</v>
      </c>
      <c r="T28" s="64">
        <v>56.89</v>
      </c>
      <c r="U28" s="65">
        <f t="shared" si="0"/>
        <v>86.921313980137498</v>
      </c>
    </row>
    <row r="29" spans="1:21" ht="75" customHeight="1">
      <c r="A29" s="56"/>
      <c r="B29" s="62" t="s">
        <v>42</v>
      </c>
      <c r="C29" s="63" t="s">
        <v>724</v>
      </c>
      <c r="D29" s="63"/>
      <c r="E29" s="63"/>
      <c r="F29" s="63"/>
      <c r="G29" s="63"/>
      <c r="H29" s="63"/>
      <c r="I29" s="63" t="s">
        <v>725</v>
      </c>
      <c r="J29" s="63"/>
      <c r="K29" s="63"/>
      <c r="L29" s="63" t="s">
        <v>726</v>
      </c>
      <c r="M29" s="63"/>
      <c r="N29" s="63"/>
      <c r="O29" s="63"/>
      <c r="P29" s="64" t="s">
        <v>45</v>
      </c>
      <c r="Q29" s="64" t="s">
        <v>60</v>
      </c>
      <c r="R29" s="64">
        <v>44.84</v>
      </c>
      <c r="S29" s="64">
        <v>30.62</v>
      </c>
      <c r="T29" s="64">
        <v>40.840000000000003</v>
      </c>
      <c r="U29" s="65">
        <f t="shared" si="0"/>
        <v>133.3768778576094</v>
      </c>
    </row>
    <row r="30" spans="1:21" ht="75" customHeight="1">
      <c r="A30" s="56"/>
      <c r="B30" s="62" t="s">
        <v>42</v>
      </c>
      <c r="C30" s="63" t="s">
        <v>727</v>
      </c>
      <c r="D30" s="63"/>
      <c r="E30" s="63"/>
      <c r="F30" s="63"/>
      <c r="G30" s="63"/>
      <c r="H30" s="63"/>
      <c r="I30" s="63" t="s">
        <v>728</v>
      </c>
      <c r="J30" s="63"/>
      <c r="K30" s="63"/>
      <c r="L30" s="63" t="s">
        <v>729</v>
      </c>
      <c r="M30" s="63"/>
      <c r="N30" s="63"/>
      <c r="O30" s="63"/>
      <c r="P30" s="64" t="s">
        <v>45</v>
      </c>
      <c r="Q30" s="64" t="s">
        <v>60</v>
      </c>
      <c r="R30" s="64">
        <v>92.79</v>
      </c>
      <c r="S30" s="64">
        <v>69.59</v>
      </c>
      <c r="T30" s="64">
        <v>65.64</v>
      </c>
      <c r="U30" s="65">
        <f t="shared" si="0"/>
        <v>94.323897111653963</v>
      </c>
    </row>
    <row r="31" spans="1:21" ht="75" customHeight="1">
      <c r="A31" s="56"/>
      <c r="B31" s="62" t="s">
        <v>42</v>
      </c>
      <c r="C31" s="63" t="s">
        <v>730</v>
      </c>
      <c r="D31" s="63"/>
      <c r="E31" s="63"/>
      <c r="F31" s="63"/>
      <c r="G31" s="63"/>
      <c r="H31" s="63"/>
      <c r="I31" s="63" t="s">
        <v>731</v>
      </c>
      <c r="J31" s="63"/>
      <c r="K31" s="63"/>
      <c r="L31" s="63" t="s">
        <v>732</v>
      </c>
      <c r="M31" s="63"/>
      <c r="N31" s="63"/>
      <c r="O31" s="63"/>
      <c r="P31" s="64" t="s">
        <v>45</v>
      </c>
      <c r="Q31" s="64" t="s">
        <v>60</v>
      </c>
      <c r="R31" s="64">
        <v>79.88</v>
      </c>
      <c r="S31" s="64">
        <v>26.62</v>
      </c>
      <c r="T31" s="64">
        <v>39.85</v>
      </c>
      <c r="U31" s="65">
        <f t="shared" si="0"/>
        <v>149.69947407963937</v>
      </c>
    </row>
    <row r="32" spans="1:21" ht="75" customHeight="1" thickBot="1">
      <c r="A32" s="56"/>
      <c r="B32" s="62" t="s">
        <v>42</v>
      </c>
      <c r="C32" s="63" t="s">
        <v>733</v>
      </c>
      <c r="D32" s="63"/>
      <c r="E32" s="63"/>
      <c r="F32" s="63"/>
      <c r="G32" s="63"/>
      <c r="H32" s="63"/>
      <c r="I32" s="63" t="s">
        <v>734</v>
      </c>
      <c r="J32" s="63"/>
      <c r="K32" s="63"/>
      <c r="L32" s="63" t="s">
        <v>735</v>
      </c>
      <c r="M32" s="63"/>
      <c r="N32" s="63"/>
      <c r="O32" s="63"/>
      <c r="P32" s="64" t="s">
        <v>45</v>
      </c>
      <c r="Q32" s="64" t="s">
        <v>60</v>
      </c>
      <c r="R32" s="64">
        <v>81.319999999999993</v>
      </c>
      <c r="S32" s="64">
        <v>69.58</v>
      </c>
      <c r="T32" s="64">
        <v>43.72</v>
      </c>
      <c r="U32" s="65">
        <f t="shared" si="0"/>
        <v>62.834147743604483</v>
      </c>
    </row>
    <row r="33" spans="2:22" ht="22.5" customHeight="1" thickTop="1" thickBot="1">
      <c r="B33" s="9" t="s">
        <v>61</v>
      </c>
      <c r="C33" s="10"/>
      <c r="D33" s="10"/>
      <c r="E33" s="10"/>
      <c r="F33" s="10"/>
      <c r="G33" s="10"/>
      <c r="H33" s="11"/>
      <c r="I33" s="11"/>
      <c r="J33" s="11"/>
      <c r="K33" s="11"/>
      <c r="L33" s="11"/>
      <c r="M33" s="11"/>
      <c r="N33" s="11"/>
      <c r="O33" s="11"/>
      <c r="P33" s="11"/>
      <c r="Q33" s="11"/>
      <c r="R33" s="11"/>
      <c r="S33" s="11"/>
      <c r="T33" s="11"/>
      <c r="U33" s="12"/>
      <c r="V33" s="66"/>
    </row>
    <row r="34" spans="2:22" ht="26.25" customHeight="1" thickTop="1">
      <c r="B34" s="67"/>
      <c r="C34" s="68"/>
      <c r="D34" s="68"/>
      <c r="E34" s="68"/>
      <c r="F34" s="68"/>
      <c r="G34" s="68"/>
      <c r="H34" s="69"/>
      <c r="I34" s="69"/>
      <c r="J34" s="69"/>
      <c r="K34" s="69"/>
      <c r="L34" s="69"/>
      <c r="M34" s="69"/>
      <c r="N34" s="69"/>
      <c r="O34" s="69"/>
      <c r="P34" s="70"/>
      <c r="Q34" s="71"/>
      <c r="R34" s="72" t="s">
        <v>62</v>
      </c>
      <c r="S34" s="40" t="s">
        <v>63</v>
      </c>
      <c r="T34" s="72" t="s">
        <v>64</v>
      </c>
      <c r="U34" s="40" t="s">
        <v>65</v>
      </c>
    </row>
    <row r="35" spans="2:22" ht="26.25" customHeight="1" thickBot="1">
      <c r="B35" s="73"/>
      <c r="C35" s="74"/>
      <c r="D35" s="74"/>
      <c r="E35" s="74"/>
      <c r="F35" s="74"/>
      <c r="G35" s="74"/>
      <c r="H35" s="75"/>
      <c r="I35" s="75"/>
      <c r="J35" s="75"/>
      <c r="K35" s="75"/>
      <c r="L35" s="75"/>
      <c r="M35" s="75"/>
      <c r="N35" s="75"/>
      <c r="O35" s="75"/>
      <c r="P35" s="76"/>
      <c r="Q35" s="77"/>
      <c r="R35" s="78" t="s">
        <v>66</v>
      </c>
      <c r="S35" s="77" t="s">
        <v>66</v>
      </c>
      <c r="T35" s="77" t="s">
        <v>66</v>
      </c>
      <c r="U35" s="77" t="s">
        <v>67</v>
      </c>
    </row>
    <row r="36" spans="2:22" ht="13.5" customHeight="1" thickBot="1">
      <c r="B36" s="79" t="s">
        <v>68</v>
      </c>
      <c r="C36" s="80"/>
      <c r="D36" s="80"/>
      <c r="E36" s="81"/>
      <c r="F36" s="81"/>
      <c r="G36" s="81"/>
      <c r="H36" s="82"/>
      <c r="I36" s="82"/>
      <c r="J36" s="82"/>
      <c r="K36" s="82"/>
      <c r="L36" s="82"/>
      <c r="M36" s="82"/>
      <c r="N36" s="82"/>
      <c r="O36" s="82"/>
      <c r="P36" s="83"/>
      <c r="Q36" s="83"/>
      <c r="R36" s="84">
        <f>9421.81054</f>
        <v>9421.8105400000004</v>
      </c>
      <c r="S36" s="84">
        <f>9421.81054</f>
        <v>9421.8105400000004</v>
      </c>
      <c r="T36" s="84">
        <f>5245.8580353</f>
        <v>5245.8580352999998</v>
      </c>
      <c r="U36" s="85">
        <f>+IF(ISERR(T36/S36*100),"N/A",T36/S36*100)</f>
        <v>55.677812804968582</v>
      </c>
    </row>
    <row r="37" spans="2:22" ht="13.5" customHeight="1" thickBot="1">
      <c r="B37" s="86" t="s">
        <v>69</v>
      </c>
      <c r="C37" s="87"/>
      <c r="D37" s="87"/>
      <c r="E37" s="88"/>
      <c r="F37" s="88"/>
      <c r="G37" s="88"/>
      <c r="H37" s="89"/>
      <c r="I37" s="89"/>
      <c r="J37" s="89"/>
      <c r="K37" s="89"/>
      <c r="L37" s="89"/>
      <c r="M37" s="89"/>
      <c r="N37" s="89"/>
      <c r="O37" s="89"/>
      <c r="P37" s="90"/>
      <c r="Q37" s="90"/>
      <c r="R37" s="84">
        <f>5522.47527932</f>
        <v>5522.4752793199996</v>
      </c>
      <c r="S37" s="84">
        <f>5522.47527932</f>
        <v>5522.4752793199996</v>
      </c>
      <c r="T37" s="84">
        <f>5245.8580353</f>
        <v>5245.8580352999998</v>
      </c>
      <c r="U37" s="85">
        <f>+IF(ISERR(T37/S37*100),"N/A",T37/S37*100)</f>
        <v>94.991064150964192</v>
      </c>
    </row>
    <row r="38" spans="2:22" ht="14.85" customHeight="1" thickTop="1" thickBot="1">
      <c r="B38" s="9" t="s">
        <v>70</v>
      </c>
      <c r="C38" s="10"/>
      <c r="D38" s="10"/>
      <c r="E38" s="10"/>
      <c r="F38" s="10"/>
      <c r="G38" s="10"/>
      <c r="H38" s="11"/>
      <c r="I38" s="11"/>
      <c r="J38" s="11"/>
      <c r="K38" s="11"/>
      <c r="L38" s="11"/>
      <c r="M38" s="11"/>
      <c r="N38" s="11"/>
      <c r="O38" s="11"/>
      <c r="P38" s="11"/>
      <c r="Q38" s="11"/>
      <c r="R38" s="11"/>
      <c r="S38" s="11"/>
      <c r="T38" s="11"/>
      <c r="U38" s="12"/>
    </row>
    <row r="39" spans="2:22" ht="44.25" customHeight="1" thickTop="1">
      <c r="B39" s="91" t="s">
        <v>71</v>
      </c>
      <c r="C39" s="93"/>
      <c r="D39" s="93"/>
      <c r="E39" s="93"/>
      <c r="F39" s="93"/>
      <c r="G39" s="93"/>
      <c r="H39" s="93"/>
      <c r="I39" s="93"/>
      <c r="J39" s="93"/>
      <c r="K39" s="93"/>
      <c r="L39" s="93"/>
      <c r="M39" s="93"/>
      <c r="N39" s="93"/>
      <c r="O39" s="93"/>
      <c r="P39" s="93"/>
      <c r="Q39" s="93"/>
      <c r="R39" s="93"/>
      <c r="S39" s="93"/>
      <c r="T39" s="93"/>
      <c r="U39" s="92"/>
    </row>
    <row r="40" spans="2:22" ht="34.5" customHeight="1">
      <c r="B40" s="94" t="s">
        <v>736</v>
      </c>
      <c r="C40" s="96"/>
      <c r="D40" s="96"/>
      <c r="E40" s="96"/>
      <c r="F40" s="96"/>
      <c r="G40" s="96"/>
      <c r="H40" s="96"/>
      <c r="I40" s="96"/>
      <c r="J40" s="96"/>
      <c r="K40" s="96"/>
      <c r="L40" s="96"/>
      <c r="M40" s="96"/>
      <c r="N40" s="96"/>
      <c r="O40" s="96"/>
      <c r="P40" s="96"/>
      <c r="Q40" s="96"/>
      <c r="R40" s="96"/>
      <c r="S40" s="96"/>
      <c r="T40" s="96"/>
      <c r="U40" s="95"/>
    </row>
    <row r="41" spans="2:22" ht="34.5" customHeight="1">
      <c r="B41" s="94" t="s">
        <v>737</v>
      </c>
      <c r="C41" s="96"/>
      <c r="D41" s="96"/>
      <c r="E41" s="96"/>
      <c r="F41" s="96"/>
      <c r="G41" s="96"/>
      <c r="H41" s="96"/>
      <c r="I41" s="96"/>
      <c r="J41" s="96"/>
      <c r="K41" s="96"/>
      <c r="L41" s="96"/>
      <c r="M41" s="96"/>
      <c r="N41" s="96"/>
      <c r="O41" s="96"/>
      <c r="P41" s="96"/>
      <c r="Q41" s="96"/>
      <c r="R41" s="96"/>
      <c r="S41" s="96"/>
      <c r="T41" s="96"/>
      <c r="U41" s="95"/>
    </row>
    <row r="42" spans="2:22" ht="34.5" customHeight="1">
      <c r="B42" s="94" t="s">
        <v>738</v>
      </c>
      <c r="C42" s="96"/>
      <c r="D42" s="96"/>
      <c r="E42" s="96"/>
      <c r="F42" s="96"/>
      <c r="G42" s="96"/>
      <c r="H42" s="96"/>
      <c r="I42" s="96"/>
      <c r="J42" s="96"/>
      <c r="K42" s="96"/>
      <c r="L42" s="96"/>
      <c r="M42" s="96"/>
      <c r="N42" s="96"/>
      <c r="O42" s="96"/>
      <c r="P42" s="96"/>
      <c r="Q42" s="96"/>
      <c r="R42" s="96"/>
      <c r="S42" s="96"/>
      <c r="T42" s="96"/>
      <c r="U42" s="95"/>
    </row>
    <row r="43" spans="2:22" ht="34.5" customHeight="1">
      <c r="B43" s="94" t="s">
        <v>739</v>
      </c>
      <c r="C43" s="96"/>
      <c r="D43" s="96"/>
      <c r="E43" s="96"/>
      <c r="F43" s="96"/>
      <c r="G43" s="96"/>
      <c r="H43" s="96"/>
      <c r="I43" s="96"/>
      <c r="J43" s="96"/>
      <c r="K43" s="96"/>
      <c r="L43" s="96"/>
      <c r="M43" s="96"/>
      <c r="N43" s="96"/>
      <c r="O43" s="96"/>
      <c r="P43" s="96"/>
      <c r="Q43" s="96"/>
      <c r="R43" s="96"/>
      <c r="S43" s="96"/>
      <c r="T43" s="96"/>
      <c r="U43" s="95"/>
    </row>
    <row r="44" spans="2:22" ht="34.5" customHeight="1">
      <c r="B44" s="94" t="s">
        <v>740</v>
      </c>
      <c r="C44" s="96"/>
      <c r="D44" s="96"/>
      <c r="E44" s="96"/>
      <c r="F44" s="96"/>
      <c r="G44" s="96"/>
      <c r="H44" s="96"/>
      <c r="I44" s="96"/>
      <c r="J44" s="96"/>
      <c r="K44" s="96"/>
      <c r="L44" s="96"/>
      <c r="M44" s="96"/>
      <c r="N44" s="96"/>
      <c r="O44" s="96"/>
      <c r="P44" s="96"/>
      <c r="Q44" s="96"/>
      <c r="R44" s="96"/>
      <c r="S44" s="96"/>
      <c r="T44" s="96"/>
      <c r="U44" s="95"/>
    </row>
    <row r="45" spans="2:22" ht="34.5" customHeight="1">
      <c r="B45" s="94" t="s">
        <v>741</v>
      </c>
      <c r="C45" s="96"/>
      <c r="D45" s="96"/>
      <c r="E45" s="96"/>
      <c r="F45" s="96"/>
      <c r="G45" s="96"/>
      <c r="H45" s="96"/>
      <c r="I45" s="96"/>
      <c r="J45" s="96"/>
      <c r="K45" s="96"/>
      <c r="L45" s="96"/>
      <c r="M45" s="96"/>
      <c r="N45" s="96"/>
      <c r="O45" s="96"/>
      <c r="P45" s="96"/>
      <c r="Q45" s="96"/>
      <c r="R45" s="96"/>
      <c r="S45" s="96"/>
      <c r="T45" s="96"/>
      <c r="U45" s="95"/>
    </row>
    <row r="46" spans="2:22" ht="60" customHeight="1">
      <c r="B46" s="94" t="s">
        <v>742</v>
      </c>
      <c r="C46" s="96"/>
      <c r="D46" s="96"/>
      <c r="E46" s="96"/>
      <c r="F46" s="96"/>
      <c r="G46" s="96"/>
      <c r="H46" s="96"/>
      <c r="I46" s="96"/>
      <c r="J46" s="96"/>
      <c r="K46" s="96"/>
      <c r="L46" s="96"/>
      <c r="M46" s="96"/>
      <c r="N46" s="96"/>
      <c r="O46" s="96"/>
      <c r="P46" s="96"/>
      <c r="Q46" s="96"/>
      <c r="R46" s="96"/>
      <c r="S46" s="96"/>
      <c r="T46" s="96"/>
      <c r="U46" s="95"/>
    </row>
    <row r="47" spans="2:22" ht="69.95" customHeight="1">
      <c r="B47" s="94" t="s">
        <v>743</v>
      </c>
      <c r="C47" s="96"/>
      <c r="D47" s="96"/>
      <c r="E47" s="96"/>
      <c r="F47" s="96"/>
      <c r="G47" s="96"/>
      <c r="H47" s="96"/>
      <c r="I47" s="96"/>
      <c r="J47" s="96"/>
      <c r="K47" s="96"/>
      <c r="L47" s="96"/>
      <c r="M47" s="96"/>
      <c r="N47" s="96"/>
      <c r="O47" s="96"/>
      <c r="P47" s="96"/>
      <c r="Q47" s="96"/>
      <c r="R47" s="96"/>
      <c r="S47" s="96"/>
      <c r="T47" s="96"/>
      <c r="U47" s="95"/>
    </row>
    <row r="48" spans="2:22" ht="65.099999999999994" customHeight="1">
      <c r="B48" s="94" t="s">
        <v>744</v>
      </c>
      <c r="C48" s="96"/>
      <c r="D48" s="96"/>
      <c r="E48" s="96"/>
      <c r="F48" s="96"/>
      <c r="G48" s="96"/>
      <c r="H48" s="96"/>
      <c r="I48" s="96"/>
      <c r="J48" s="96"/>
      <c r="K48" s="96"/>
      <c r="L48" s="96"/>
      <c r="M48" s="96"/>
      <c r="N48" s="96"/>
      <c r="O48" s="96"/>
      <c r="P48" s="96"/>
      <c r="Q48" s="96"/>
      <c r="R48" s="96"/>
      <c r="S48" s="96"/>
      <c r="T48" s="96"/>
      <c r="U48" s="95"/>
    </row>
    <row r="49" spans="2:21" ht="51.95" customHeight="1">
      <c r="B49" s="94" t="s">
        <v>745</v>
      </c>
      <c r="C49" s="96"/>
      <c r="D49" s="96"/>
      <c r="E49" s="96"/>
      <c r="F49" s="96"/>
      <c r="G49" s="96"/>
      <c r="H49" s="96"/>
      <c r="I49" s="96"/>
      <c r="J49" s="96"/>
      <c r="K49" s="96"/>
      <c r="L49" s="96"/>
      <c r="M49" s="96"/>
      <c r="N49" s="96"/>
      <c r="O49" s="96"/>
      <c r="P49" s="96"/>
      <c r="Q49" s="96"/>
      <c r="R49" s="96"/>
      <c r="S49" s="96"/>
      <c r="T49" s="96"/>
      <c r="U49" s="95"/>
    </row>
    <row r="50" spans="2:21" ht="60.6" customHeight="1">
      <c r="B50" s="94" t="s">
        <v>746</v>
      </c>
      <c r="C50" s="96"/>
      <c r="D50" s="96"/>
      <c r="E50" s="96"/>
      <c r="F50" s="96"/>
      <c r="G50" s="96"/>
      <c r="H50" s="96"/>
      <c r="I50" s="96"/>
      <c r="J50" s="96"/>
      <c r="K50" s="96"/>
      <c r="L50" s="96"/>
      <c r="M50" s="96"/>
      <c r="N50" s="96"/>
      <c r="O50" s="96"/>
      <c r="P50" s="96"/>
      <c r="Q50" s="96"/>
      <c r="R50" s="96"/>
      <c r="S50" s="96"/>
      <c r="T50" s="96"/>
      <c r="U50" s="95"/>
    </row>
    <row r="51" spans="2:21" ht="59.1" customHeight="1">
      <c r="B51" s="94" t="s">
        <v>747</v>
      </c>
      <c r="C51" s="96"/>
      <c r="D51" s="96"/>
      <c r="E51" s="96"/>
      <c r="F51" s="96"/>
      <c r="G51" s="96"/>
      <c r="H51" s="96"/>
      <c r="I51" s="96"/>
      <c r="J51" s="96"/>
      <c r="K51" s="96"/>
      <c r="L51" s="96"/>
      <c r="M51" s="96"/>
      <c r="N51" s="96"/>
      <c r="O51" s="96"/>
      <c r="P51" s="96"/>
      <c r="Q51" s="96"/>
      <c r="R51" s="96"/>
      <c r="S51" s="96"/>
      <c r="T51" s="96"/>
      <c r="U51" s="95"/>
    </row>
    <row r="52" spans="2:21" ht="46.7" customHeight="1">
      <c r="B52" s="94" t="s">
        <v>748</v>
      </c>
      <c r="C52" s="96"/>
      <c r="D52" s="96"/>
      <c r="E52" s="96"/>
      <c r="F52" s="96"/>
      <c r="G52" s="96"/>
      <c r="H52" s="96"/>
      <c r="I52" s="96"/>
      <c r="J52" s="96"/>
      <c r="K52" s="96"/>
      <c r="L52" s="96"/>
      <c r="M52" s="96"/>
      <c r="N52" s="96"/>
      <c r="O52" s="96"/>
      <c r="P52" s="96"/>
      <c r="Q52" s="96"/>
      <c r="R52" s="96"/>
      <c r="S52" s="96"/>
      <c r="T52" s="96"/>
      <c r="U52" s="95"/>
    </row>
    <row r="53" spans="2:21" ht="22.5" customHeight="1">
      <c r="B53" s="94" t="s">
        <v>749</v>
      </c>
      <c r="C53" s="96"/>
      <c r="D53" s="96"/>
      <c r="E53" s="96"/>
      <c r="F53" s="96"/>
      <c r="G53" s="96"/>
      <c r="H53" s="96"/>
      <c r="I53" s="96"/>
      <c r="J53" s="96"/>
      <c r="K53" s="96"/>
      <c r="L53" s="96"/>
      <c r="M53" s="96"/>
      <c r="N53" s="96"/>
      <c r="O53" s="96"/>
      <c r="P53" s="96"/>
      <c r="Q53" s="96"/>
      <c r="R53" s="96"/>
      <c r="S53" s="96"/>
      <c r="T53" s="96"/>
      <c r="U53" s="95"/>
    </row>
    <row r="54" spans="2:21" ht="34.5" customHeight="1">
      <c r="B54" s="94" t="s">
        <v>750</v>
      </c>
      <c r="C54" s="96"/>
      <c r="D54" s="96"/>
      <c r="E54" s="96"/>
      <c r="F54" s="96"/>
      <c r="G54" s="96"/>
      <c r="H54" s="96"/>
      <c r="I54" s="96"/>
      <c r="J54" s="96"/>
      <c r="K54" s="96"/>
      <c r="L54" s="96"/>
      <c r="M54" s="96"/>
      <c r="N54" s="96"/>
      <c r="O54" s="96"/>
      <c r="P54" s="96"/>
      <c r="Q54" s="96"/>
      <c r="R54" s="96"/>
      <c r="S54" s="96"/>
      <c r="T54" s="96"/>
      <c r="U54" s="95"/>
    </row>
    <row r="55" spans="2:21" ht="34.5" customHeight="1">
      <c r="B55" s="94" t="s">
        <v>751</v>
      </c>
      <c r="C55" s="96"/>
      <c r="D55" s="96"/>
      <c r="E55" s="96"/>
      <c r="F55" s="96"/>
      <c r="G55" s="96"/>
      <c r="H55" s="96"/>
      <c r="I55" s="96"/>
      <c r="J55" s="96"/>
      <c r="K55" s="96"/>
      <c r="L55" s="96"/>
      <c r="M55" s="96"/>
      <c r="N55" s="96"/>
      <c r="O55" s="96"/>
      <c r="P55" s="96"/>
      <c r="Q55" s="96"/>
      <c r="R55" s="96"/>
      <c r="S55" s="96"/>
      <c r="T55" s="96"/>
      <c r="U55" s="95"/>
    </row>
    <row r="56" spans="2:21" ht="70.5" customHeight="1">
      <c r="B56" s="94" t="s">
        <v>752</v>
      </c>
      <c r="C56" s="96"/>
      <c r="D56" s="96"/>
      <c r="E56" s="96"/>
      <c r="F56" s="96"/>
      <c r="G56" s="96"/>
      <c r="H56" s="96"/>
      <c r="I56" s="96"/>
      <c r="J56" s="96"/>
      <c r="K56" s="96"/>
      <c r="L56" s="96"/>
      <c r="M56" s="96"/>
      <c r="N56" s="96"/>
      <c r="O56" s="96"/>
      <c r="P56" s="96"/>
      <c r="Q56" s="96"/>
      <c r="R56" s="96"/>
      <c r="S56" s="96"/>
      <c r="T56" s="96"/>
      <c r="U56" s="95"/>
    </row>
    <row r="57" spans="2:21" ht="54.75" customHeight="1">
      <c r="B57" s="94" t="s">
        <v>753</v>
      </c>
      <c r="C57" s="96"/>
      <c r="D57" s="96"/>
      <c r="E57" s="96"/>
      <c r="F57" s="96"/>
      <c r="G57" s="96"/>
      <c r="H57" s="96"/>
      <c r="I57" s="96"/>
      <c r="J57" s="96"/>
      <c r="K57" s="96"/>
      <c r="L57" s="96"/>
      <c r="M57" s="96"/>
      <c r="N57" s="96"/>
      <c r="O57" s="96"/>
      <c r="P57" s="96"/>
      <c r="Q57" s="96"/>
      <c r="R57" s="96"/>
      <c r="S57" s="96"/>
      <c r="T57" s="96"/>
      <c r="U57" s="95"/>
    </row>
    <row r="58" spans="2:21" ht="75.599999999999994" customHeight="1">
      <c r="B58" s="94" t="s">
        <v>754</v>
      </c>
      <c r="C58" s="96"/>
      <c r="D58" s="96"/>
      <c r="E58" s="96"/>
      <c r="F58" s="96"/>
      <c r="G58" s="96"/>
      <c r="H58" s="96"/>
      <c r="I58" s="96"/>
      <c r="J58" s="96"/>
      <c r="K58" s="96"/>
      <c r="L58" s="96"/>
      <c r="M58" s="96"/>
      <c r="N58" s="96"/>
      <c r="O58" s="96"/>
      <c r="P58" s="96"/>
      <c r="Q58" s="96"/>
      <c r="R58" s="96"/>
      <c r="S58" s="96"/>
      <c r="T58" s="96"/>
      <c r="U58" s="95"/>
    </row>
    <row r="59" spans="2:21" ht="41.1" customHeight="1">
      <c r="B59" s="94" t="s">
        <v>755</v>
      </c>
      <c r="C59" s="96"/>
      <c r="D59" s="96"/>
      <c r="E59" s="96"/>
      <c r="F59" s="96"/>
      <c r="G59" s="96"/>
      <c r="H59" s="96"/>
      <c r="I59" s="96"/>
      <c r="J59" s="96"/>
      <c r="K59" s="96"/>
      <c r="L59" s="96"/>
      <c r="M59" s="96"/>
      <c r="N59" s="96"/>
      <c r="O59" s="96"/>
      <c r="P59" s="96"/>
      <c r="Q59" s="96"/>
      <c r="R59" s="96"/>
      <c r="S59" s="96"/>
      <c r="T59" s="96"/>
      <c r="U59" s="95"/>
    </row>
    <row r="60" spans="2:21" ht="45.2" customHeight="1">
      <c r="B60" s="94" t="s">
        <v>756</v>
      </c>
      <c r="C60" s="96"/>
      <c r="D60" s="96"/>
      <c r="E60" s="96"/>
      <c r="F60" s="96"/>
      <c r="G60" s="96"/>
      <c r="H60" s="96"/>
      <c r="I60" s="96"/>
      <c r="J60" s="96"/>
      <c r="K60" s="96"/>
      <c r="L60" s="96"/>
      <c r="M60" s="96"/>
      <c r="N60" s="96"/>
      <c r="O60" s="96"/>
      <c r="P60" s="96"/>
      <c r="Q60" s="96"/>
      <c r="R60" s="96"/>
      <c r="S60" s="96"/>
      <c r="T60" s="96"/>
      <c r="U60" s="95"/>
    </row>
    <row r="61" spans="2:21" ht="59.1" customHeight="1" thickBot="1">
      <c r="B61" s="97" t="s">
        <v>757</v>
      </c>
      <c r="C61" s="99"/>
      <c r="D61" s="99"/>
      <c r="E61" s="99"/>
      <c r="F61" s="99"/>
      <c r="G61" s="99"/>
      <c r="H61" s="99"/>
      <c r="I61" s="99"/>
      <c r="J61" s="99"/>
      <c r="K61" s="99"/>
      <c r="L61" s="99"/>
      <c r="M61" s="99"/>
      <c r="N61" s="99"/>
      <c r="O61" s="99"/>
      <c r="P61" s="99"/>
      <c r="Q61" s="99"/>
      <c r="R61" s="99"/>
      <c r="S61" s="99"/>
      <c r="T61" s="99"/>
      <c r="U61" s="98"/>
    </row>
  </sheetData>
  <mergeCells count="112">
    <mergeCell ref="B58:U58"/>
    <mergeCell ref="B59:U59"/>
    <mergeCell ref="B60:U60"/>
    <mergeCell ref="B61:U61"/>
    <mergeCell ref="B52:U52"/>
    <mergeCell ref="B53:U53"/>
    <mergeCell ref="B54:U54"/>
    <mergeCell ref="B55:U55"/>
    <mergeCell ref="B56:U56"/>
    <mergeCell ref="B57:U57"/>
    <mergeCell ref="B46:U46"/>
    <mergeCell ref="B47:U47"/>
    <mergeCell ref="B48:U48"/>
    <mergeCell ref="B49:U49"/>
    <mergeCell ref="B50:U50"/>
    <mergeCell ref="B51:U51"/>
    <mergeCell ref="B40:U40"/>
    <mergeCell ref="B41:U41"/>
    <mergeCell ref="B42:U42"/>
    <mergeCell ref="B43:U43"/>
    <mergeCell ref="B44:U44"/>
    <mergeCell ref="B45:U45"/>
    <mergeCell ref="C32:H32"/>
    <mergeCell ref="I32:K32"/>
    <mergeCell ref="L32:O32"/>
    <mergeCell ref="B36:D36"/>
    <mergeCell ref="B37:D37"/>
    <mergeCell ref="B39:U39"/>
    <mergeCell ref="C30:H30"/>
    <mergeCell ref="I30:K30"/>
    <mergeCell ref="L30:O30"/>
    <mergeCell ref="C31:H31"/>
    <mergeCell ref="I31:K31"/>
    <mergeCell ref="L31:O31"/>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81"/>
  <sheetViews>
    <sheetView view="pageBreakPreview" zoomScale="80" zoomScaleNormal="80" zoomScaleSheetLayoutView="80" workbookViewId="0">
      <selection activeCell="I11" sqref="I11:K11"/>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758</v>
      </c>
      <c r="D4" s="15" t="s">
        <v>759</v>
      </c>
      <c r="E4" s="15"/>
      <c r="F4" s="15"/>
      <c r="G4" s="15"/>
      <c r="H4" s="15"/>
      <c r="I4" s="16"/>
      <c r="J4" s="17" t="s">
        <v>6</v>
      </c>
      <c r="K4" s="18" t="s">
        <v>7</v>
      </c>
      <c r="L4" s="19" t="s">
        <v>8</v>
      </c>
      <c r="M4" s="19"/>
      <c r="N4" s="19"/>
      <c r="O4" s="19"/>
      <c r="P4" s="17" t="s">
        <v>9</v>
      </c>
      <c r="Q4" s="19" t="s">
        <v>760</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281</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c r="A11" s="56"/>
      <c r="B11" s="57" t="s">
        <v>36</v>
      </c>
      <c r="C11" s="58" t="s">
        <v>761</v>
      </c>
      <c r="D11" s="58"/>
      <c r="E11" s="58"/>
      <c r="F11" s="58"/>
      <c r="G11" s="58"/>
      <c r="H11" s="58"/>
      <c r="I11" s="58" t="s">
        <v>1398</v>
      </c>
      <c r="J11" s="58"/>
      <c r="K11" s="58"/>
      <c r="L11" s="58" t="s">
        <v>762</v>
      </c>
      <c r="M11" s="58"/>
      <c r="N11" s="58"/>
      <c r="O11" s="58"/>
      <c r="P11" s="59" t="s">
        <v>45</v>
      </c>
      <c r="Q11" s="59" t="s">
        <v>40</v>
      </c>
      <c r="R11" s="60">
        <v>51.8</v>
      </c>
      <c r="S11" s="60" t="s">
        <v>41</v>
      </c>
      <c r="T11" s="60" t="s">
        <v>41</v>
      </c>
      <c r="U11" s="61" t="str">
        <f t="shared" ref="U11:U20" si="0">IF(ISERR(T11/S11*100),"N/A",T11/S11*100)</f>
        <v>N/A</v>
      </c>
    </row>
    <row r="12" spans="1:34" ht="75" customHeight="1">
      <c r="A12" s="56"/>
      <c r="B12" s="62" t="s">
        <v>42</v>
      </c>
      <c r="C12" s="63" t="s">
        <v>42</v>
      </c>
      <c r="D12" s="63"/>
      <c r="E12" s="63"/>
      <c r="F12" s="63"/>
      <c r="G12" s="63"/>
      <c r="H12" s="63"/>
      <c r="I12" s="63" t="s">
        <v>763</v>
      </c>
      <c r="J12" s="63"/>
      <c r="K12" s="63"/>
      <c r="L12" s="63" t="s">
        <v>764</v>
      </c>
      <c r="M12" s="63"/>
      <c r="N12" s="63"/>
      <c r="O12" s="63"/>
      <c r="P12" s="64" t="s">
        <v>45</v>
      </c>
      <c r="Q12" s="64" t="s">
        <v>40</v>
      </c>
      <c r="R12" s="64">
        <v>10</v>
      </c>
      <c r="S12" s="64" t="s">
        <v>41</v>
      </c>
      <c r="T12" s="64" t="s">
        <v>41</v>
      </c>
      <c r="U12" s="65" t="str">
        <f t="shared" si="0"/>
        <v>N/A</v>
      </c>
    </row>
    <row r="13" spans="1:34" ht="75" customHeight="1">
      <c r="A13" s="56"/>
      <c r="B13" s="62" t="s">
        <v>42</v>
      </c>
      <c r="C13" s="63" t="s">
        <v>42</v>
      </c>
      <c r="D13" s="63"/>
      <c r="E13" s="63"/>
      <c r="F13" s="63"/>
      <c r="G13" s="63"/>
      <c r="H13" s="63"/>
      <c r="I13" s="63" t="s">
        <v>765</v>
      </c>
      <c r="J13" s="63"/>
      <c r="K13" s="63"/>
      <c r="L13" s="63" t="s">
        <v>766</v>
      </c>
      <c r="M13" s="63"/>
      <c r="N13" s="63"/>
      <c r="O13" s="63"/>
      <c r="P13" s="64" t="s">
        <v>767</v>
      </c>
      <c r="Q13" s="64" t="s">
        <v>40</v>
      </c>
      <c r="R13" s="100">
        <v>1</v>
      </c>
      <c r="S13" s="100" t="s">
        <v>41</v>
      </c>
      <c r="T13" s="100" t="s">
        <v>41</v>
      </c>
      <c r="U13" s="65" t="str">
        <f t="shared" si="0"/>
        <v>N/A</v>
      </c>
    </row>
    <row r="14" spans="1:34" ht="75" customHeight="1" thickBot="1">
      <c r="A14" s="56"/>
      <c r="B14" s="62" t="s">
        <v>42</v>
      </c>
      <c r="C14" s="63" t="s">
        <v>42</v>
      </c>
      <c r="D14" s="63"/>
      <c r="E14" s="63"/>
      <c r="F14" s="63"/>
      <c r="G14" s="63"/>
      <c r="H14" s="63"/>
      <c r="I14" s="63" t="s">
        <v>768</v>
      </c>
      <c r="J14" s="63"/>
      <c r="K14" s="63"/>
      <c r="L14" s="63" t="s">
        <v>769</v>
      </c>
      <c r="M14" s="63"/>
      <c r="N14" s="63"/>
      <c r="O14" s="63"/>
      <c r="P14" s="64" t="s">
        <v>767</v>
      </c>
      <c r="Q14" s="64" t="s">
        <v>40</v>
      </c>
      <c r="R14" s="100">
        <v>0.08</v>
      </c>
      <c r="S14" s="100" t="s">
        <v>41</v>
      </c>
      <c r="T14" s="100" t="s">
        <v>41</v>
      </c>
      <c r="U14" s="65" t="str">
        <f t="shared" si="0"/>
        <v>N/A</v>
      </c>
    </row>
    <row r="15" spans="1:34" ht="75" customHeight="1" thickTop="1">
      <c r="A15" s="56"/>
      <c r="B15" s="57" t="s">
        <v>46</v>
      </c>
      <c r="C15" s="58" t="s">
        <v>770</v>
      </c>
      <c r="D15" s="58"/>
      <c r="E15" s="58"/>
      <c r="F15" s="58"/>
      <c r="G15" s="58"/>
      <c r="H15" s="58"/>
      <c r="I15" s="58" t="s">
        <v>771</v>
      </c>
      <c r="J15" s="58"/>
      <c r="K15" s="58"/>
      <c r="L15" s="58" t="s">
        <v>772</v>
      </c>
      <c r="M15" s="58"/>
      <c r="N15" s="58"/>
      <c r="O15" s="58"/>
      <c r="P15" s="59" t="s">
        <v>45</v>
      </c>
      <c r="Q15" s="59" t="s">
        <v>40</v>
      </c>
      <c r="R15" s="59">
        <v>100</v>
      </c>
      <c r="S15" s="59" t="s">
        <v>41</v>
      </c>
      <c r="T15" s="59" t="s">
        <v>41</v>
      </c>
      <c r="U15" s="61" t="str">
        <f t="shared" si="0"/>
        <v>N/A</v>
      </c>
    </row>
    <row r="16" spans="1:34" ht="75" customHeight="1">
      <c r="A16" s="56"/>
      <c r="B16" s="62" t="s">
        <v>42</v>
      </c>
      <c r="C16" s="63" t="s">
        <v>42</v>
      </c>
      <c r="D16" s="63"/>
      <c r="E16" s="63"/>
      <c r="F16" s="63"/>
      <c r="G16" s="63"/>
      <c r="H16" s="63"/>
      <c r="I16" s="63" t="s">
        <v>773</v>
      </c>
      <c r="J16" s="63"/>
      <c r="K16" s="63"/>
      <c r="L16" s="63" t="s">
        <v>774</v>
      </c>
      <c r="M16" s="63"/>
      <c r="N16" s="63"/>
      <c r="O16" s="63"/>
      <c r="P16" s="64" t="s">
        <v>45</v>
      </c>
      <c r="Q16" s="64" t="s">
        <v>40</v>
      </c>
      <c r="R16" s="64">
        <v>9.23</v>
      </c>
      <c r="S16" s="64" t="s">
        <v>41</v>
      </c>
      <c r="T16" s="64" t="s">
        <v>41</v>
      </c>
      <c r="U16" s="65" t="str">
        <f t="shared" si="0"/>
        <v>N/A</v>
      </c>
    </row>
    <row r="17" spans="1:21" ht="75" customHeight="1">
      <c r="A17" s="56"/>
      <c r="B17" s="62" t="s">
        <v>42</v>
      </c>
      <c r="C17" s="63" t="s">
        <v>42</v>
      </c>
      <c r="D17" s="63"/>
      <c r="E17" s="63"/>
      <c r="F17" s="63"/>
      <c r="G17" s="63"/>
      <c r="H17" s="63"/>
      <c r="I17" s="63" t="s">
        <v>775</v>
      </c>
      <c r="J17" s="63"/>
      <c r="K17" s="63"/>
      <c r="L17" s="63" t="s">
        <v>776</v>
      </c>
      <c r="M17" s="63"/>
      <c r="N17" s="63"/>
      <c r="O17" s="63"/>
      <c r="P17" s="64" t="s">
        <v>45</v>
      </c>
      <c r="Q17" s="64" t="s">
        <v>40</v>
      </c>
      <c r="R17" s="64">
        <v>100</v>
      </c>
      <c r="S17" s="64" t="s">
        <v>41</v>
      </c>
      <c r="T17" s="64" t="s">
        <v>41</v>
      </c>
      <c r="U17" s="65" t="str">
        <f t="shared" si="0"/>
        <v>N/A</v>
      </c>
    </row>
    <row r="18" spans="1:21" ht="75" customHeight="1" thickBot="1">
      <c r="A18" s="56"/>
      <c r="B18" s="62" t="s">
        <v>42</v>
      </c>
      <c r="C18" s="63" t="s">
        <v>42</v>
      </c>
      <c r="D18" s="63"/>
      <c r="E18" s="63"/>
      <c r="F18" s="63"/>
      <c r="G18" s="63"/>
      <c r="H18" s="63"/>
      <c r="I18" s="63" t="s">
        <v>777</v>
      </c>
      <c r="J18" s="63"/>
      <c r="K18" s="63"/>
      <c r="L18" s="63" t="s">
        <v>778</v>
      </c>
      <c r="M18" s="63"/>
      <c r="N18" s="63"/>
      <c r="O18" s="63"/>
      <c r="P18" s="64" t="s">
        <v>45</v>
      </c>
      <c r="Q18" s="64" t="s">
        <v>40</v>
      </c>
      <c r="R18" s="64">
        <v>3.75</v>
      </c>
      <c r="S18" s="64" t="s">
        <v>41</v>
      </c>
      <c r="T18" s="64" t="s">
        <v>41</v>
      </c>
      <c r="U18" s="65" t="str">
        <f t="shared" si="0"/>
        <v>N/A</v>
      </c>
    </row>
    <row r="19" spans="1:21" ht="75" customHeight="1" thickTop="1">
      <c r="A19" s="56"/>
      <c r="B19" s="57" t="s">
        <v>51</v>
      </c>
      <c r="C19" s="58" t="s">
        <v>779</v>
      </c>
      <c r="D19" s="58"/>
      <c r="E19" s="58"/>
      <c r="F19" s="58"/>
      <c r="G19" s="58"/>
      <c r="H19" s="58"/>
      <c r="I19" s="58" t="s">
        <v>780</v>
      </c>
      <c r="J19" s="58"/>
      <c r="K19" s="58"/>
      <c r="L19" s="58" t="s">
        <v>781</v>
      </c>
      <c r="M19" s="58"/>
      <c r="N19" s="58"/>
      <c r="O19" s="58"/>
      <c r="P19" s="59" t="s">
        <v>45</v>
      </c>
      <c r="Q19" s="59" t="s">
        <v>97</v>
      </c>
      <c r="R19" s="59">
        <v>65.88</v>
      </c>
      <c r="S19" s="59">
        <v>50</v>
      </c>
      <c r="T19" s="59">
        <v>34.119999999999997</v>
      </c>
      <c r="U19" s="61">
        <f t="shared" si="0"/>
        <v>68.239999999999995</v>
      </c>
    </row>
    <row r="20" spans="1:21" ht="75" customHeight="1">
      <c r="A20" s="56"/>
      <c r="B20" s="62" t="s">
        <v>42</v>
      </c>
      <c r="C20" s="63" t="s">
        <v>42</v>
      </c>
      <c r="D20" s="63"/>
      <c r="E20" s="63"/>
      <c r="F20" s="63"/>
      <c r="G20" s="63"/>
      <c r="H20" s="63"/>
      <c r="I20" s="63" t="s">
        <v>782</v>
      </c>
      <c r="J20" s="63"/>
      <c r="K20" s="63"/>
      <c r="L20" s="63" t="s">
        <v>783</v>
      </c>
      <c r="M20" s="63"/>
      <c r="N20" s="63"/>
      <c r="O20" s="63"/>
      <c r="P20" s="64" t="s">
        <v>45</v>
      </c>
      <c r="Q20" s="64" t="s">
        <v>97</v>
      </c>
      <c r="R20" s="64">
        <v>25.16</v>
      </c>
      <c r="S20" s="64">
        <v>131.30000000000001</v>
      </c>
      <c r="T20" s="64">
        <v>113.93</v>
      </c>
      <c r="U20" s="65">
        <f t="shared" si="0"/>
        <v>86.770753998476764</v>
      </c>
    </row>
    <row r="21" spans="1:21" ht="75" customHeight="1">
      <c r="A21" s="56"/>
      <c r="B21" s="62" t="s">
        <v>42</v>
      </c>
      <c r="C21" s="63" t="s">
        <v>784</v>
      </c>
      <c r="D21" s="63"/>
      <c r="E21" s="63"/>
      <c r="F21" s="63"/>
      <c r="G21" s="63"/>
      <c r="H21" s="63"/>
      <c r="I21" s="63" t="s">
        <v>785</v>
      </c>
      <c r="J21" s="63"/>
      <c r="K21" s="63"/>
      <c r="L21" s="63" t="s">
        <v>786</v>
      </c>
      <c r="M21" s="63"/>
      <c r="N21" s="63"/>
      <c r="O21" s="63"/>
      <c r="P21" s="64" t="s">
        <v>45</v>
      </c>
      <c r="Q21" s="64" t="s">
        <v>97</v>
      </c>
      <c r="R21" s="64">
        <v>80</v>
      </c>
      <c r="S21" s="64">
        <v>40</v>
      </c>
      <c r="T21" s="64">
        <v>100</v>
      </c>
      <c r="U21" s="65">
        <f>IF(ISERR((S21-T21)*100/S21+100),"N/A",(S21-T21)*100/S21+100)</f>
        <v>-50</v>
      </c>
    </row>
    <row r="22" spans="1:21" ht="75" customHeight="1">
      <c r="A22" s="56"/>
      <c r="B22" s="62" t="s">
        <v>42</v>
      </c>
      <c r="C22" s="63" t="s">
        <v>42</v>
      </c>
      <c r="D22" s="63"/>
      <c r="E22" s="63"/>
      <c r="F22" s="63"/>
      <c r="G22" s="63"/>
      <c r="H22" s="63"/>
      <c r="I22" s="63" t="s">
        <v>787</v>
      </c>
      <c r="J22" s="63"/>
      <c r="K22" s="63"/>
      <c r="L22" s="63" t="s">
        <v>788</v>
      </c>
      <c r="M22" s="63"/>
      <c r="N22" s="63"/>
      <c r="O22" s="63"/>
      <c r="P22" s="64" t="s">
        <v>45</v>
      </c>
      <c r="Q22" s="64" t="s">
        <v>97</v>
      </c>
      <c r="R22" s="64">
        <v>100</v>
      </c>
      <c r="S22" s="64">
        <v>100</v>
      </c>
      <c r="T22" s="64">
        <v>100</v>
      </c>
      <c r="U22" s="65">
        <f>IF(ISERR(T22/S22*100),"N/A",T22/S22*100)</f>
        <v>100</v>
      </c>
    </row>
    <row r="23" spans="1:21" ht="75" customHeight="1">
      <c r="A23" s="56"/>
      <c r="B23" s="62" t="s">
        <v>42</v>
      </c>
      <c r="C23" s="63" t="s">
        <v>789</v>
      </c>
      <c r="D23" s="63"/>
      <c r="E23" s="63"/>
      <c r="F23" s="63"/>
      <c r="G23" s="63"/>
      <c r="H23" s="63"/>
      <c r="I23" s="63" t="s">
        <v>790</v>
      </c>
      <c r="J23" s="63"/>
      <c r="K23" s="63"/>
      <c r="L23" s="63" t="s">
        <v>791</v>
      </c>
      <c r="M23" s="63"/>
      <c r="N23" s="63"/>
      <c r="O23" s="63"/>
      <c r="P23" s="64" t="s">
        <v>45</v>
      </c>
      <c r="Q23" s="64" t="s">
        <v>97</v>
      </c>
      <c r="R23" s="64">
        <v>5</v>
      </c>
      <c r="S23" s="64">
        <v>0</v>
      </c>
      <c r="T23" s="64">
        <v>29.15</v>
      </c>
      <c r="U23" s="65" t="str">
        <f>IF(ISERR((S23-T23)*100/S23+100),"N/A",(S23-T23)*100/S23+100)</f>
        <v>N/A</v>
      </c>
    </row>
    <row r="24" spans="1:21" ht="75" customHeight="1">
      <c r="A24" s="56"/>
      <c r="B24" s="62" t="s">
        <v>42</v>
      </c>
      <c r="C24" s="63" t="s">
        <v>42</v>
      </c>
      <c r="D24" s="63"/>
      <c r="E24" s="63"/>
      <c r="F24" s="63"/>
      <c r="G24" s="63"/>
      <c r="H24" s="63"/>
      <c r="I24" s="63" t="s">
        <v>792</v>
      </c>
      <c r="J24" s="63"/>
      <c r="K24" s="63"/>
      <c r="L24" s="63" t="s">
        <v>793</v>
      </c>
      <c r="M24" s="63"/>
      <c r="N24" s="63"/>
      <c r="O24" s="63"/>
      <c r="P24" s="64" t="s">
        <v>45</v>
      </c>
      <c r="Q24" s="64" t="s">
        <v>97</v>
      </c>
      <c r="R24" s="64">
        <v>0</v>
      </c>
      <c r="S24" s="64">
        <v>0</v>
      </c>
      <c r="T24" s="64">
        <v>0</v>
      </c>
      <c r="U24" s="65" t="str">
        <f>IF(ISERR((S24-T24)*100/S24+100),"N/A",(S24-T24)*100/S24+100)</f>
        <v>N/A</v>
      </c>
    </row>
    <row r="25" spans="1:21" ht="75" customHeight="1">
      <c r="A25" s="56"/>
      <c r="B25" s="62" t="s">
        <v>42</v>
      </c>
      <c r="C25" s="63" t="s">
        <v>794</v>
      </c>
      <c r="D25" s="63"/>
      <c r="E25" s="63"/>
      <c r="F25" s="63"/>
      <c r="G25" s="63"/>
      <c r="H25" s="63"/>
      <c r="I25" s="63" t="s">
        <v>795</v>
      </c>
      <c r="J25" s="63"/>
      <c r="K25" s="63"/>
      <c r="L25" s="63" t="s">
        <v>796</v>
      </c>
      <c r="M25" s="63"/>
      <c r="N25" s="63"/>
      <c r="O25" s="63"/>
      <c r="P25" s="64" t="s">
        <v>45</v>
      </c>
      <c r="Q25" s="64" t="s">
        <v>97</v>
      </c>
      <c r="R25" s="64">
        <v>29.89</v>
      </c>
      <c r="S25" s="64">
        <v>29.89</v>
      </c>
      <c r="T25" s="64">
        <v>0</v>
      </c>
      <c r="U25" s="65">
        <f>IF(ISERR((S25-T25)*100/S25+100),"N/A",(S25-T25)*100/S25+100)</f>
        <v>200</v>
      </c>
    </row>
    <row r="26" spans="1:21" ht="75" customHeight="1">
      <c r="A26" s="56"/>
      <c r="B26" s="62" t="s">
        <v>42</v>
      </c>
      <c r="C26" s="63" t="s">
        <v>42</v>
      </c>
      <c r="D26" s="63"/>
      <c r="E26" s="63"/>
      <c r="F26" s="63"/>
      <c r="G26" s="63"/>
      <c r="H26" s="63"/>
      <c r="I26" s="63" t="s">
        <v>797</v>
      </c>
      <c r="J26" s="63"/>
      <c r="K26" s="63"/>
      <c r="L26" s="63" t="s">
        <v>798</v>
      </c>
      <c r="M26" s="63"/>
      <c r="N26" s="63"/>
      <c r="O26" s="63"/>
      <c r="P26" s="64" t="s">
        <v>45</v>
      </c>
      <c r="Q26" s="64" t="s">
        <v>97</v>
      </c>
      <c r="R26" s="64">
        <v>37.869999999999997</v>
      </c>
      <c r="S26" s="64">
        <v>38.92</v>
      </c>
      <c r="T26" s="64">
        <v>79.64</v>
      </c>
      <c r="U26" s="65">
        <f>IF(ISERR((S26-T26)*100/S26+100),"N/A",(S26-T26)*100/S26+100)</f>
        <v>-4.6248715313463435</v>
      </c>
    </row>
    <row r="27" spans="1:21" ht="75" customHeight="1" thickBot="1">
      <c r="A27" s="56"/>
      <c r="B27" s="62" t="s">
        <v>42</v>
      </c>
      <c r="C27" s="63" t="s">
        <v>42</v>
      </c>
      <c r="D27" s="63"/>
      <c r="E27" s="63"/>
      <c r="F27" s="63"/>
      <c r="G27" s="63"/>
      <c r="H27" s="63"/>
      <c r="I27" s="63" t="s">
        <v>799</v>
      </c>
      <c r="J27" s="63"/>
      <c r="K27" s="63"/>
      <c r="L27" s="63" t="s">
        <v>800</v>
      </c>
      <c r="M27" s="63"/>
      <c r="N27" s="63"/>
      <c r="O27" s="63"/>
      <c r="P27" s="64" t="s">
        <v>45</v>
      </c>
      <c r="Q27" s="64" t="s">
        <v>97</v>
      </c>
      <c r="R27" s="64">
        <v>19.61</v>
      </c>
      <c r="S27" s="64">
        <v>20</v>
      </c>
      <c r="T27" s="64">
        <v>28</v>
      </c>
      <c r="U27" s="65">
        <f>IF(ISERR((S27-T27)*100/S27+100),"N/A",(S27-T27)*100/S27+100)</f>
        <v>60</v>
      </c>
    </row>
    <row r="28" spans="1:21" ht="75" customHeight="1" thickTop="1">
      <c r="A28" s="56"/>
      <c r="B28" s="57" t="s">
        <v>56</v>
      </c>
      <c r="C28" s="58" t="s">
        <v>801</v>
      </c>
      <c r="D28" s="58"/>
      <c r="E28" s="58"/>
      <c r="F28" s="58"/>
      <c r="G28" s="58"/>
      <c r="H28" s="58"/>
      <c r="I28" s="58" t="s">
        <v>802</v>
      </c>
      <c r="J28" s="58"/>
      <c r="K28" s="58"/>
      <c r="L28" s="58" t="s">
        <v>803</v>
      </c>
      <c r="M28" s="58"/>
      <c r="N28" s="58"/>
      <c r="O28" s="58"/>
      <c r="P28" s="59" t="s">
        <v>45</v>
      </c>
      <c r="Q28" s="59" t="s">
        <v>60</v>
      </c>
      <c r="R28" s="59">
        <v>16</v>
      </c>
      <c r="S28" s="59">
        <v>15.19</v>
      </c>
      <c r="T28" s="59">
        <v>13.82</v>
      </c>
      <c r="U28" s="61">
        <f t="shared" ref="U28:U42" si="1">IF(ISERR(T28/S28*100),"N/A",T28/S28*100)</f>
        <v>90.980908492429236</v>
      </c>
    </row>
    <row r="29" spans="1:21" ht="75" customHeight="1">
      <c r="A29" s="56"/>
      <c r="B29" s="62" t="s">
        <v>42</v>
      </c>
      <c r="C29" s="63" t="s">
        <v>42</v>
      </c>
      <c r="D29" s="63"/>
      <c r="E29" s="63"/>
      <c r="F29" s="63"/>
      <c r="G29" s="63"/>
      <c r="H29" s="63"/>
      <c r="I29" s="63" t="s">
        <v>804</v>
      </c>
      <c r="J29" s="63"/>
      <c r="K29" s="63"/>
      <c r="L29" s="63" t="s">
        <v>805</v>
      </c>
      <c r="M29" s="63"/>
      <c r="N29" s="63"/>
      <c r="O29" s="63"/>
      <c r="P29" s="64" t="s">
        <v>45</v>
      </c>
      <c r="Q29" s="64" t="s">
        <v>60</v>
      </c>
      <c r="R29" s="64">
        <v>15</v>
      </c>
      <c r="S29" s="64">
        <v>14.24</v>
      </c>
      <c r="T29" s="64">
        <v>12.94</v>
      </c>
      <c r="U29" s="65">
        <f t="shared" si="1"/>
        <v>90.870786516853926</v>
      </c>
    </row>
    <row r="30" spans="1:21" ht="75" customHeight="1">
      <c r="A30" s="56"/>
      <c r="B30" s="62" t="s">
        <v>42</v>
      </c>
      <c r="C30" s="63" t="s">
        <v>42</v>
      </c>
      <c r="D30" s="63"/>
      <c r="E30" s="63"/>
      <c r="F30" s="63"/>
      <c r="G30" s="63"/>
      <c r="H30" s="63"/>
      <c r="I30" s="63" t="s">
        <v>806</v>
      </c>
      <c r="J30" s="63"/>
      <c r="K30" s="63"/>
      <c r="L30" s="63" t="s">
        <v>807</v>
      </c>
      <c r="M30" s="63"/>
      <c r="N30" s="63"/>
      <c r="O30" s="63"/>
      <c r="P30" s="64" t="s">
        <v>45</v>
      </c>
      <c r="Q30" s="64" t="s">
        <v>60</v>
      </c>
      <c r="R30" s="64">
        <v>13</v>
      </c>
      <c r="S30" s="64">
        <v>12.34</v>
      </c>
      <c r="T30" s="64">
        <v>14.92</v>
      </c>
      <c r="U30" s="65">
        <f t="shared" si="1"/>
        <v>120.90761750405186</v>
      </c>
    </row>
    <row r="31" spans="1:21" ht="75" customHeight="1">
      <c r="A31" s="56"/>
      <c r="B31" s="62" t="s">
        <v>42</v>
      </c>
      <c r="C31" s="63" t="s">
        <v>42</v>
      </c>
      <c r="D31" s="63"/>
      <c r="E31" s="63"/>
      <c r="F31" s="63"/>
      <c r="G31" s="63"/>
      <c r="H31" s="63"/>
      <c r="I31" s="63" t="s">
        <v>808</v>
      </c>
      <c r="J31" s="63"/>
      <c r="K31" s="63"/>
      <c r="L31" s="63" t="s">
        <v>809</v>
      </c>
      <c r="M31" s="63"/>
      <c r="N31" s="63"/>
      <c r="O31" s="63"/>
      <c r="P31" s="64" t="s">
        <v>45</v>
      </c>
      <c r="Q31" s="64" t="s">
        <v>60</v>
      </c>
      <c r="R31" s="64">
        <v>56</v>
      </c>
      <c r="S31" s="64">
        <v>53.16</v>
      </c>
      <c r="T31" s="64">
        <v>58.32</v>
      </c>
      <c r="U31" s="65">
        <f t="shared" si="1"/>
        <v>109.70654627539504</v>
      </c>
    </row>
    <row r="32" spans="1:21" ht="75" customHeight="1">
      <c r="A32" s="56"/>
      <c r="B32" s="62" t="s">
        <v>42</v>
      </c>
      <c r="C32" s="63" t="s">
        <v>810</v>
      </c>
      <c r="D32" s="63"/>
      <c r="E32" s="63"/>
      <c r="F32" s="63"/>
      <c r="G32" s="63"/>
      <c r="H32" s="63"/>
      <c r="I32" s="63" t="s">
        <v>811</v>
      </c>
      <c r="J32" s="63"/>
      <c r="K32" s="63"/>
      <c r="L32" s="63" t="s">
        <v>812</v>
      </c>
      <c r="M32" s="63"/>
      <c r="N32" s="63"/>
      <c r="O32" s="63"/>
      <c r="P32" s="64" t="s">
        <v>45</v>
      </c>
      <c r="Q32" s="64" t="s">
        <v>60</v>
      </c>
      <c r="R32" s="64">
        <v>26.98</v>
      </c>
      <c r="S32" s="64">
        <v>26.98</v>
      </c>
      <c r="T32" s="64">
        <v>20.98</v>
      </c>
      <c r="U32" s="65">
        <f t="shared" si="1"/>
        <v>77.761304670126023</v>
      </c>
    </row>
    <row r="33" spans="1:22" ht="75" customHeight="1">
      <c r="A33" s="56"/>
      <c r="B33" s="62" t="s">
        <v>42</v>
      </c>
      <c r="C33" s="63" t="s">
        <v>813</v>
      </c>
      <c r="D33" s="63"/>
      <c r="E33" s="63"/>
      <c r="F33" s="63"/>
      <c r="G33" s="63"/>
      <c r="H33" s="63"/>
      <c r="I33" s="63" t="s">
        <v>814</v>
      </c>
      <c r="J33" s="63"/>
      <c r="K33" s="63"/>
      <c r="L33" s="63" t="s">
        <v>815</v>
      </c>
      <c r="M33" s="63"/>
      <c r="N33" s="63"/>
      <c r="O33" s="63"/>
      <c r="P33" s="64" t="s">
        <v>45</v>
      </c>
      <c r="Q33" s="64" t="s">
        <v>60</v>
      </c>
      <c r="R33" s="64">
        <v>100</v>
      </c>
      <c r="S33" s="64">
        <v>66.959999999999994</v>
      </c>
      <c r="T33" s="64">
        <v>72.86</v>
      </c>
      <c r="U33" s="65">
        <f t="shared" si="1"/>
        <v>108.81123058542414</v>
      </c>
    </row>
    <row r="34" spans="1:22" ht="75" customHeight="1">
      <c r="A34" s="56"/>
      <c r="B34" s="62" t="s">
        <v>42</v>
      </c>
      <c r="C34" s="63" t="s">
        <v>816</v>
      </c>
      <c r="D34" s="63"/>
      <c r="E34" s="63"/>
      <c r="F34" s="63"/>
      <c r="G34" s="63"/>
      <c r="H34" s="63"/>
      <c r="I34" s="63" t="s">
        <v>817</v>
      </c>
      <c r="J34" s="63"/>
      <c r="K34" s="63"/>
      <c r="L34" s="63" t="s">
        <v>818</v>
      </c>
      <c r="M34" s="63"/>
      <c r="N34" s="63"/>
      <c r="O34" s="63"/>
      <c r="P34" s="64" t="s">
        <v>45</v>
      </c>
      <c r="Q34" s="64" t="s">
        <v>60</v>
      </c>
      <c r="R34" s="64">
        <v>100</v>
      </c>
      <c r="S34" s="64">
        <v>100</v>
      </c>
      <c r="T34" s="64">
        <v>100</v>
      </c>
      <c r="U34" s="65">
        <f t="shared" si="1"/>
        <v>100</v>
      </c>
    </row>
    <row r="35" spans="1:22" ht="75" customHeight="1">
      <c r="A35" s="56"/>
      <c r="B35" s="62" t="s">
        <v>42</v>
      </c>
      <c r="C35" s="63" t="s">
        <v>819</v>
      </c>
      <c r="D35" s="63"/>
      <c r="E35" s="63"/>
      <c r="F35" s="63"/>
      <c r="G35" s="63"/>
      <c r="H35" s="63"/>
      <c r="I35" s="63" t="s">
        <v>820</v>
      </c>
      <c r="J35" s="63"/>
      <c r="K35" s="63"/>
      <c r="L35" s="63" t="s">
        <v>821</v>
      </c>
      <c r="M35" s="63"/>
      <c r="N35" s="63"/>
      <c r="O35" s="63"/>
      <c r="P35" s="64" t="s">
        <v>45</v>
      </c>
      <c r="Q35" s="64" t="s">
        <v>60</v>
      </c>
      <c r="R35" s="64">
        <v>100</v>
      </c>
      <c r="S35" s="64">
        <v>72.83</v>
      </c>
      <c r="T35" s="64">
        <v>56.04</v>
      </c>
      <c r="U35" s="65">
        <f t="shared" si="1"/>
        <v>76.946313332417958</v>
      </c>
    </row>
    <row r="36" spans="1:22" ht="75" customHeight="1">
      <c r="A36" s="56"/>
      <c r="B36" s="62" t="s">
        <v>42</v>
      </c>
      <c r="C36" s="63" t="s">
        <v>822</v>
      </c>
      <c r="D36" s="63"/>
      <c r="E36" s="63"/>
      <c r="F36" s="63"/>
      <c r="G36" s="63"/>
      <c r="H36" s="63"/>
      <c r="I36" s="63" t="s">
        <v>823</v>
      </c>
      <c r="J36" s="63"/>
      <c r="K36" s="63"/>
      <c r="L36" s="63" t="s">
        <v>824</v>
      </c>
      <c r="M36" s="63"/>
      <c r="N36" s="63"/>
      <c r="O36" s="63"/>
      <c r="P36" s="64" t="s">
        <v>45</v>
      </c>
      <c r="Q36" s="64" t="s">
        <v>60</v>
      </c>
      <c r="R36" s="64">
        <v>100</v>
      </c>
      <c r="S36" s="64">
        <v>100</v>
      </c>
      <c r="T36" s="64">
        <v>104.28</v>
      </c>
      <c r="U36" s="65">
        <f t="shared" si="1"/>
        <v>104.28</v>
      </c>
    </row>
    <row r="37" spans="1:22" ht="75" customHeight="1">
      <c r="A37" s="56"/>
      <c r="B37" s="62" t="s">
        <v>42</v>
      </c>
      <c r="C37" s="63" t="s">
        <v>825</v>
      </c>
      <c r="D37" s="63"/>
      <c r="E37" s="63"/>
      <c r="F37" s="63"/>
      <c r="G37" s="63"/>
      <c r="H37" s="63"/>
      <c r="I37" s="63" t="s">
        <v>826</v>
      </c>
      <c r="J37" s="63"/>
      <c r="K37" s="63"/>
      <c r="L37" s="63" t="s">
        <v>827</v>
      </c>
      <c r="M37" s="63"/>
      <c r="N37" s="63"/>
      <c r="O37" s="63"/>
      <c r="P37" s="64" t="s">
        <v>45</v>
      </c>
      <c r="Q37" s="64" t="s">
        <v>60</v>
      </c>
      <c r="R37" s="64">
        <v>100</v>
      </c>
      <c r="S37" s="64">
        <v>57.14</v>
      </c>
      <c r="T37" s="64">
        <v>65.709999999999994</v>
      </c>
      <c r="U37" s="65">
        <f t="shared" si="1"/>
        <v>114.99824991249561</v>
      </c>
    </row>
    <row r="38" spans="1:22" ht="75" customHeight="1">
      <c r="A38" s="56"/>
      <c r="B38" s="62" t="s">
        <v>42</v>
      </c>
      <c r="C38" s="63" t="s">
        <v>828</v>
      </c>
      <c r="D38" s="63"/>
      <c r="E38" s="63"/>
      <c r="F38" s="63"/>
      <c r="G38" s="63"/>
      <c r="H38" s="63"/>
      <c r="I38" s="63" t="s">
        <v>829</v>
      </c>
      <c r="J38" s="63"/>
      <c r="K38" s="63"/>
      <c r="L38" s="63" t="s">
        <v>830</v>
      </c>
      <c r="M38" s="63"/>
      <c r="N38" s="63"/>
      <c r="O38" s="63"/>
      <c r="P38" s="64" t="s">
        <v>45</v>
      </c>
      <c r="Q38" s="64" t="s">
        <v>60</v>
      </c>
      <c r="R38" s="64">
        <v>100</v>
      </c>
      <c r="S38" s="64">
        <v>70</v>
      </c>
      <c r="T38" s="64">
        <v>45.4</v>
      </c>
      <c r="U38" s="65">
        <f t="shared" si="1"/>
        <v>64.857142857142861</v>
      </c>
    </row>
    <row r="39" spans="1:22" ht="75" customHeight="1">
      <c r="A39" s="56"/>
      <c r="B39" s="62" t="s">
        <v>42</v>
      </c>
      <c r="C39" s="63" t="s">
        <v>831</v>
      </c>
      <c r="D39" s="63"/>
      <c r="E39" s="63"/>
      <c r="F39" s="63"/>
      <c r="G39" s="63"/>
      <c r="H39" s="63"/>
      <c r="I39" s="63" t="s">
        <v>832</v>
      </c>
      <c r="J39" s="63"/>
      <c r="K39" s="63"/>
      <c r="L39" s="63" t="s">
        <v>833</v>
      </c>
      <c r="M39" s="63"/>
      <c r="N39" s="63"/>
      <c r="O39" s="63"/>
      <c r="P39" s="64" t="s">
        <v>45</v>
      </c>
      <c r="Q39" s="64" t="s">
        <v>60</v>
      </c>
      <c r="R39" s="64">
        <v>100</v>
      </c>
      <c r="S39" s="64">
        <v>91.91</v>
      </c>
      <c r="T39" s="64">
        <v>85.71</v>
      </c>
      <c r="U39" s="65">
        <f t="shared" si="1"/>
        <v>93.254270481993245</v>
      </c>
    </row>
    <row r="40" spans="1:22" ht="75" customHeight="1">
      <c r="A40" s="56"/>
      <c r="B40" s="62" t="s">
        <v>42</v>
      </c>
      <c r="C40" s="63" t="s">
        <v>834</v>
      </c>
      <c r="D40" s="63"/>
      <c r="E40" s="63"/>
      <c r="F40" s="63"/>
      <c r="G40" s="63"/>
      <c r="H40" s="63"/>
      <c r="I40" s="63" t="s">
        <v>835</v>
      </c>
      <c r="J40" s="63"/>
      <c r="K40" s="63"/>
      <c r="L40" s="63" t="s">
        <v>836</v>
      </c>
      <c r="M40" s="63"/>
      <c r="N40" s="63"/>
      <c r="O40" s="63"/>
      <c r="P40" s="64" t="s">
        <v>45</v>
      </c>
      <c r="Q40" s="64" t="s">
        <v>60</v>
      </c>
      <c r="R40" s="64">
        <v>100</v>
      </c>
      <c r="S40" s="64">
        <v>100</v>
      </c>
      <c r="T40" s="64">
        <v>100</v>
      </c>
      <c r="U40" s="65">
        <f t="shared" si="1"/>
        <v>100</v>
      </c>
    </row>
    <row r="41" spans="1:22" ht="75" customHeight="1">
      <c r="A41" s="56"/>
      <c r="B41" s="62" t="s">
        <v>42</v>
      </c>
      <c r="C41" s="63" t="s">
        <v>837</v>
      </c>
      <c r="D41" s="63"/>
      <c r="E41" s="63"/>
      <c r="F41" s="63"/>
      <c r="G41" s="63"/>
      <c r="H41" s="63"/>
      <c r="I41" s="63" t="s">
        <v>838</v>
      </c>
      <c r="J41" s="63"/>
      <c r="K41" s="63"/>
      <c r="L41" s="63" t="s">
        <v>839</v>
      </c>
      <c r="M41" s="63"/>
      <c r="N41" s="63"/>
      <c r="O41" s="63"/>
      <c r="P41" s="64" t="s">
        <v>45</v>
      </c>
      <c r="Q41" s="64" t="s">
        <v>60</v>
      </c>
      <c r="R41" s="64">
        <v>100</v>
      </c>
      <c r="S41" s="64">
        <v>75</v>
      </c>
      <c r="T41" s="64">
        <v>101.55</v>
      </c>
      <c r="U41" s="65">
        <f t="shared" si="1"/>
        <v>135.39999999999998</v>
      </c>
    </row>
    <row r="42" spans="1:22" ht="75" customHeight="1" thickBot="1">
      <c r="A42" s="56"/>
      <c r="B42" s="62" t="s">
        <v>42</v>
      </c>
      <c r="C42" s="63" t="s">
        <v>840</v>
      </c>
      <c r="D42" s="63"/>
      <c r="E42" s="63"/>
      <c r="F42" s="63"/>
      <c r="G42" s="63"/>
      <c r="H42" s="63"/>
      <c r="I42" s="63" t="s">
        <v>841</v>
      </c>
      <c r="J42" s="63"/>
      <c r="K42" s="63"/>
      <c r="L42" s="63" t="s">
        <v>842</v>
      </c>
      <c r="M42" s="63"/>
      <c r="N42" s="63"/>
      <c r="O42" s="63"/>
      <c r="P42" s="64" t="s">
        <v>45</v>
      </c>
      <c r="Q42" s="64" t="s">
        <v>60</v>
      </c>
      <c r="R42" s="64">
        <v>100</v>
      </c>
      <c r="S42" s="64">
        <v>100</v>
      </c>
      <c r="T42" s="64">
        <v>100</v>
      </c>
      <c r="U42" s="65">
        <f t="shared" si="1"/>
        <v>100</v>
      </c>
    </row>
    <row r="43" spans="1:22" ht="22.5" customHeight="1" thickTop="1" thickBot="1">
      <c r="B43" s="9" t="s">
        <v>61</v>
      </c>
      <c r="C43" s="10"/>
      <c r="D43" s="10"/>
      <c r="E43" s="10"/>
      <c r="F43" s="10"/>
      <c r="G43" s="10"/>
      <c r="H43" s="11"/>
      <c r="I43" s="11"/>
      <c r="J43" s="11"/>
      <c r="K43" s="11"/>
      <c r="L43" s="11"/>
      <c r="M43" s="11"/>
      <c r="N43" s="11"/>
      <c r="O43" s="11"/>
      <c r="P43" s="11"/>
      <c r="Q43" s="11"/>
      <c r="R43" s="11"/>
      <c r="S43" s="11"/>
      <c r="T43" s="11"/>
      <c r="U43" s="12"/>
      <c r="V43" s="66"/>
    </row>
    <row r="44" spans="1:22" ht="26.25" customHeight="1" thickTop="1">
      <c r="B44" s="67"/>
      <c r="C44" s="68"/>
      <c r="D44" s="68"/>
      <c r="E44" s="68"/>
      <c r="F44" s="68"/>
      <c r="G44" s="68"/>
      <c r="H44" s="69"/>
      <c r="I44" s="69"/>
      <c r="J44" s="69"/>
      <c r="K44" s="69"/>
      <c r="L44" s="69"/>
      <c r="M44" s="69"/>
      <c r="N44" s="69"/>
      <c r="O44" s="69"/>
      <c r="P44" s="70"/>
      <c r="Q44" s="71"/>
      <c r="R44" s="72" t="s">
        <v>62</v>
      </c>
      <c r="S44" s="40" t="s">
        <v>63</v>
      </c>
      <c r="T44" s="72" t="s">
        <v>64</v>
      </c>
      <c r="U44" s="40" t="s">
        <v>65</v>
      </c>
    </row>
    <row r="45" spans="1:22" ht="26.25" customHeight="1" thickBot="1">
      <c r="B45" s="73"/>
      <c r="C45" s="74"/>
      <c r="D45" s="74"/>
      <c r="E45" s="74"/>
      <c r="F45" s="74"/>
      <c r="G45" s="74"/>
      <c r="H45" s="75"/>
      <c r="I45" s="75"/>
      <c r="J45" s="75"/>
      <c r="K45" s="75"/>
      <c r="L45" s="75"/>
      <c r="M45" s="75"/>
      <c r="N45" s="75"/>
      <c r="O45" s="75"/>
      <c r="P45" s="76"/>
      <c r="Q45" s="77"/>
      <c r="R45" s="78" t="s">
        <v>66</v>
      </c>
      <c r="S45" s="77" t="s">
        <v>66</v>
      </c>
      <c r="T45" s="77" t="s">
        <v>66</v>
      </c>
      <c r="U45" s="77" t="s">
        <v>67</v>
      </c>
    </row>
    <row r="46" spans="1:22" ht="13.5" customHeight="1" thickBot="1">
      <c r="B46" s="79" t="s">
        <v>68</v>
      </c>
      <c r="C46" s="80"/>
      <c r="D46" s="80"/>
      <c r="E46" s="81"/>
      <c r="F46" s="81"/>
      <c r="G46" s="81"/>
      <c r="H46" s="82"/>
      <c r="I46" s="82"/>
      <c r="J46" s="82"/>
      <c r="K46" s="82"/>
      <c r="L46" s="82"/>
      <c r="M46" s="82"/>
      <c r="N46" s="82"/>
      <c r="O46" s="82"/>
      <c r="P46" s="83"/>
      <c r="Q46" s="83"/>
      <c r="R46" s="84">
        <f>2678.629406</f>
        <v>2678.629406</v>
      </c>
      <c r="S46" s="84">
        <f>2678.629406</f>
        <v>2678.629406</v>
      </c>
      <c r="T46" s="84">
        <f>2501.28669969999</f>
        <v>2501.2866996999901</v>
      </c>
      <c r="U46" s="85">
        <f>+IF(ISERR(T46/S46*100),"N/A",T46/S46*100)</f>
        <v>93.379348934840678</v>
      </c>
    </row>
    <row r="47" spans="1:22" ht="13.5" customHeight="1" thickBot="1">
      <c r="B47" s="86" t="s">
        <v>69</v>
      </c>
      <c r="C47" s="87"/>
      <c r="D47" s="87"/>
      <c r="E47" s="88"/>
      <c r="F47" s="88"/>
      <c r="G47" s="88"/>
      <c r="H47" s="89"/>
      <c r="I47" s="89"/>
      <c r="J47" s="89"/>
      <c r="K47" s="89"/>
      <c r="L47" s="89"/>
      <c r="M47" s="89"/>
      <c r="N47" s="89"/>
      <c r="O47" s="89"/>
      <c r="P47" s="90"/>
      <c r="Q47" s="90"/>
      <c r="R47" s="84">
        <f>2504.38658561</f>
        <v>2504.3865856100001</v>
      </c>
      <c r="S47" s="84">
        <f>2504.38658561</f>
        <v>2504.3865856100001</v>
      </c>
      <c r="T47" s="84">
        <f>2501.28669969999</f>
        <v>2501.2866996999901</v>
      </c>
      <c r="U47" s="85">
        <f>+IF(ISERR(T47/S47*100),"N/A",T47/S47*100)</f>
        <v>99.876221749157196</v>
      </c>
    </row>
    <row r="48" spans="1:22" ht="14.85" customHeight="1" thickTop="1" thickBot="1">
      <c r="B48" s="9" t="s">
        <v>70</v>
      </c>
      <c r="C48" s="10"/>
      <c r="D48" s="10"/>
      <c r="E48" s="10"/>
      <c r="F48" s="10"/>
      <c r="G48" s="10"/>
      <c r="H48" s="11"/>
      <c r="I48" s="11"/>
      <c r="J48" s="11"/>
      <c r="K48" s="11"/>
      <c r="L48" s="11"/>
      <c r="M48" s="11"/>
      <c r="N48" s="11"/>
      <c r="O48" s="11"/>
      <c r="P48" s="11"/>
      <c r="Q48" s="11"/>
      <c r="R48" s="11"/>
      <c r="S48" s="11"/>
      <c r="T48" s="11"/>
      <c r="U48" s="12"/>
    </row>
    <row r="49" spans="2:21" ht="44.25" customHeight="1" thickTop="1">
      <c r="B49" s="91" t="s">
        <v>71</v>
      </c>
      <c r="C49" s="93"/>
      <c r="D49" s="93"/>
      <c r="E49" s="93"/>
      <c r="F49" s="93"/>
      <c r="G49" s="93"/>
      <c r="H49" s="93"/>
      <c r="I49" s="93"/>
      <c r="J49" s="93"/>
      <c r="K49" s="93"/>
      <c r="L49" s="93"/>
      <c r="M49" s="93"/>
      <c r="N49" s="93"/>
      <c r="O49" s="93"/>
      <c r="P49" s="93"/>
      <c r="Q49" s="93"/>
      <c r="R49" s="93"/>
      <c r="S49" s="93"/>
      <c r="T49" s="93"/>
      <c r="U49" s="92"/>
    </row>
    <row r="50" spans="2:21" ht="34.5" customHeight="1">
      <c r="B50" s="94" t="s">
        <v>843</v>
      </c>
      <c r="C50" s="96"/>
      <c r="D50" s="96"/>
      <c r="E50" s="96"/>
      <c r="F50" s="96"/>
      <c r="G50" s="96"/>
      <c r="H50" s="96"/>
      <c r="I50" s="96"/>
      <c r="J50" s="96"/>
      <c r="K50" s="96"/>
      <c r="L50" s="96"/>
      <c r="M50" s="96"/>
      <c r="N50" s="96"/>
      <c r="O50" s="96"/>
      <c r="P50" s="96"/>
      <c r="Q50" s="96"/>
      <c r="R50" s="96"/>
      <c r="S50" s="96"/>
      <c r="T50" s="96"/>
      <c r="U50" s="95"/>
    </row>
    <row r="51" spans="2:21" ht="19.350000000000001" customHeight="1">
      <c r="B51" s="94" t="s">
        <v>844</v>
      </c>
      <c r="C51" s="96"/>
      <c r="D51" s="96"/>
      <c r="E51" s="96"/>
      <c r="F51" s="96"/>
      <c r="G51" s="96"/>
      <c r="H51" s="96"/>
      <c r="I51" s="96"/>
      <c r="J51" s="96"/>
      <c r="K51" s="96"/>
      <c r="L51" s="96"/>
      <c r="M51" s="96"/>
      <c r="N51" s="96"/>
      <c r="O51" s="96"/>
      <c r="P51" s="96"/>
      <c r="Q51" s="96"/>
      <c r="R51" s="96"/>
      <c r="S51" s="96"/>
      <c r="T51" s="96"/>
      <c r="U51" s="95"/>
    </row>
    <row r="52" spans="2:21" ht="34.5" customHeight="1">
      <c r="B52" s="94" t="s">
        <v>845</v>
      </c>
      <c r="C52" s="96"/>
      <c r="D52" s="96"/>
      <c r="E52" s="96"/>
      <c r="F52" s="96"/>
      <c r="G52" s="96"/>
      <c r="H52" s="96"/>
      <c r="I52" s="96"/>
      <c r="J52" s="96"/>
      <c r="K52" s="96"/>
      <c r="L52" s="96"/>
      <c r="M52" s="96"/>
      <c r="N52" s="96"/>
      <c r="O52" s="96"/>
      <c r="P52" s="96"/>
      <c r="Q52" s="96"/>
      <c r="R52" s="96"/>
      <c r="S52" s="96"/>
      <c r="T52" s="96"/>
      <c r="U52" s="95"/>
    </row>
    <row r="53" spans="2:21" ht="34.5" customHeight="1">
      <c r="B53" s="94" t="s">
        <v>846</v>
      </c>
      <c r="C53" s="96"/>
      <c r="D53" s="96"/>
      <c r="E53" s="96"/>
      <c r="F53" s="96"/>
      <c r="G53" s="96"/>
      <c r="H53" s="96"/>
      <c r="I53" s="96"/>
      <c r="J53" s="96"/>
      <c r="K53" s="96"/>
      <c r="L53" s="96"/>
      <c r="M53" s="96"/>
      <c r="N53" s="96"/>
      <c r="O53" s="96"/>
      <c r="P53" s="96"/>
      <c r="Q53" s="96"/>
      <c r="R53" s="96"/>
      <c r="S53" s="96"/>
      <c r="T53" s="96"/>
      <c r="U53" s="95"/>
    </row>
    <row r="54" spans="2:21" ht="34.5" customHeight="1">
      <c r="B54" s="94" t="s">
        <v>847</v>
      </c>
      <c r="C54" s="96"/>
      <c r="D54" s="96"/>
      <c r="E54" s="96"/>
      <c r="F54" s="96"/>
      <c r="G54" s="96"/>
      <c r="H54" s="96"/>
      <c r="I54" s="96"/>
      <c r="J54" s="96"/>
      <c r="K54" s="96"/>
      <c r="L54" s="96"/>
      <c r="M54" s="96"/>
      <c r="N54" s="96"/>
      <c r="O54" s="96"/>
      <c r="P54" s="96"/>
      <c r="Q54" s="96"/>
      <c r="R54" s="96"/>
      <c r="S54" s="96"/>
      <c r="T54" s="96"/>
      <c r="U54" s="95"/>
    </row>
    <row r="55" spans="2:21" ht="34.5" customHeight="1">
      <c r="B55" s="94" t="s">
        <v>848</v>
      </c>
      <c r="C55" s="96"/>
      <c r="D55" s="96"/>
      <c r="E55" s="96"/>
      <c r="F55" s="96"/>
      <c r="G55" s="96"/>
      <c r="H55" s="96"/>
      <c r="I55" s="96"/>
      <c r="J55" s="96"/>
      <c r="K55" s="96"/>
      <c r="L55" s="96"/>
      <c r="M55" s="96"/>
      <c r="N55" s="96"/>
      <c r="O55" s="96"/>
      <c r="P55" s="96"/>
      <c r="Q55" s="96"/>
      <c r="R55" s="96"/>
      <c r="S55" s="96"/>
      <c r="T55" s="96"/>
      <c r="U55" s="95"/>
    </row>
    <row r="56" spans="2:21" ht="34.5" customHeight="1">
      <c r="B56" s="94" t="s">
        <v>849</v>
      </c>
      <c r="C56" s="96"/>
      <c r="D56" s="96"/>
      <c r="E56" s="96"/>
      <c r="F56" s="96"/>
      <c r="G56" s="96"/>
      <c r="H56" s="96"/>
      <c r="I56" s="96"/>
      <c r="J56" s="96"/>
      <c r="K56" s="96"/>
      <c r="L56" s="96"/>
      <c r="M56" s="96"/>
      <c r="N56" s="96"/>
      <c r="O56" s="96"/>
      <c r="P56" s="96"/>
      <c r="Q56" s="96"/>
      <c r="R56" s="96"/>
      <c r="S56" s="96"/>
      <c r="T56" s="96"/>
      <c r="U56" s="95"/>
    </row>
    <row r="57" spans="2:21" ht="34.5" customHeight="1">
      <c r="B57" s="94" t="s">
        <v>850</v>
      </c>
      <c r="C57" s="96"/>
      <c r="D57" s="96"/>
      <c r="E57" s="96"/>
      <c r="F57" s="96"/>
      <c r="G57" s="96"/>
      <c r="H57" s="96"/>
      <c r="I57" s="96"/>
      <c r="J57" s="96"/>
      <c r="K57" s="96"/>
      <c r="L57" s="96"/>
      <c r="M57" s="96"/>
      <c r="N57" s="96"/>
      <c r="O57" s="96"/>
      <c r="P57" s="96"/>
      <c r="Q57" s="96"/>
      <c r="R57" s="96"/>
      <c r="S57" s="96"/>
      <c r="T57" s="96"/>
      <c r="U57" s="95"/>
    </row>
    <row r="58" spans="2:21" ht="83.1" customHeight="1">
      <c r="B58" s="94" t="s">
        <v>851</v>
      </c>
      <c r="C58" s="96"/>
      <c r="D58" s="96"/>
      <c r="E58" s="96"/>
      <c r="F58" s="96"/>
      <c r="G58" s="96"/>
      <c r="H58" s="96"/>
      <c r="I58" s="96"/>
      <c r="J58" s="96"/>
      <c r="K58" s="96"/>
      <c r="L58" s="96"/>
      <c r="M58" s="96"/>
      <c r="N58" s="96"/>
      <c r="O58" s="96"/>
      <c r="P58" s="96"/>
      <c r="Q58" s="96"/>
      <c r="R58" s="96"/>
      <c r="S58" s="96"/>
      <c r="T58" s="96"/>
      <c r="U58" s="95"/>
    </row>
    <row r="59" spans="2:21" ht="45.6" customHeight="1">
      <c r="B59" s="94" t="s">
        <v>852</v>
      </c>
      <c r="C59" s="96"/>
      <c r="D59" s="96"/>
      <c r="E59" s="96"/>
      <c r="F59" s="96"/>
      <c r="G59" s="96"/>
      <c r="H59" s="96"/>
      <c r="I59" s="96"/>
      <c r="J59" s="96"/>
      <c r="K59" s="96"/>
      <c r="L59" s="96"/>
      <c r="M59" s="96"/>
      <c r="N59" s="96"/>
      <c r="O59" s="96"/>
      <c r="P59" s="96"/>
      <c r="Q59" s="96"/>
      <c r="R59" s="96"/>
      <c r="S59" s="96"/>
      <c r="T59" s="96"/>
      <c r="U59" s="95"/>
    </row>
    <row r="60" spans="2:21" ht="65.849999999999994" customHeight="1">
      <c r="B60" s="94" t="s">
        <v>853</v>
      </c>
      <c r="C60" s="96"/>
      <c r="D60" s="96"/>
      <c r="E60" s="96"/>
      <c r="F60" s="96"/>
      <c r="G60" s="96"/>
      <c r="H60" s="96"/>
      <c r="I60" s="96"/>
      <c r="J60" s="96"/>
      <c r="K60" s="96"/>
      <c r="L60" s="96"/>
      <c r="M60" s="96"/>
      <c r="N60" s="96"/>
      <c r="O60" s="96"/>
      <c r="P60" s="96"/>
      <c r="Q60" s="96"/>
      <c r="R60" s="96"/>
      <c r="S60" s="96"/>
      <c r="T60" s="96"/>
      <c r="U60" s="95"/>
    </row>
    <row r="61" spans="2:21" ht="24.6" customHeight="1">
      <c r="B61" s="94" t="s">
        <v>854</v>
      </c>
      <c r="C61" s="96"/>
      <c r="D61" s="96"/>
      <c r="E61" s="96"/>
      <c r="F61" s="96"/>
      <c r="G61" s="96"/>
      <c r="H61" s="96"/>
      <c r="I61" s="96"/>
      <c r="J61" s="96"/>
      <c r="K61" s="96"/>
      <c r="L61" s="96"/>
      <c r="M61" s="96"/>
      <c r="N61" s="96"/>
      <c r="O61" s="96"/>
      <c r="P61" s="96"/>
      <c r="Q61" s="96"/>
      <c r="R61" s="96"/>
      <c r="S61" s="96"/>
      <c r="T61" s="96"/>
      <c r="U61" s="95"/>
    </row>
    <row r="62" spans="2:21" ht="52.7" customHeight="1">
      <c r="B62" s="94" t="s">
        <v>855</v>
      </c>
      <c r="C62" s="96"/>
      <c r="D62" s="96"/>
      <c r="E62" s="96"/>
      <c r="F62" s="96"/>
      <c r="G62" s="96"/>
      <c r="H62" s="96"/>
      <c r="I62" s="96"/>
      <c r="J62" s="96"/>
      <c r="K62" s="96"/>
      <c r="L62" s="96"/>
      <c r="M62" s="96"/>
      <c r="N62" s="96"/>
      <c r="O62" s="96"/>
      <c r="P62" s="96"/>
      <c r="Q62" s="96"/>
      <c r="R62" s="96"/>
      <c r="S62" s="96"/>
      <c r="T62" s="96"/>
      <c r="U62" s="95"/>
    </row>
    <row r="63" spans="2:21" ht="27.6" customHeight="1">
      <c r="B63" s="94" t="s">
        <v>856</v>
      </c>
      <c r="C63" s="96"/>
      <c r="D63" s="96"/>
      <c r="E63" s="96"/>
      <c r="F63" s="96"/>
      <c r="G63" s="96"/>
      <c r="H63" s="96"/>
      <c r="I63" s="96"/>
      <c r="J63" s="96"/>
      <c r="K63" s="96"/>
      <c r="L63" s="96"/>
      <c r="M63" s="96"/>
      <c r="N63" s="96"/>
      <c r="O63" s="96"/>
      <c r="P63" s="96"/>
      <c r="Q63" s="96"/>
      <c r="R63" s="96"/>
      <c r="S63" s="96"/>
      <c r="T63" s="96"/>
      <c r="U63" s="95"/>
    </row>
    <row r="64" spans="2:21" ht="33.75" customHeight="1">
      <c r="B64" s="94" t="s">
        <v>857</v>
      </c>
      <c r="C64" s="96"/>
      <c r="D64" s="96"/>
      <c r="E64" s="96"/>
      <c r="F64" s="96"/>
      <c r="G64" s="96"/>
      <c r="H64" s="96"/>
      <c r="I64" s="96"/>
      <c r="J64" s="96"/>
      <c r="K64" s="96"/>
      <c r="L64" s="96"/>
      <c r="M64" s="96"/>
      <c r="N64" s="96"/>
      <c r="O64" s="96"/>
      <c r="P64" s="96"/>
      <c r="Q64" s="96"/>
      <c r="R64" s="96"/>
      <c r="S64" s="96"/>
      <c r="T64" s="96"/>
      <c r="U64" s="95"/>
    </row>
    <row r="65" spans="2:21" ht="50.45" customHeight="1">
      <c r="B65" s="94" t="s">
        <v>858</v>
      </c>
      <c r="C65" s="96"/>
      <c r="D65" s="96"/>
      <c r="E65" s="96"/>
      <c r="F65" s="96"/>
      <c r="G65" s="96"/>
      <c r="H65" s="96"/>
      <c r="I65" s="96"/>
      <c r="J65" s="96"/>
      <c r="K65" s="96"/>
      <c r="L65" s="96"/>
      <c r="M65" s="96"/>
      <c r="N65" s="96"/>
      <c r="O65" s="96"/>
      <c r="P65" s="96"/>
      <c r="Q65" s="96"/>
      <c r="R65" s="96"/>
      <c r="S65" s="96"/>
      <c r="T65" s="96"/>
      <c r="U65" s="95"/>
    </row>
    <row r="66" spans="2:21" ht="36" customHeight="1">
      <c r="B66" s="94" t="s">
        <v>859</v>
      </c>
      <c r="C66" s="96"/>
      <c r="D66" s="96"/>
      <c r="E66" s="96"/>
      <c r="F66" s="96"/>
      <c r="G66" s="96"/>
      <c r="H66" s="96"/>
      <c r="I66" s="96"/>
      <c r="J66" s="96"/>
      <c r="K66" s="96"/>
      <c r="L66" s="96"/>
      <c r="M66" s="96"/>
      <c r="N66" s="96"/>
      <c r="O66" s="96"/>
      <c r="P66" s="96"/>
      <c r="Q66" s="96"/>
      <c r="R66" s="96"/>
      <c r="S66" s="96"/>
      <c r="T66" s="96"/>
      <c r="U66" s="95"/>
    </row>
    <row r="67" spans="2:21" ht="47.1" customHeight="1">
      <c r="B67" s="94" t="s">
        <v>860</v>
      </c>
      <c r="C67" s="96"/>
      <c r="D67" s="96"/>
      <c r="E67" s="96"/>
      <c r="F67" s="96"/>
      <c r="G67" s="96"/>
      <c r="H67" s="96"/>
      <c r="I67" s="96"/>
      <c r="J67" s="96"/>
      <c r="K67" s="96"/>
      <c r="L67" s="96"/>
      <c r="M67" s="96"/>
      <c r="N67" s="96"/>
      <c r="O67" s="96"/>
      <c r="P67" s="96"/>
      <c r="Q67" s="96"/>
      <c r="R67" s="96"/>
      <c r="S67" s="96"/>
      <c r="T67" s="96"/>
      <c r="U67" s="95"/>
    </row>
    <row r="68" spans="2:21" ht="47.1" customHeight="1">
      <c r="B68" s="94" t="s">
        <v>861</v>
      </c>
      <c r="C68" s="96"/>
      <c r="D68" s="96"/>
      <c r="E68" s="96"/>
      <c r="F68" s="96"/>
      <c r="G68" s="96"/>
      <c r="H68" s="96"/>
      <c r="I68" s="96"/>
      <c r="J68" s="96"/>
      <c r="K68" s="96"/>
      <c r="L68" s="96"/>
      <c r="M68" s="96"/>
      <c r="N68" s="96"/>
      <c r="O68" s="96"/>
      <c r="P68" s="96"/>
      <c r="Q68" s="96"/>
      <c r="R68" s="96"/>
      <c r="S68" s="96"/>
      <c r="T68" s="96"/>
      <c r="U68" s="95"/>
    </row>
    <row r="69" spans="2:21" ht="51.95" customHeight="1">
      <c r="B69" s="94" t="s">
        <v>862</v>
      </c>
      <c r="C69" s="96"/>
      <c r="D69" s="96"/>
      <c r="E69" s="96"/>
      <c r="F69" s="96"/>
      <c r="G69" s="96"/>
      <c r="H69" s="96"/>
      <c r="I69" s="96"/>
      <c r="J69" s="96"/>
      <c r="K69" s="96"/>
      <c r="L69" s="96"/>
      <c r="M69" s="96"/>
      <c r="N69" s="96"/>
      <c r="O69" s="96"/>
      <c r="P69" s="96"/>
      <c r="Q69" s="96"/>
      <c r="R69" s="96"/>
      <c r="S69" s="96"/>
      <c r="T69" s="96"/>
      <c r="U69" s="95"/>
    </row>
    <row r="70" spans="2:21" ht="50.45" customHeight="1">
      <c r="B70" s="94" t="s">
        <v>863</v>
      </c>
      <c r="C70" s="96"/>
      <c r="D70" s="96"/>
      <c r="E70" s="96"/>
      <c r="F70" s="96"/>
      <c r="G70" s="96"/>
      <c r="H70" s="96"/>
      <c r="I70" s="96"/>
      <c r="J70" s="96"/>
      <c r="K70" s="96"/>
      <c r="L70" s="96"/>
      <c r="M70" s="96"/>
      <c r="N70" s="96"/>
      <c r="O70" s="96"/>
      <c r="P70" s="96"/>
      <c r="Q70" s="96"/>
      <c r="R70" s="96"/>
      <c r="S70" s="96"/>
      <c r="T70" s="96"/>
      <c r="U70" s="95"/>
    </row>
    <row r="71" spans="2:21" ht="37.5" customHeight="1">
      <c r="B71" s="94" t="s">
        <v>864</v>
      </c>
      <c r="C71" s="96"/>
      <c r="D71" s="96"/>
      <c r="E71" s="96"/>
      <c r="F71" s="96"/>
      <c r="G71" s="96"/>
      <c r="H71" s="96"/>
      <c r="I71" s="96"/>
      <c r="J71" s="96"/>
      <c r="K71" s="96"/>
      <c r="L71" s="96"/>
      <c r="M71" s="96"/>
      <c r="N71" s="96"/>
      <c r="O71" s="96"/>
      <c r="P71" s="96"/>
      <c r="Q71" s="96"/>
      <c r="R71" s="96"/>
      <c r="S71" s="96"/>
      <c r="T71" s="96"/>
      <c r="U71" s="95"/>
    </row>
    <row r="72" spans="2:21" ht="36" customHeight="1">
      <c r="B72" s="94" t="s">
        <v>865</v>
      </c>
      <c r="C72" s="96"/>
      <c r="D72" s="96"/>
      <c r="E72" s="96"/>
      <c r="F72" s="96"/>
      <c r="G72" s="96"/>
      <c r="H72" s="96"/>
      <c r="I72" s="96"/>
      <c r="J72" s="96"/>
      <c r="K72" s="96"/>
      <c r="L72" s="96"/>
      <c r="M72" s="96"/>
      <c r="N72" s="96"/>
      <c r="O72" s="96"/>
      <c r="P72" s="96"/>
      <c r="Q72" s="96"/>
      <c r="R72" s="96"/>
      <c r="S72" s="96"/>
      <c r="T72" s="96"/>
      <c r="U72" s="95"/>
    </row>
    <row r="73" spans="2:21" ht="18.95" customHeight="1">
      <c r="B73" s="94" t="s">
        <v>866</v>
      </c>
      <c r="C73" s="96"/>
      <c r="D73" s="96"/>
      <c r="E73" s="96"/>
      <c r="F73" s="96"/>
      <c r="G73" s="96"/>
      <c r="H73" s="96"/>
      <c r="I73" s="96"/>
      <c r="J73" s="96"/>
      <c r="K73" s="96"/>
      <c r="L73" s="96"/>
      <c r="M73" s="96"/>
      <c r="N73" s="96"/>
      <c r="O73" s="96"/>
      <c r="P73" s="96"/>
      <c r="Q73" s="96"/>
      <c r="R73" s="96"/>
      <c r="S73" s="96"/>
      <c r="T73" s="96"/>
      <c r="U73" s="95"/>
    </row>
    <row r="74" spans="2:21" ht="54.6" customHeight="1">
      <c r="B74" s="94" t="s">
        <v>867</v>
      </c>
      <c r="C74" s="96"/>
      <c r="D74" s="96"/>
      <c r="E74" s="96"/>
      <c r="F74" s="96"/>
      <c r="G74" s="96"/>
      <c r="H74" s="96"/>
      <c r="I74" s="96"/>
      <c r="J74" s="96"/>
      <c r="K74" s="96"/>
      <c r="L74" s="96"/>
      <c r="M74" s="96"/>
      <c r="N74" s="96"/>
      <c r="O74" s="96"/>
      <c r="P74" s="96"/>
      <c r="Q74" s="96"/>
      <c r="R74" s="96"/>
      <c r="S74" s="96"/>
      <c r="T74" s="96"/>
      <c r="U74" s="95"/>
    </row>
    <row r="75" spans="2:21" ht="75.2" customHeight="1">
      <c r="B75" s="94" t="s">
        <v>868</v>
      </c>
      <c r="C75" s="96"/>
      <c r="D75" s="96"/>
      <c r="E75" s="96"/>
      <c r="F75" s="96"/>
      <c r="G75" s="96"/>
      <c r="H75" s="96"/>
      <c r="I75" s="96"/>
      <c r="J75" s="96"/>
      <c r="K75" s="96"/>
      <c r="L75" s="96"/>
      <c r="M75" s="96"/>
      <c r="N75" s="96"/>
      <c r="O75" s="96"/>
      <c r="P75" s="96"/>
      <c r="Q75" s="96"/>
      <c r="R75" s="96"/>
      <c r="S75" s="96"/>
      <c r="T75" s="96"/>
      <c r="U75" s="95"/>
    </row>
    <row r="76" spans="2:21" ht="35.450000000000003" customHeight="1">
      <c r="B76" s="94" t="s">
        <v>869</v>
      </c>
      <c r="C76" s="96"/>
      <c r="D76" s="96"/>
      <c r="E76" s="96"/>
      <c r="F76" s="96"/>
      <c r="G76" s="96"/>
      <c r="H76" s="96"/>
      <c r="I76" s="96"/>
      <c r="J76" s="96"/>
      <c r="K76" s="96"/>
      <c r="L76" s="96"/>
      <c r="M76" s="96"/>
      <c r="N76" s="96"/>
      <c r="O76" s="96"/>
      <c r="P76" s="96"/>
      <c r="Q76" s="96"/>
      <c r="R76" s="96"/>
      <c r="S76" s="96"/>
      <c r="T76" s="96"/>
      <c r="U76" s="95"/>
    </row>
    <row r="77" spans="2:21" ht="87.2" customHeight="1">
      <c r="B77" s="94" t="s">
        <v>870</v>
      </c>
      <c r="C77" s="96"/>
      <c r="D77" s="96"/>
      <c r="E77" s="96"/>
      <c r="F77" s="96"/>
      <c r="G77" s="96"/>
      <c r="H77" s="96"/>
      <c r="I77" s="96"/>
      <c r="J77" s="96"/>
      <c r="K77" s="96"/>
      <c r="L77" s="96"/>
      <c r="M77" s="96"/>
      <c r="N77" s="96"/>
      <c r="O77" s="96"/>
      <c r="P77" s="96"/>
      <c r="Q77" s="96"/>
      <c r="R77" s="96"/>
      <c r="S77" s="96"/>
      <c r="T77" s="96"/>
      <c r="U77" s="95"/>
    </row>
    <row r="78" spans="2:21" ht="46.7" customHeight="1">
      <c r="B78" s="94" t="s">
        <v>871</v>
      </c>
      <c r="C78" s="96"/>
      <c r="D78" s="96"/>
      <c r="E78" s="96"/>
      <c r="F78" s="96"/>
      <c r="G78" s="96"/>
      <c r="H78" s="96"/>
      <c r="I78" s="96"/>
      <c r="J78" s="96"/>
      <c r="K78" s="96"/>
      <c r="L78" s="96"/>
      <c r="M78" s="96"/>
      <c r="N78" s="96"/>
      <c r="O78" s="96"/>
      <c r="P78" s="96"/>
      <c r="Q78" s="96"/>
      <c r="R78" s="96"/>
      <c r="S78" s="96"/>
      <c r="T78" s="96"/>
      <c r="U78" s="95"/>
    </row>
    <row r="79" spans="2:21" ht="20.25" customHeight="1">
      <c r="B79" s="94" t="s">
        <v>872</v>
      </c>
      <c r="C79" s="96"/>
      <c r="D79" s="96"/>
      <c r="E79" s="96"/>
      <c r="F79" s="96"/>
      <c r="G79" s="96"/>
      <c r="H79" s="96"/>
      <c r="I79" s="96"/>
      <c r="J79" s="96"/>
      <c r="K79" s="96"/>
      <c r="L79" s="96"/>
      <c r="M79" s="96"/>
      <c r="N79" s="96"/>
      <c r="O79" s="96"/>
      <c r="P79" s="96"/>
      <c r="Q79" s="96"/>
      <c r="R79" s="96"/>
      <c r="S79" s="96"/>
      <c r="T79" s="96"/>
      <c r="U79" s="95"/>
    </row>
    <row r="80" spans="2:21" ht="45.2" customHeight="1">
      <c r="B80" s="94" t="s">
        <v>873</v>
      </c>
      <c r="C80" s="96"/>
      <c r="D80" s="96"/>
      <c r="E80" s="96"/>
      <c r="F80" s="96"/>
      <c r="G80" s="96"/>
      <c r="H80" s="96"/>
      <c r="I80" s="96"/>
      <c r="J80" s="96"/>
      <c r="K80" s="96"/>
      <c r="L80" s="96"/>
      <c r="M80" s="96"/>
      <c r="N80" s="96"/>
      <c r="O80" s="96"/>
      <c r="P80" s="96"/>
      <c r="Q80" s="96"/>
      <c r="R80" s="96"/>
      <c r="S80" s="96"/>
      <c r="T80" s="96"/>
      <c r="U80" s="95"/>
    </row>
    <row r="81" spans="2:21" ht="19.350000000000001" customHeight="1" thickBot="1">
      <c r="B81" s="97" t="s">
        <v>874</v>
      </c>
      <c r="C81" s="99"/>
      <c r="D81" s="99"/>
      <c r="E81" s="99"/>
      <c r="F81" s="99"/>
      <c r="G81" s="99"/>
      <c r="H81" s="99"/>
      <c r="I81" s="99"/>
      <c r="J81" s="99"/>
      <c r="K81" s="99"/>
      <c r="L81" s="99"/>
      <c r="M81" s="99"/>
      <c r="N81" s="99"/>
      <c r="O81" s="99"/>
      <c r="P81" s="99"/>
      <c r="Q81" s="99"/>
      <c r="R81" s="99"/>
      <c r="S81" s="99"/>
      <c r="T81" s="99"/>
      <c r="U81" s="98"/>
    </row>
  </sheetData>
  <mergeCells count="152">
    <mergeCell ref="B80:U80"/>
    <mergeCell ref="B81:U81"/>
    <mergeCell ref="B74:U74"/>
    <mergeCell ref="B75:U75"/>
    <mergeCell ref="B76:U76"/>
    <mergeCell ref="B77:U77"/>
    <mergeCell ref="B78:U78"/>
    <mergeCell ref="B79:U79"/>
    <mergeCell ref="B68:U68"/>
    <mergeCell ref="B69:U69"/>
    <mergeCell ref="B70:U70"/>
    <mergeCell ref="B71:U71"/>
    <mergeCell ref="B72:U72"/>
    <mergeCell ref="B73:U73"/>
    <mergeCell ref="B62:U62"/>
    <mergeCell ref="B63:U63"/>
    <mergeCell ref="B64:U64"/>
    <mergeCell ref="B65:U65"/>
    <mergeCell ref="B66:U66"/>
    <mergeCell ref="B67:U67"/>
    <mergeCell ref="B56:U56"/>
    <mergeCell ref="B57:U57"/>
    <mergeCell ref="B58:U58"/>
    <mergeCell ref="B59:U59"/>
    <mergeCell ref="B60:U60"/>
    <mergeCell ref="B61:U61"/>
    <mergeCell ref="B50:U50"/>
    <mergeCell ref="B51:U51"/>
    <mergeCell ref="B52:U52"/>
    <mergeCell ref="B53:U53"/>
    <mergeCell ref="B54:U54"/>
    <mergeCell ref="B55:U55"/>
    <mergeCell ref="C42:H42"/>
    <mergeCell ref="I42:K42"/>
    <mergeCell ref="L42:O42"/>
    <mergeCell ref="B46:D46"/>
    <mergeCell ref="B47:D47"/>
    <mergeCell ref="B49:U49"/>
    <mergeCell ref="C40:H40"/>
    <mergeCell ref="I40:K40"/>
    <mergeCell ref="L40:O40"/>
    <mergeCell ref="C41:H41"/>
    <mergeCell ref="I41:K41"/>
    <mergeCell ref="L41:O41"/>
    <mergeCell ref="C38:H38"/>
    <mergeCell ref="I38:K38"/>
    <mergeCell ref="L38:O38"/>
    <mergeCell ref="C39:H39"/>
    <mergeCell ref="I39:K39"/>
    <mergeCell ref="L39:O39"/>
    <mergeCell ref="C36:H36"/>
    <mergeCell ref="I36:K36"/>
    <mergeCell ref="L36:O36"/>
    <mergeCell ref="C37:H37"/>
    <mergeCell ref="I37:K37"/>
    <mergeCell ref="L37:O37"/>
    <mergeCell ref="C34:H34"/>
    <mergeCell ref="I34:K34"/>
    <mergeCell ref="L34:O34"/>
    <mergeCell ref="C35:H35"/>
    <mergeCell ref="I35:K35"/>
    <mergeCell ref="L35:O35"/>
    <mergeCell ref="C32:H32"/>
    <mergeCell ref="I32:K32"/>
    <mergeCell ref="L32:O32"/>
    <mergeCell ref="C33:H33"/>
    <mergeCell ref="I33:K33"/>
    <mergeCell ref="L33:O33"/>
    <mergeCell ref="C30:H30"/>
    <mergeCell ref="I30:K30"/>
    <mergeCell ref="L30:O30"/>
    <mergeCell ref="C31:H31"/>
    <mergeCell ref="I31:K31"/>
    <mergeCell ref="L31:O31"/>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83"/>
  <sheetViews>
    <sheetView view="pageBreakPreview" zoomScale="80" zoomScaleNormal="80" zoomScaleSheetLayoutView="80" workbookViewId="0">
      <selection activeCell="I11" sqref="I11:K11"/>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875</v>
      </c>
      <c r="D4" s="15" t="s">
        <v>876</v>
      </c>
      <c r="E4" s="15"/>
      <c r="F4" s="15"/>
      <c r="G4" s="15"/>
      <c r="H4" s="15"/>
      <c r="I4" s="16"/>
      <c r="J4" s="17" t="s">
        <v>6</v>
      </c>
      <c r="K4" s="18" t="s">
        <v>7</v>
      </c>
      <c r="L4" s="19" t="s">
        <v>8</v>
      </c>
      <c r="M4" s="19"/>
      <c r="N4" s="19"/>
      <c r="O4" s="19"/>
      <c r="P4" s="17" t="s">
        <v>9</v>
      </c>
      <c r="Q4" s="19" t="s">
        <v>877</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281</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thickBot="1">
      <c r="A11" s="56"/>
      <c r="B11" s="57" t="s">
        <v>36</v>
      </c>
      <c r="C11" s="58" t="s">
        <v>517</v>
      </c>
      <c r="D11" s="58"/>
      <c r="E11" s="58"/>
      <c r="F11" s="58"/>
      <c r="G11" s="58"/>
      <c r="H11" s="58"/>
      <c r="I11" s="58" t="s">
        <v>1395</v>
      </c>
      <c r="J11" s="58"/>
      <c r="K11" s="58"/>
      <c r="L11" s="58" t="s">
        <v>38</v>
      </c>
      <c r="M11" s="58"/>
      <c r="N11" s="58"/>
      <c r="O11" s="58"/>
      <c r="P11" s="59" t="s">
        <v>39</v>
      </c>
      <c r="Q11" s="59" t="s">
        <v>40</v>
      </c>
      <c r="R11" s="60">
        <v>62505</v>
      </c>
      <c r="S11" s="60" t="s">
        <v>41</v>
      </c>
      <c r="T11" s="60" t="s">
        <v>41</v>
      </c>
      <c r="U11" s="61" t="str">
        <f t="shared" ref="U11:U43" si="0">IF(ISERR(T11/S11*100),"N/A",T11/S11*100)</f>
        <v>N/A</v>
      </c>
    </row>
    <row r="12" spans="1:34" ht="75" customHeight="1" thickTop="1" thickBot="1">
      <c r="A12" s="56"/>
      <c r="B12" s="57" t="s">
        <v>46</v>
      </c>
      <c r="C12" s="58" t="s">
        <v>878</v>
      </c>
      <c r="D12" s="58"/>
      <c r="E12" s="58"/>
      <c r="F12" s="58"/>
      <c r="G12" s="58"/>
      <c r="H12" s="58"/>
      <c r="I12" s="58" t="s">
        <v>879</v>
      </c>
      <c r="J12" s="58"/>
      <c r="K12" s="58"/>
      <c r="L12" s="58" t="s">
        <v>880</v>
      </c>
      <c r="M12" s="58"/>
      <c r="N12" s="58"/>
      <c r="O12" s="58"/>
      <c r="P12" s="59" t="s">
        <v>45</v>
      </c>
      <c r="Q12" s="59" t="s">
        <v>40</v>
      </c>
      <c r="R12" s="59">
        <v>86.07</v>
      </c>
      <c r="S12" s="59" t="s">
        <v>41</v>
      </c>
      <c r="T12" s="59" t="s">
        <v>41</v>
      </c>
      <c r="U12" s="61" t="str">
        <f t="shared" si="0"/>
        <v>N/A</v>
      </c>
    </row>
    <row r="13" spans="1:34" ht="75" customHeight="1" thickTop="1">
      <c r="A13" s="56"/>
      <c r="B13" s="57" t="s">
        <v>51</v>
      </c>
      <c r="C13" s="58" t="s">
        <v>881</v>
      </c>
      <c r="D13" s="58"/>
      <c r="E13" s="58"/>
      <c r="F13" s="58"/>
      <c r="G13" s="58"/>
      <c r="H13" s="58"/>
      <c r="I13" s="58" t="s">
        <v>882</v>
      </c>
      <c r="J13" s="58"/>
      <c r="K13" s="58"/>
      <c r="L13" s="58" t="s">
        <v>883</v>
      </c>
      <c r="M13" s="58"/>
      <c r="N13" s="58"/>
      <c r="O13" s="58"/>
      <c r="P13" s="59" t="s">
        <v>45</v>
      </c>
      <c r="Q13" s="59" t="s">
        <v>97</v>
      </c>
      <c r="R13" s="59">
        <v>100</v>
      </c>
      <c r="S13" s="59">
        <v>15</v>
      </c>
      <c r="T13" s="59">
        <v>0</v>
      </c>
      <c r="U13" s="61">
        <f t="shared" si="0"/>
        <v>0</v>
      </c>
    </row>
    <row r="14" spans="1:34" ht="75" customHeight="1">
      <c r="A14" s="56"/>
      <c r="B14" s="62" t="s">
        <v>42</v>
      </c>
      <c r="C14" s="63" t="s">
        <v>884</v>
      </c>
      <c r="D14" s="63"/>
      <c r="E14" s="63"/>
      <c r="F14" s="63"/>
      <c r="G14" s="63"/>
      <c r="H14" s="63"/>
      <c r="I14" s="63" t="s">
        <v>885</v>
      </c>
      <c r="J14" s="63"/>
      <c r="K14" s="63"/>
      <c r="L14" s="63" t="s">
        <v>886</v>
      </c>
      <c r="M14" s="63"/>
      <c r="N14" s="63"/>
      <c r="O14" s="63"/>
      <c r="P14" s="64" t="s">
        <v>45</v>
      </c>
      <c r="Q14" s="64" t="s">
        <v>97</v>
      </c>
      <c r="R14" s="64">
        <v>48.53</v>
      </c>
      <c r="S14" s="64">
        <v>16.510000000000002</v>
      </c>
      <c r="T14" s="64">
        <v>14.41</v>
      </c>
      <c r="U14" s="65">
        <f t="shared" si="0"/>
        <v>87.280436099333727</v>
      </c>
    </row>
    <row r="15" spans="1:34" ht="75" customHeight="1">
      <c r="A15" s="56"/>
      <c r="B15" s="62" t="s">
        <v>42</v>
      </c>
      <c r="C15" s="63" t="s">
        <v>887</v>
      </c>
      <c r="D15" s="63"/>
      <c r="E15" s="63"/>
      <c r="F15" s="63"/>
      <c r="G15" s="63"/>
      <c r="H15" s="63"/>
      <c r="I15" s="63" t="s">
        <v>888</v>
      </c>
      <c r="J15" s="63"/>
      <c r="K15" s="63"/>
      <c r="L15" s="63" t="s">
        <v>889</v>
      </c>
      <c r="M15" s="63"/>
      <c r="N15" s="63"/>
      <c r="O15" s="63"/>
      <c r="P15" s="64" t="s">
        <v>45</v>
      </c>
      <c r="Q15" s="64" t="s">
        <v>156</v>
      </c>
      <c r="R15" s="64">
        <v>23.48</v>
      </c>
      <c r="S15" s="64">
        <v>11.74</v>
      </c>
      <c r="T15" s="64">
        <v>6.64</v>
      </c>
      <c r="U15" s="65">
        <f t="shared" si="0"/>
        <v>56.558773424190804</v>
      </c>
    </row>
    <row r="16" spans="1:34" ht="75" customHeight="1">
      <c r="A16" s="56"/>
      <c r="B16" s="62" t="s">
        <v>42</v>
      </c>
      <c r="C16" s="63" t="s">
        <v>890</v>
      </c>
      <c r="D16" s="63"/>
      <c r="E16" s="63"/>
      <c r="F16" s="63"/>
      <c r="G16" s="63"/>
      <c r="H16" s="63"/>
      <c r="I16" s="63" t="s">
        <v>891</v>
      </c>
      <c r="J16" s="63"/>
      <c r="K16" s="63"/>
      <c r="L16" s="63" t="s">
        <v>892</v>
      </c>
      <c r="M16" s="63"/>
      <c r="N16" s="63"/>
      <c r="O16" s="63"/>
      <c r="P16" s="64" t="s">
        <v>45</v>
      </c>
      <c r="Q16" s="64" t="s">
        <v>40</v>
      </c>
      <c r="R16" s="64">
        <v>0.46</v>
      </c>
      <c r="S16" s="64" t="s">
        <v>41</v>
      </c>
      <c r="T16" s="64" t="s">
        <v>41</v>
      </c>
      <c r="U16" s="65" t="str">
        <f t="shared" si="0"/>
        <v>N/A</v>
      </c>
    </row>
    <row r="17" spans="1:21" ht="75" customHeight="1">
      <c r="A17" s="56"/>
      <c r="B17" s="62" t="s">
        <v>42</v>
      </c>
      <c r="C17" s="63" t="s">
        <v>42</v>
      </c>
      <c r="D17" s="63"/>
      <c r="E17" s="63"/>
      <c r="F17" s="63"/>
      <c r="G17" s="63"/>
      <c r="H17" s="63"/>
      <c r="I17" s="63" t="s">
        <v>893</v>
      </c>
      <c r="J17" s="63"/>
      <c r="K17" s="63"/>
      <c r="L17" s="63" t="s">
        <v>894</v>
      </c>
      <c r="M17" s="63"/>
      <c r="N17" s="63"/>
      <c r="O17" s="63"/>
      <c r="P17" s="64" t="s">
        <v>45</v>
      </c>
      <c r="Q17" s="64" t="s">
        <v>40</v>
      </c>
      <c r="R17" s="64">
        <v>1.65</v>
      </c>
      <c r="S17" s="64" t="s">
        <v>41</v>
      </c>
      <c r="T17" s="64" t="s">
        <v>41</v>
      </c>
      <c r="U17" s="65" t="str">
        <f t="shared" si="0"/>
        <v>N/A</v>
      </c>
    </row>
    <row r="18" spans="1:21" ht="75" customHeight="1">
      <c r="A18" s="56"/>
      <c r="B18" s="62" t="s">
        <v>42</v>
      </c>
      <c r="C18" s="63" t="s">
        <v>895</v>
      </c>
      <c r="D18" s="63"/>
      <c r="E18" s="63"/>
      <c r="F18" s="63"/>
      <c r="G18" s="63"/>
      <c r="H18" s="63"/>
      <c r="I18" s="63" t="s">
        <v>896</v>
      </c>
      <c r="J18" s="63"/>
      <c r="K18" s="63"/>
      <c r="L18" s="63" t="s">
        <v>897</v>
      </c>
      <c r="M18" s="63"/>
      <c r="N18" s="63"/>
      <c r="O18" s="63"/>
      <c r="P18" s="64" t="s">
        <v>45</v>
      </c>
      <c r="Q18" s="64" t="s">
        <v>97</v>
      </c>
      <c r="R18" s="64">
        <v>100</v>
      </c>
      <c r="S18" s="64">
        <v>0</v>
      </c>
      <c r="T18" s="64">
        <v>0</v>
      </c>
      <c r="U18" s="65" t="str">
        <f t="shared" si="0"/>
        <v>N/A</v>
      </c>
    </row>
    <row r="19" spans="1:21" ht="75" customHeight="1">
      <c r="A19" s="56"/>
      <c r="B19" s="62" t="s">
        <v>42</v>
      </c>
      <c r="C19" s="63" t="s">
        <v>898</v>
      </c>
      <c r="D19" s="63"/>
      <c r="E19" s="63"/>
      <c r="F19" s="63"/>
      <c r="G19" s="63"/>
      <c r="H19" s="63"/>
      <c r="I19" s="63" t="s">
        <v>899</v>
      </c>
      <c r="J19" s="63"/>
      <c r="K19" s="63"/>
      <c r="L19" s="63" t="s">
        <v>900</v>
      </c>
      <c r="M19" s="63"/>
      <c r="N19" s="63"/>
      <c r="O19" s="63"/>
      <c r="P19" s="64" t="s">
        <v>45</v>
      </c>
      <c r="Q19" s="64" t="s">
        <v>156</v>
      </c>
      <c r="R19" s="64">
        <v>43.27</v>
      </c>
      <c r="S19" s="64">
        <v>9.2899999999999991</v>
      </c>
      <c r="T19" s="64">
        <v>1.62</v>
      </c>
      <c r="U19" s="65">
        <f t="shared" si="0"/>
        <v>17.438105489773953</v>
      </c>
    </row>
    <row r="20" spans="1:21" ht="75" customHeight="1">
      <c r="A20" s="56"/>
      <c r="B20" s="62" t="s">
        <v>42</v>
      </c>
      <c r="C20" s="63" t="s">
        <v>901</v>
      </c>
      <c r="D20" s="63"/>
      <c r="E20" s="63"/>
      <c r="F20" s="63"/>
      <c r="G20" s="63"/>
      <c r="H20" s="63"/>
      <c r="I20" s="63" t="s">
        <v>902</v>
      </c>
      <c r="J20" s="63"/>
      <c r="K20" s="63"/>
      <c r="L20" s="63" t="s">
        <v>903</v>
      </c>
      <c r="M20" s="63"/>
      <c r="N20" s="63"/>
      <c r="O20" s="63"/>
      <c r="P20" s="64" t="s">
        <v>45</v>
      </c>
      <c r="Q20" s="64" t="s">
        <v>40</v>
      </c>
      <c r="R20" s="64">
        <v>5.07</v>
      </c>
      <c r="S20" s="64" t="s">
        <v>41</v>
      </c>
      <c r="T20" s="64" t="s">
        <v>41</v>
      </c>
      <c r="U20" s="65" t="str">
        <f t="shared" si="0"/>
        <v>N/A</v>
      </c>
    </row>
    <row r="21" spans="1:21" ht="75" customHeight="1">
      <c r="A21" s="56"/>
      <c r="B21" s="62" t="s">
        <v>42</v>
      </c>
      <c r="C21" s="63" t="s">
        <v>904</v>
      </c>
      <c r="D21" s="63"/>
      <c r="E21" s="63"/>
      <c r="F21" s="63"/>
      <c r="G21" s="63"/>
      <c r="H21" s="63"/>
      <c r="I21" s="63" t="s">
        <v>905</v>
      </c>
      <c r="J21" s="63"/>
      <c r="K21" s="63"/>
      <c r="L21" s="63" t="s">
        <v>906</v>
      </c>
      <c r="M21" s="63"/>
      <c r="N21" s="63"/>
      <c r="O21" s="63"/>
      <c r="P21" s="64" t="s">
        <v>361</v>
      </c>
      <c r="Q21" s="64" t="s">
        <v>40</v>
      </c>
      <c r="R21" s="64">
        <v>7.29</v>
      </c>
      <c r="S21" s="64" t="s">
        <v>41</v>
      </c>
      <c r="T21" s="64" t="s">
        <v>41</v>
      </c>
      <c r="U21" s="65" t="str">
        <f t="shared" si="0"/>
        <v>N/A</v>
      </c>
    </row>
    <row r="22" spans="1:21" ht="75" customHeight="1">
      <c r="A22" s="56"/>
      <c r="B22" s="62" t="s">
        <v>42</v>
      </c>
      <c r="C22" s="63" t="s">
        <v>42</v>
      </c>
      <c r="D22" s="63"/>
      <c r="E22" s="63"/>
      <c r="F22" s="63"/>
      <c r="G22" s="63"/>
      <c r="H22" s="63"/>
      <c r="I22" s="63" t="s">
        <v>907</v>
      </c>
      <c r="J22" s="63"/>
      <c r="K22" s="63"/>
      <c r="L22" s="63" t="s">
        <v>908</v>
      </c>
      <c r="M22" s="63"/>
      <c r="N22" s="63"/>
      <c r="O22" s="63"/>
      <c r="P22" s="64" t="s">
        <v>45</v>
      </c>
      <c r="Q22" s="64" t="s">
        <v>909</v>
      </c>
      <c r="R22" s="64">
        <v>30</v>
      </c>
      <c r="S22" s="64" t="s">
        <v>41</v>
      </c>
      <c r="T22" s="64" t="s">
        <v>41</v>
      </c>
      <c r="U22" s="65" t="str">
        <f t="shared" si="0"/>
        <v>N/A</v>
      </c>
    </row>
    <row r="23" spans="1:21" ht="75" customHeight="1">
      <c r="A23" s="56"/>
      <c r="B23" s="62" t="s">
        <v>42</v>
      </c>
      <c r="C23" s="63" t="s">
        <v>42</v>
      </c>
      <c r="D23" s="63"/>
      <c r="E23" s="63"/>
      <c r="F23" s="63"/>
      <c r="G23" s="63"/>
      <c r="H23" s="63"/>
      <c r="I23" s="63" t="s">
        <v>910</v>
      </c>
      <c r="J23" s="63"/>
      <c r="K23" s="63"/>
      <c r="L23" s="63" t="s">
        <v>911</v>
      </c>
      <c r="M23" s="63"/>
      <c r="N23" s="63"/>
      <c r="O23" s="63"/>
      <c r="P23" s="64" t="s">
        <v>45</v>
      </c>
      <c r="Q23" s="64" t="s">
        <v>40</v>
      </c>
      <c r="R23" s="64">
        <v>75.19</v>
      </c>
      <c r="S23" s="64" t="s">
        <v>41</v>
      </c>
      <c r="T23" s="64" t="s">
        <v>41</v>
      </c>
      <c r="U23" s="65" t="str">
        <f t="shared" si="0"/>
        <v>N/A</v>
      </c>
    </row>
    <row r="24" spans="1:21" ht="75" customHeight="1">
      <c r="A24" s="56"/>
      <c r="B24" s="62" t="s">
        <v>42</v>
      </c>
      <c r="C24" s="63" t="s">
        <v>912</v>
      </c>
      <c r="D24" s="63"/>
      <c r="E24" s="63"/>
      <c r="F24" s="63"/>
      <c r="G24" s="63"/>
      <c r="H24" s="63"/>
      <c r="I24" s="63" t="s">
        <v>913</v>
      </c>
      <c r="J24" s="63"/>
      <c r="K24" s="63"/>
      <c r="L24" s="63" t="s">
        <v>914</v>
      </c>
      <c r="M24" s="63"/>
      <c r="N24" s="63"/>
      <c r="O24" s="63"/>
      <c r="P24" s="64" t="s">
        <v>45</v>
      </c>
      <c r="Q24" s="64" t="s">
        <v>40</v>
      </c>
      <c r="R24" s="64">
        <v>20</v>
      </c>
      <c r="S24" s="64" t="s">
        <v>41</v>
      </c>
      <c r="T24" s="64" t="s">
        <v>41</v>
      </c>
      <c r="U24" s="65" t="str">
        <f t="shared" si="0"/>
        <v>N/A</v>
      </c>
    </row>
    <row r="25" spans="1:21" ht="75" customHeight="1">
      <c r="A25" s="56"/>
      <c r="B25" s="62" t="s">
        <v>42</v>
      </c>
      <c r="C25" s="63" t="s">
        <v>915</v>
      </c>
      <c r="D25" s="63"/>
      <c r="E25" s="63"/>
      <c r="F25" s="63"/>
      <c r="G25" s="63"/>
      <c r="H25" s="63"/>
      <c r="I25" s="63" t="s">
        <v>916</v>
      </c>
      <c r="J25" s="63"/>
      <c r="K25" s="63"/>
      <c r="L25" s="63" t="s">
        <v>917</v>
      </c>
      <c r="M25" s="63"/>
      <c r="N25" s="63"/>
      <c r="O25" s="63"/>
      <c r="P25" s="64" t="s">
        <v>45</v>
      </c>
      <c r="Q25" s="64" t="s">
        <v>40</v>
      </c>
      <c r="R25" s="64">
        <v>6.14</v>
      </c>
      <c r="S25" s="64" t="s">
        <v>41</v>
      </c>
      <c r="T25" s="64" t="s">
        <v>41</v>
      </c>
      <c r="U25" s="65" t="str">
        <f t="shared" si="0"/>
        <v>N/A</v>
      </c>
    </row>
    <row r="26" spans="1:21" ht="75" customHeight="1">
      <c r="A26" s="56"/>
      <c r="B26" s="62" t="s">
        <v>42</v>
      </c>
      <c r="C26" s="63" t="s">
        <v>918</v>
      </c>
      <c r="D26" s="63"/>
      <c r="E26" s="63"/>
      <c r="F26" s="63"/>
      <c r="G26" s="63"/>
      <c r="H26" s="63"/>
      <c r="I26" s="63" t="s">
        <v>919</v>
      </c>
      <c r="J26" s="63"/>
      <c r="K26" s="63"/>
      <c r="L26" s="63" t="s">
        <v>920</v>
      </c>
      <c r="M26" s="63"/>
      <c r="N26" s="63"/>
      <c r="O26" s="63"/>
      <c r="P26" s="64" t="s">
        <v>45</v>
      </c>
      <c r="Q26" s="64" t="s">
        <v>40</v>
      </c>
      <c r="R26" s="64">
        <v>50</v>
      </c>
      <c r="S26" s="64" t="s">
        <v>41</v>
      </c>
      <c r="T26" s="64" t="s">
        <v>41</v>
      </c>
      <c r="U26" s="65" t="str">
        <f t="shared" si="0"/>
        <v>N/A</v>
      </c>
    </row>
    <row r="27" spans="1:21" ht="75" customHeight="1" thickBot="1">
      <c r="A27" s="56"/>
      <c r="B27" s="62" t="s">
        <v>42</v>
      </c>
      <c r="C27" s="63" t="s">
        <v>42</v>
      </c>
      <c r="D27" s="63"/>
      <c r="E27" s="63"/>
      <c r="F27" s="63"/>
      <c r="G27" s="63"/>
      <c r="H27" s="63"/>
      <c r="I27" s="63" t="s">
        <v>921</v>
      </c>
      <c r="J27" s="63"/>
      <c r="K27" s="63"/>
      <c r="L27" s="63" t="s">
        <v>922</v>
      </c>
      <c r="M27" s="63"/>
      <c r="N27" s="63"/>
      <c r="O27" s="63"/>
      <c r="P27" s="64" t="s">
        <v>45</v>
      </c>
      <c r="Q27" s="64" t="s">
        <v>40</v>
      </c>
      <c r="R27" s="64">
        <v>2</v>
      </c>
      <c r="S27" s="64" t="s">
        <v>41</v>
      </c>
      <c r="T27" s="64" t="s">
        <v>41</v>
      </c>
      <c r="U27" s="65" t="str">
        <f t="shared" si="0"/>
        <v>N/A</v>
      </c>
    </row>
    <row r="28" spans="1:21" ht="75" customHeight="1" thickTop="1">
      <c r="A28" s="56"/>
      <c r="B28" s="57" t="s">
        <v>56</v>
      </c>
      <c r="C28" s="58" t="s">
        <v>923</v>
      </c>
      <c r="D28" s="58"/>
      <c r="E28" s="58"/>
      <c r="F28" s="58"/>
      <c r="G28" s="58"/>
      <c r="H28" s="58"/>
      <c r="I28" s="58" t="s">
        <v>924</v>
      </c>
      <c r="J28" s="58"/>
      <c r="K28" s="58"/>
      <c r="L28" s="58" t="s">
        <v>925</v>
      </c>
      <c r="M28" s="58"/>
      <c r="N28" s="58"/>
      <c r="O28" s="58"/>
      <c r="P28" s="59" t="s">
        <v>45</v>
      </c>
      <c r="Q28" s="59" t="s">
        <v>156</v>
      </c>
      <c r="R28" s="59">
        <v>50</v>
      </c>
      <c r="S28" s="59">
        <v>50</v>
      </c>
      <c r="T28" s="59">
        <v>18.579999999999998</v>
      </c>
      <c r="U28" s="61">
        <f t="shared" si="0"/>
        <v>37.159999999999997</v>
      </c>
    </row>
    <row r="29" spans="1:21" ht="75" customHeight="1">
      <c r="A29" s="56"/>
      <c r="B29" s="62" t="s">
        <v>42</v>
      </c>
      <c r="C29" s="63" t="s">
        <v>926</v>
      </c>
      <c r="D29" s="63"/>
      <c r="E29" s="63"/>
      <c r="F29" s="63"/>
      <c r="G29" s="63"/>
      <c r="H29" s="63"/>
      <c r="I29" s="63" t="s">
        <v>927</v>
      </c>
      <c r="J29" s="63"/>
      <c r="K29" s="63"/>
      <c r="L29" s="63" t="s">
        <v>928</v>
      </c>
      <c r="M29" s="63"/>
      <c r="N29" s="63"/>
      <c r="O29" s="63"/>
      <c r="P29" s="64" t="s">
        <v>45</v>
      </c>
      <c r="Q29" s="64" t="s">
        <v>60</v>
      </c>
      <c r="R29" s="64">
        <v>90</v>
      </c>
      <c r="S29" s="64">
        <v>67.97</v>
      </c>
      <c r="T29" s="64">
        <v>77.69</v>
      </c>
      <c r="U29" s="65">
        <f t="shared" si="0"/>
        <v>114.30042665882007</v>
      </c>
    </row>
    <row r="30" spans="1:21" ht="75" customHeight="1">
      <c r="A30" s="56"/>
      <c r="B30" s="62" t="s">
        <v>42</v>
      </c>
      <c r="C30" s="63" t="s">
        <v>929</v>
      </c>
      <c r="D30" s="63"/>
      <c r="E30" s="63"/>
      <c r="F30" s="63"/>
      <c r="G30" s="63"/>
      <c r="H30" s="63"/>
      <c r="I30" s="63" t="s">
        <v>930</v>
      </c>
      <c r="J30" s="63"/>
      <c r="K30" s="63"/>
      <c r="L30" s="63" t="s">
        <v>931</v>
      </c>
      <c r="M30" s="63"/>
      <c r="N30" s="63"/>
      <c r="O30" s="63"/>
      <c r="P30" s="64" t="s">
        <v>45</v>
      </c>
      <c r="Q30" s="64" t="s">
        <v>60</v>
      </c>
      <c r="R30" s="64">
        <v>100</v>
      </c>
      <c r="S30" s="64">
        <v>50</v>
      </c>
      <c r="T30" s="64">
        <v>43.24</v>
      </c>
      <c r="U30" s="65">
        <f t="shared" si="0"/>
        <v>86.48</v>
      </c>
    </row>
    <row r="31" spans="1:21" ht="75" customHeight="1">
      <c r="A31" s="56"/>
      <c r="B31" s="62" t="s">
        <v>42</v>
      </c>
      <c r="C31" s="63" t="s">
        <v>932</v>
      </c>
      <c r="D31" s="63"/>
      <c r="E31" s="63"/>
      <c r="F31" s="63"/>
      <c r="G31" s="63"/>
      <c r="H31" s="63"/>
      <c r="I31" s="63" t="s">
        <v>933</v>
      </c>
      <c r="J31" s="63"/>
      <c r="K31" s="63"/>
      <c r="L31" s="63" t="s">
        <v>934</v>
      </c>
      <c r="M31" s="63"/>
      <c r="N31" s="63"/>
      <c r="O31" s="63"/>
      <c r="P31" s="64" t="s">
        <v>45</v>
      </c>
      <c r="Q31" s="64" t="s">
        <v>156</v>
      </c>
      <c r="R31" s="64">
        <v>88.24</v>
      </c>
      <c r="S31" s="64">
        <v>13.33</v>
      </c>
      <c r="T31" s="64">
        <v>7.49</v>
      </c>
      <c r="U31" s="65">
        <f t="shared" si="0"/>
        <v>56.189047261815453</v>
      </c>
    </row>
    <row r="32" spans="1:21" ht="75" customHeight="1">
      <c r="A32" s="56"/>
      <c r="B32" s="62" t="s">
        <v>42</v>
      </c>
      <c r="C32" s="63" t="s">
        <v>935</v>
      </c>
      <c r="D32" s="63"/>
      <c r="E32" s="63"/>
      <c r="F32" s="63"/>
      <c r="G32" s="63"/>
      <c r="H32" s="63"/>
      <c r="I32" s="63" t="s">
        <v>936</v>
      </c>
      <c r="J32" s="63"/>
      <c r="K32" s="63"/>
      <c r="L32" s="63" t="s">
        <v>937</v>
      </c>
      <c r="M32" s="63"/>
      <c r="N32" s="63"/>
      <c r="O32" s="63"/>
      <c r="P32" s="64" t="s">
        <v>45</v>
      </c>
      <c r="Q32" s="64" t="s">
        <v>107</v>
      </c>
      <c r="R32" s="64">
        <v>100</v>
      </c>
      <c r="S32" s="64" t="s">
        <v>41</v>
      </c>
      <c r="T32" s="64" t="s">
        <v>41</v>
      </c>
      <c r="U32" s="65" t="str">
        <f t="shared" si="0"/>
        <v>N/A</v>
      </c>
    </row>
    <row r="33" spans="1:22" ht="75" customHeight="1">
      <c r="A33" s="56"/>
      <c r="B33" s="62" t="s">
        <v>42</v>
      </c>
      <c r="C33" s="63" t="s">
        <v>938</v>
      </c>
      <c r="D33" s="63"/>
      <c r="E33" s="63"/>
      <c r="F33" s="63"/>
      <c r="G33" s="63"/>
      <c r="H33" s="63"/>
      <c r="I33" s="63" t="s">
        <v>939</v>
      </c>
      <c r="J33" s="63"/>
      <c r="K33" s="63"/>
      <c r="L33" s="63" t="s">
        <v>940</v>
      </c>
      <c r="M33" s="63"/>
      <c r="N33" s="63"/>
      <c r="O33" s="63"/>
      <c r="P33" s="64" t="s">
        <v>45</v>
      </c>
      <c r="Q33" s="64" t="s">
        <v>107</v>
      </c>
      <c r="R33" s="64">
        <v>0</v>
      </c>
      <c r="S33" s="64" t="s">
        <v>41</v>
      </c>
      <c r="T33" s="64" t="s">
        <v>41</v>
      </c>
      <c r="U33" s="65" t="str">
        <f t="shared" si="0"/>
        <v>N/A</v>
      </c>
    </row>
    <row r="34" spans="1:22" ht="75" customHeight="1">
      <c r="A34" s="56"/>
      <c r="B34" s="62" t="s">
        <v>42</v>
      </c>
      <c r="C34" s="63" t="s">
        <v>941</v>
      </c>
      <c r="D34" s="63"/>
      <c r="E34" s="63"/>
      <c r="F34" s="63"/>
      <c r="G34" s="63"/>
      <c r="H34" s="63"/>
      <c r="I34" s="63" t="s">
        <v>942</v>
      </c>
      <c r="J34" s="63"/>
      <c r="K34" s="63"/>
      <c r="L34" s="63" t="s">
        <v>943</v>
      </c>
      <c r="M34" s="63"/>
      <c r="N34" s="63"/>
      <c r="O34" s="63"/>
      <c r="P34" s="64" t="s">
        <v>45</v>
      </c>
      <c r="Q34" s="64" t="s">
        <v>107</v>
      </c>
      <c r="R34" s="64">
        <v>12.06</v>
      </c>
      <c r="S34" s="64" t="s">
        <v>41</v>
      </c>
      <c r="T34" s="64" t="s">
        <v>41</v>
      </c>
      <c r="U34" s="65" t="str">
        <f t="shared" si="0"/>
        <v>N/A</v>
      </c>
    </row>
    <row r="35" spans="1:22" ht="75" customHeight="1">
      <c r="A35" s="56"/>
      <c r="B35" s="62" t="s">
        <v>42</v>
      </c>
      <c r="C35" s="63" t="s">
        <v>944</v>
      </c>
      <c r="D35" s="63"/>
      <c r="E35" s="63"/>
      <c r="F35" s="63"/>
      <c r="G35" s="63"/>
      <c r="H35" s="63"/>
      <c r="I35" s="63" t="s">
        <v>945</v>
      </c>
      <c r="J35" s="63"/>
      <c r="K35" s="63"/>
      <c r="L35" s="63" t="s">
        <v>946</v>
      </c>
      <c r="M35" s="63"/>
      <c r="N35" s="63"/>
      <c r="O35" s="63"/>
      <c r="P35" s="64" t="s">
        <v>45</v>
      </c>
      <c r="Q35" s="64" t="s">
        <v>156</v>
      </c>
      <c r="R35" s="64">
        <v>100</v>
      </c>
      <c r="S35" s="64">
        <v>0</v>
      </c>
      <c r="T35" s="64">
        <v>0</v>
      </c>
      <c r="U35" s="65" t="str">
        <f t="shared" si="0"/>
        <v>N/A</v>
      </c>
    </row>
    <row r="36" spans="1:22" ht="75" customHeight="1">
      <c r="A36" s="56"/>
      <c r="B36" s="62" t="s">
        <v>42</v>
      </c>
      <c r="C36" s="63" t="s">
        <v>947</v>
      </c>
      <c r="D36" s="63"/>
      <c r="E36" s="63"/>
      <c r="F36" s="63"/>
      <c r="G36" s="63"/>
      <c r="H36" s="63"/>
      <c r="I36" s="63" t="s">
        <v>948</v>
      </c>
      <c r="J36" s="63"/>
      <c r="K36" s="63"/>
      <c r="L36" s="63" t="s">
        <v>949</v>
      </c>
      <c r="M36" s="63"/>
      <c r="N36" s="63"/>
      <c r="O36" s="63"/>
      <c r="P36" s="64" t="s">
        <v>45</v>
      </c>
      <c r="Q36" s="64" t="s">
        <v>156</v>
      </c>
      <c r="R36" s="64">
        <v>100</v>
      </c>
      <c r="S36" s="64">
        <v>26.09</v>
      </c>
      <c r="T36" s="64">
        <v>6.8</v>
      </c>
      <c r="U36" s="65">
        <f t="shared" si="0"/>
        <v>26.063625910310463</v>
      </c>
    </row>
    <row r="37" spans="1:22" ht="75" customHeight="1">
      <c r="A37" s="56"/>
      <c r="B37" s="62" t="s">
        <v>42</v>
      </c>
      <c r="C37" s="63" t="s">
        <v>950</v>
      </c>
      <c r="D37" s="63"/>
      <c r="E37" s="63"/>
      <c r="F37" s="63"/>
      <c r="G37" s="63"/>
      <c r="H37" s="63"/>
      <c r="I37" s="63" t="s">
        <v>951</v>
      </c>
      <c r="J37" s="63"/>
      <c r="K37" s="63"/>
      <c r="L37" s="63" t="s">
        <v>952</v>
      </c>
      <c r="M37" s="63"/>
      <c r="N37" s="63"/>
      <c r="O37" s="63"/>
      <c r="P37" s="64" t="s">
        <v>45</v>
      </c>
      <c r="Q37" s="64" t="s">
        <v>107</v>
      </c>
      <c r="R37" s="64">
        <v>75.08</v>
      </c>
      <c r="S37" s="64" t="s">
        <v>41</v>
      </c>
      <c r="T37" s="64" t="s">
        <v>41</v>
      </c>
      <c r="U37" s="65" t="str">
        <f t="shared" si="0"/>
        <v>N/A</v>
      </c>
    </row>
    <row r="38" spans="1:22" ht="75" customHeight="1">
      <c r="A38" s="56"/>
      <c r="B38" s="62" t="s">
        <v>42</v>
      </c>
      <c r="C38" s="63" t="s">
        <v>953</v>
      </c>
      <c r="D38" s="63"/>
      <c r="E38" s="63"/>
      <c r="F38" s="63"/>
      <c r="G38" s="63"/>
      <c r="H38" s="63"/>
      <c r="I38" s="63" t="s">
        <v>954</v>
      </c>
      <c r="J38" s="63"/>
      <c r="K38" s="63"/>
      <c r="L38" s="63" t="s">
        <v>955</v>
      </c>
      <c r="M38" s="63"/>
      <c r="N38" s="63"/>
      <c r="O38" s="63"/>
      <c r="P38" s="64" t="s">
        <v>45</v>
      </c>
      <c r="Q38" s="64" t="s">
        <v>156</v>
      </c>
      <c r="R38" s="64">
        <v>74.599999999999994</v>
      </c>
      <c r="S38" s="64">
        <v>0</v>
      </c>
      <c r="T38" s="64">
        <v>0</v>
      </c>
      <c r="U38" s="65" t="str">
        <f t="shared" si="0"/>
        <v>N/A</v>
      </c>
    </row>
    <row r="39" spans="1:22" ht="75" customHeight="1">
      <c r="A39" s="56"/>
      <c r="B39" s="62" t="s">
        <v>42</v>
      </c>
      <c r="C39" s="63" t="s">
        <v>42</v>
      </c>
      <c r="D39" s="63"/>
      <c r="E39" s="63"/>
      <c r="F39" s="63"/>
      <c r="G39" s="63"/>
      <c r="H39" s="63"/>
      <c r="I39" s="63" t="s">
        <v>956</v>
      </c>
      <c r="J39" s="63"/>
      <c r="K39" s="63"/>
      <c r="L39" s="63" t="s">
        <v>957</v>
      </c>
      <c r="M39" s="63"/>
      <c r="N39" s="63"/>
      <c r="O39" s="63"/>
      <c r="P39" s="64" t="s">
        <v>45</v>
      </c>
      <c r="Q39" s="64" t="s">
        <v>156</v>
      </c>
      <c r="R39" s="64">
        <v>100</v>
      </c>
      <c r="S39" s="64">
        <v>0</v>
      </c>
      <c r="T39" s="64">
        <v>0</v>
      </c>
      <c r="U39" s="65" t="str">
        <f t="shared" si="0"/>
        <v>N/A</v>
      </c>
    </row>
    <row r="40" spans="1:22" ht="75" customHeight="1">
      <c r="A40" s="56"/>
      <c r="B40" s="62" t="s">
        <v>42</v>
      </c>
      <c r="C40" s="63" t="s">
        <v>958</v>
      </c>
      <c r="D40" s="63"/>
      <c r="E40" s="63"/>
      <c r="F40" s="63"/>
      <c r="G40" s="63"/>
      <c r="H40" s="63"/>
      <c r="I40" s="63" t="s">
        <v>959</v>
      </c>
      <c r="J40" s="63"/>
      <c r="K40" s="63"/>
      <c r="L40" s="63" t="s">
        <v>960</v>
      </c>
      <c r="M40" s="63"/>
      <c r="N40" s="63"/>
      <c r="O40" s="63"/>
      <c r="P40" s="64" t="s">
        <v>45</v>
      </c>
      <c r="Q40" s="64" t="s">
        <v>107</v>
      </c>
      <c r="R40" s="64">
        <v>20</v>
      </c>
      <c r="S40" s="64" t="s">
        <v>41</v>
      </c>
      <c r="T40" s="64" t="s">
        <v>41</v>
      </c>
      <c r="U40" s="65" t="str">
        <f t="shared" si="0"/>
        <v>N/A</v>
      </c>
    </row>
    <row r="41" spans="1:22" ht="75" customHeight="1">
      <c r="A41" s="56"/>
      <c r="B41" s="62" t="s">
        <v>42</v>
      </c>
      <c r="C41" s="63" t="s">
        <v>961</v>
      </c>
      <c r="D41" s="63"/>
      <c r="E41" s="63"/>
      <c r="F41" s="63"/>
      <c r="G41" s="63"/>
      <c r="H41" s="63"/>
      <c r="I41" s="63" t="s">
        <v>962</v>
      </c>
      <c r="J41" s="63"/>
      <c r="K41" s="63"/>
      <c r="L41" s="63" t="s">
        <v>963</v>
      </c>
      <c r="M41" s="63"/>
      <c r="N41" s="63"/>
      <c r="O41" s="63"/>
      <c r="P41" s="64" t="s">
        <v>45</v>
      </c>
      <c r="Q41" s="64" t="s">
        <v>107</v>
      </c>
      <c r="R41" s="64">
        <v>100</v>
      </c>
      <c r="S41" s="64" t="s">
        <v>41</v>
      </c>
      <c r="T41" s="64" t="s">
        <v>41</v>
      </c>
      <c r="U41" s="65" t="str">
        <f t="shared" si="0"/>
        <v>N/A</v>
      </c>
    </row>
    <row r="42" spans="1:22" ht="75" customHeight="1">
      <c r="A42" s="56"/>
      <c r="B42" s="62" t="s">
        <v>42</v>
      </c>
      <c r="C42" s="63" t="s">
        <v>964</v>
      </c>
      <c r="D42" s="63"/>
      <c r="E42" s="63"/>
      <c r="F42" s="63"/>
      <c r="G42" s="63"/>
      <c r="H42" s="63"/>
      <c r="I42" s="63" t="s">
        <v>965</v>
      </c>
      <c r="J42" s="63"/>
      <c r="K42" s="63"/>
      <c r="L42" s="63" t="s">
        <v>966</v>
      </c>
      <c r="M42" s="63"/>
      <c r="N42" s="63"/>
      <c r="O42" s="63"/>
      <c r="P42" s="64" t="s">
        <v>45</v>
      </c>
      <c r="Q42" s="64" t="s">
        <v>156</v>
      </c>
      <c r="R42" s="64">
        <v>93.8</v>
      </c>
      <c r="S42" s="64">
        <v>10</v>
      </c>
      <c r="T42" s="64">
        <v>10.18</v>
      </c>
      <c r="U42" s="65">
        <f t="shared" si="0"/>
        <v>101.8</v>
      </c>
    </row>
    <row r="43" spans="1:22" ht="75" customHeight="1" thickBot="1">
      <c r="A43" s="56"/>
      <c r="B43" s="62" t="s">
        <v>42</v>
      </c>
      <c r="C43" s="63" t="s">
        <v>967</v>
      </c>
      <c r="D43" s="63"/>
      <c r="E43" s="63"/>
      <c r="F43" s="63"/>
      <c r="G43" s="63"/>
      <c r="H43" s="63"/>
      <c r="I43" s="63" t="s">
        <v>968</v>
      </c>
      <c r="J43" s="63"/>
      <c r="K43" s="63"/>
      <c r="L43" s="63" t="s">
        <v>969</v>
      </c>
      <c r="M43" s="63"/>
      <c r="N43" s="63"/>
      <c r="O43" s="63"/>
      <c r="P43" s="64" t="s">
        <v>45</v>
      </c>
      <c r="Q43" s="64" t="s">
        <v>156</v>
      </c>
      <c r="R43" s="64">
        <v>93.75</v>
      </c>
      <c r="S43" s="64">
        <v>15.63</v>
      </c>
      <c r="T43" s="64">
        <v>25</v>
      </c>
      <c r="U43" s="65">
        <f t="shared" si="0"/>
        <v>159.94881637875881</v>
      </c>
    </row>
    <row r="44" spans="1:22" ht="22.5" customHeight="1" thickTop="1" thickBot="1">
      <c r="B44" s="9" t="s">
        <v>61</v>
      </c>
      <c r="C44" s="10"/>
      <c r="D44" s="10"/>
      <c r="E44" s="10"/>
      <c r="F44" s="10"/>
      <c r="G44" s="10"/>
      <c r="H44" s="11"/>
      <c r="I44" s="11"/>
      <c r="J44" s="11"/>
      <c r="K44" s="11"/>
      <c r="L44" s="11"/>
      <c r="M44" s="11"/>
      <c r="N44" s="11"/>
      <c r="O44" s="11"/>
      <c r="P44" s="11"/>
      <c r="Q44" s="11"/>
      <c r="R44" s="11"/>
      <c r="S44" s="11"/>
      <c r="T44" s="11"/>
      <c r="U44" s="12"/>
      <c r="V44" s="66"/>
    </row>
    <row r="45" spans="1:22" ht="26.25" customHeight="1" thickTop="1">
      <c r="B45" s="67"/>
      <c r="C45" s="68"/>
      <c r="D45" s="68"/>
      <c r="E45" s="68"/>
      <c r="F45" s="68"/>
      <c r="G45" s="68"/>
      <c r="H45" s="69"/>
      <c r="I45" s="69"/>
      <c r="J45" s="69"/>
      <c r="K45" s="69"/>
      <c r="L45" s="69"/>
      <c r="M45" s="69"/>
      <c r="N45" s="69"/>
      <c r="O45" s="69"/>
      <c r="P45" s="70"/>
      <c r="Q45" s="71"/>
      <c r="R45" s="72" t="s">
        <v>62</v>
      </c>
      <c r="S45" s="40" t="s">
        <v>63</v>
      </c>
      <c r="T45" s="72" t="s">
        <v>64</v>
      </c>
      <c r="U45" s="40" t="s">
        <v>65</v>
      </c>
    </row>
    <row r="46" spans="1:22" ht="26.25" customHeight="1" thickBot="1">
      <c r="B46" s="73"/>
      <c r="C46" s="74"/>
      <c r="D46" s="74"/>
      <c r="E46" s="74"/>
      <c r="F46" s="74"/>
      <c r="G46" s="74"/>
      <c r="H46" s="75"/>
      <c r="I46" s="75"/>
      <c r="J46" s="75"/>
      <c r="K46" s="75"/>
      <c r="L46" s="75"/>
      <c r="M46" s="75"/>
      <c r="N46" s="75"/>
      <c r="O46" s="75"/>
      <c r="P46" s="76"/>
      <c r="Q46" s="77"/>
      <c r="R46" s="78" t="s">
        <v>66</v>
      </c>
      <c r="S46" s="77" t="s">
        <v>66</v>
      </c>
      <c r="T46" s="77" t="s">
        <v>66</v>
      </c>
      <c r="U46" s="77" t="s">
        <v>67</v>
      </c>
    </row>
    <row r="47" spans="1:22" ht="13.5" customHeight="1" thickBot="1">
      <c r="B47" s="79" t="s">
        <v>68</v>
      </c>
      <c r="C47" s="80"/>
      <c r="D47" s="80"/>
      <c r="E47" s="81"/>
      <c r="F47" s="81"/>
      <c r="G47" s="81"/>
      <c r="H47" s="82"/>
      <c r="I47" s="82"/>
      <c r="J47" s="82"/>
      <c r="K47" s="82"/>
      <c r="L47" s="82"/>
      <c r="M47" s="82"/>
      <c r="N47" s="82"/>
      <c r="O47" s="82"/>
      <c r="P47" s="83"/>
      <c r="Q47" s="83"/>
      <c r="R47" s="84">
        <f>15063.168069</f>
        <v>15063.168068999999</v>
      </c>
      <c r="S47" s="84">
        <f>15063.168069</f>
        <v>15063.168068999999</v>
      </c>
      <c r="T47" s="84">
        <f>14418.1598076</f>
        <v>14418.159807599999</v>
      </c>
      <c r="U47" s="85">
        <f>+IF(ISERR(T47/S47*100),"N/A",T47/S47*100)</f>
        <v>95.717977397281871</v>
      </c>
    </row>
    <row r="48" spans="1:22" ht="13.5" customHeight="1" thickBot="1">
      <c r="B48" s="86" t="s">
        <v>69</v>
      </c>
      <c r="C48" s="87"/>
      <c r="D48" s="87"/>
      <c r="E48" s="88"/>
      <c r="F48" s="88"/>
      <c r="G48" s="88"/>
      <c r="H48" s="89"/>
      <c r="I48" s="89"/>
      <c r="J48" s="89"/>
      <c r="K48" s="89"/>
      <c r="L48" s="89"/>
      <c r="M48" s="89"/>
      <c r="N48" s="89"/>
      <c r="O48" s="89"/>
      <c r="P48" s="90"/>
      <c r="Q48" s="90"/>
      <c r="R48" s="84">
        <f>14963.2480037199</f>
        <v>14963.2480037199</v>
      </c>
      <c r="S48" s="84">
        <f>14963.2480037199</f>
        <v>14963.2480037199</v>
      </c>
      <c r="T48" s="84">
        <f>14418.1598076</f>
        <v>14418.159807599999</v>
      </c>
      <c r="U48" s="85">
        <f>+IF(ISERR(T48/S48*100),"N/A",T48/S48*100)</f>
        <v>96.357153233145695</v>
      </c>
    </row>
    <row r="49" spans="2:21" ht="14.85" customHeight="1" thickTop="1" thickBot="1">
      <c r="B49" s="9" t="s">
        <v>70</v>
      </c>
      <c r="C49" s="10"/>
      <c r="D49" s="10"/>
      <c r="E49" s="10"/>
      <c r="F49" s="10"/>
      <c r="G49" s="10"/>
      <c r="H49" s="11"/>
      <c r="I49" s="11"/>
      <c r="J49" s="11"/>
      <c r="K49" s="11"/>
      <c r="L49" s="11"/>
      <c r="M49" s="11"/>
      <c r="N49" s="11"/>
      <c r="O49" s="11"/>
      <c r="P49" s="11"/>
      <c r="Q49" s="11"/>
      <c r="R49" s="11"/>
      <c r="S49" s="11"/>
      <c r="T49" s="11"/>
      <c r="U49" s="12"/>
    </row>
    <row r="50" spans="2:21" ht="44.25" customHeight="1" thickTop="1">
      <c r="B50" s="91" t="s">
        <v>71</v>
      </c>
      <c r="C50" s="93"/>
      <c r="D50" s="93"/>
      <c r="E50" s="93"/>
      <c r="F50" s="93"/>
      <c r="G50" s="93"/>
      <c r="H50" s="93"/>
      <c r="I50" s="93"/>
      <c r="J50" s="93"/>
      <c r="K50" s="93"/>
      <c r="L50" s="93"/>
      <c r="M50" s="93"/>
      <c r="N50" s="93"/>
      <c r="O50" s="93"/>
      <c r="P50" s="93"/>
      <c r="Q50" s="93"/>
      <c r="R50" s="93"/>
      <c r="S50" s="93"/>
      <c r="T50" s="93"/>
      <c r="U50" s="92"/>
    </row>
    <row r="51" spans="2:21" ht="34.5" customHeight="1">
      <c r="B51" s="94" t="s">
        <v>72</v>
      </c>
      <c r="C51" s="96"/>
      <c r="D51" s="96"/>
      <c r="E51" s="96"/>
      <c r="F51" s="96"/>
      <c r="G51" s="96"/>
      <c r="H51" s="96"/>
      <c r="I51" s="96"/>
      <c r="J51" s="96"/>
      <c r="K51" s="96"/>
      <c r="L51" s="96"/>
      <c r="M51" s="96"/>
      <c r="N51" s="96"/>
      <c r="O51" s="96"/>
      <c r="P51" s="96"/>
      <c r="Q51" s="96"/>
      <c r="R51" s="96"/>
      <c r="S51" s="96"/>
      <c r="T51" s="96"/>
      <c r="U51" s="95"/>
    </row>
    <row r="52" spans="2:21" ht="34.5" customHeight="1">
      <c r="B52" s="94" t="s">
        <v>970</v>
      </c>
      <c r="C52" s="96"/>
      <c r="D52" s="96"/>
      <c r="E52" s="96"/>
      <c r="F52" s="96"/>
      <c r="G52" s="96"/>
      <c r="H52" s="96"/>
      <c r="I52" s="96"/>
      <c r="J52" s="96"/>
      <c r="K52" s="96"/>
      <c r="L52" s="96"/>
      <c r="M52" s="96"/>
      <c r="N52" s="96"/>
      <c r="O52" s="96"/>
      <c r="P52" s="96"/>
      <c r="Q52" s="96"/>
      <c r="R52" s="96"/>
      <c r="S52" s="96"/>
      <c r="T52" s="96"/>
      <c r="U52" s="95"/>
    </row>
    <row r="53" spans="2:21" ht="42.6" customHeight="1">
      <c r="B53" s="94" t="s">
        <v>971</v>
      </c>
      <c r="C53" s="96"/>
      <c r="D53" s="96"/>
      <c r="E53" s="96"/>
      <c r="F53" s="96"/>
      <c r="G53" s="96"/>
      <c r="H53" s="96"/>
      <c r="I53" s="96"/>
      <c r="J53" s="96"/>
      <c r="K53" s="96"/>
      <c r="L53" s="96"/>
      <c r="M53" s="96"/>
      <c r="N53" s="96"/>
      <c r="O53" s="96"/>
      <c r="P53" s="96"/>
      <c r="Q53" s="96"/>
      <c r="R53" s="96"/>
      <c r="S53" s="96"/>
      <c r="T53" s="96"/>
      <c r="U53" s="95"/>
    </row>
    <row r="54" spans="2:21" ht="39.75" customHeight="1">
      <c r="B54" s="94" t="s">
        <v>972</v>
      </c>
      <c r="C54" s="96"/>
      <c r="D54" s="96"/>
      <c r="E54" s="96"/>
      <c r="F54" s="96"/>
      <c r="G54" s="96"/>
      <c r="H54" s="96"/>
      <c r="I54" s="96"/>
      <c r="J54" s="96"/>
      <c r="K54" s="96"/>
      <c r="L54" s="96"/>
      <c r="M54" s="96"/>
      <c r="N54" s="96"/>
      <c r="O54" s="96"/>
      <c r="P54" s="96"/>
      <c r="Q54" s="96"/>
      <c r="R54" s="96"/>
      <c r="S54" s="96"/>
      <c r="T54" s="96"/>
      <c r="U54" s="95"/>
    </row>
    <row r="55" spans="2:21" ht="44.25" customHeight="1">
      <c r="B55" s="94" t="s">
        <v>973</v>
      </c>
      <c r="C55" s="96"/>
      <c r="D55" s="96"/>
      <c r="E55" s="96"/>
      <c r="F55" s="96"/>
      <c r="G55" s="96"/>
      <c r="H55" s="96"/>
      <c r="I55" s="96"/>
      <c r="J55" s="96"/>
      <c r="K55" s="96"/>
      <c r="L55" s="96"/>
      <c r="M55" s="96"/>
      <c r="N55" s="96"/>
      <c r="O55" s="96"/>
      <c r="P55" s="96"/>
      <c r="Q55" s="96"/>
      <c r="R55" s="96"/>
      <c r="S55" s="96"/>
      <c r="T55" s="96"/>
      <c r="U55" s="95"/>
    </row>
    <row r="56" spans="2:21" ht="20.25" customHeight="1">
      <c r="B56" s="94" t="s">
        <v>974</v>
      </c>
      <c r="C56" s="96"/>
      <c r="D56" s="96"/>
      <c r="E56" s="96"/>
      <c r="F56" s="96"/>
      <c r="G56" s="96"/>
      <c r="H56" s="96"/>
      <c r="I56" s="96"/>
      <c r="J56" s="96"/>
      <c r="K56" s="96"/>
      <c r="L56" s="96"/>
      <c r="M56" s="96"/>
      <c r="N56" s="96"/>
      <c r="O56" s="96"/>
      <c r="P56" s="96"/>
      <c r="Q56" s="96"/>
      <c r="R56" s="96"/>
      <c r="S56" s="96"/>
      <c r="T56" s="96"/>
      <c r="U56" s="95"/>
    </row>
    <row r="57" spans="2:21" ht="20.25" customHeight="1">
      <c r="B57" s="94" t="s">
        <v>975</v>
      </c>
      <c r="C57" s="96"/>
      <c r="D57" s="96"/>
      <c r="E57" s="96"/>
      <c r="F57" s="96"/>
      <c r="G57" s="96"/>
      <c r="H57" s="96"/>
      <c r="I57" s="96"/>
      <c r="J57" s="96"/>
      <c r="K57" s="96"/>
      <c r="L57" s="96"/>
      <c r="M57" s="96"/>
      <c r="N57" s="96"/>
      <c r="O57" s="96"/>
      <c r="P57" s="96"/>
      <c r="Q57" s="96"/>
      <c r="R57" s="96"/>
      <c r="S57" s="96"/>
      <c r="T57" s="96"/>
      <c r="U57" s="95"/>
    </row>
    <row r="58" spans="2:21" ht="59.25" customHeight="1">
      <c r="B58" s="94" t="s">
        <v>976</v>
      </c>
      <c r="C58" s="96"/>
      <c r="D58" s="96"/>
      <c r="E58" s="96"/>
      <c r="F58" s="96"/>
      <c r="G58" s="96"/>
      <c r="H58" s="96"/>
      <c r="I58" s="96"/>
      <c r="J58" s="96"/>
      <c r="K58" s="96"/>
      <c r="L58" s="96"/>
      <c r="M58" s="96"/>
      <c r="N58" s="96"/>
      <c r="O58" s="96"/>
      <c r="P58" s="96"/>
      <c r="Q58" s="96"/>
      <c r="R58" s="96"/>
      <c r="S58" s="96"/>
      <c r="T58" s="96"/>
      <c r="U58" s="95"/>
    </row>
    <row r="59" spans="2:21" ht="80.099999999999994" customHeight="1">
      <c r="B59" s="94" t="s">
        <v>977</v>
      </c>
      <c r="C59" s="96"/>
      <c r="D59" s="96"/>
      <c r="E59" s="96"/>
      <c r="F59" s="96"/>
      <c r="G59" s="96"/>
      <c r="H59" s="96"/>
      <c r="I59" s="96"/>
      <c r="J59" s="96"/>
      <c r="K59" s="96"/>
      <c r="L59" s="96"/>
      <c r="M59" s="96"/>
      <c r="N59" s="96"/>
      <c r="O59" s="96"/>
      <c r="P59" s="96"/>
      <c r="Q59" s="96"/>
      <c r="R59" s="96"/>
      <c r="S59" s="96"/>
      <c r="T59" s="96"/>
      <c r="U59" s="95"/>
    </row>
    <row r="60" spans="2:21" ht="22.35" customHeight="1">
      <c r="B60" s="94" t="s">
        <v>978</v>
      </c>
      <c r="C60" s="96"/>
      <c r="D60" s="96"/>
      <c r="E60" s="96"/>
      <c r="F60" s="96"/>
      <c r="G60" s="96"/>
      <c r="H60" s="96"/>
      <c r="I60" s="96"/>
      <c r="J60" s="96"/>
      <c r="K60" s="96"/>
      <c r="L60" s="96"/>
      <c r="M60" s="96"/>
      <c r="N60" s="96"/>
      <c r="O60" s="96"/>
      <c r="P60" s="96"/>
      <c r="Q60" s="96"/>
      <c r="R60" s="96"/>
      <c r="S60" s="96"/>
      <c r="T60" s="96"/>
      <c r="U60" s="95"/>
    </row>
    <row r="61" spans="2:21" ht="34.5" customHeight="1">
      <c r="B61" s="94" t="s">
        <v>979</v>
      </c>
      <c r="C61" s="96"/>
      <c r="D61" s="96"/>
      <c r="E61" s="96"/>
      <c r="F61" s="96"/>
      <c r="G61" s="96"/>
      <c r="H61" s="96"/>
      <c r="I61" s="96"/>
      <c r="J61" s="96"/>
      <c r="K61" s="96"/>
      <c r="L61" s="96"/>
      <c r="M61" s="96"/>
      <c r="N61" s="96"/>
      <c r="O61" s="96"/>
      <c r="P61" s="96"/>
      <c r="Q61" s="96"/>
      <c r="R61" s="96"/>
      <c r="S61" s="96"/>
      <c r="T61" s="96"/>
      <c r="U61" s="95"/>
    </row>
    <row r="62" spans="2:21" ht="34.5" customHeight="1">
      <c r="B62" s="94" t="s">
        <v>980</v>
      </c>
      <c r="C62" s="96"/>
      <c r="D62" s="96"/>
      <c r="E62" s="96"/>
      <c r="F62" s="96"/>
      <c r="G62" s="96"/>
      <c r="H62" s="96"/>
      <c r="I62" s="96"/>
      <c r="J62" s="96"/>
      <c r="K62" s="96"/>
      <c r="L62" s="96"/>
      <c r="M62" s="96"/>
      <c r="N62" s="96"/>
      <c r="O62" s="96"/>
      <c r="P62" s="96"/>
      <c r="Q62" s="96"/>
      <c r="R62" s="96"/>
      <c r="S62" s="96"/>
      <c r="T62" s="96"/>
      <c r="U62" s="95"/>
    </row>
    <row r="63" spans="2:21" ht="34.5" customHeight="1">
      <c r="B63" s="94" t="s">
        <v>981</v>
      </c>
      <c r="C63" s="96"/>
      <c r="D63" s="96"/>
      <c r="E63" s="96"/>
      <c r="F63" s="96"/>
      <c r="G63" s="96"/>
      <c r="H63" s="96"/>
      <c r="I63" s="96"/>
      <c r="J63" s="96"/>
      <c r="K63" s="96"/>
      <c r="L63" s="96"/>
      <c r="M63" s="96"/>
      <c r="N63" s="96"/>
      <c r="O63" s="96"/>
      <c r="P63" s="96"/>
      <c r="Q63" s="96"/>
      <c r="R63" s="96"/>
      <c r="S63" s="96"/>
      <c r="T63" s="96"/>
      <c r="U63" s="95"/>
    </row>
    <row r="64" spans="2:21" ht="34.5" customHeight="1">
      <c r="B64" s="94" t="s">
        <v>982</v>
      </c>
      <c r="C64" s="96"/>
      <c r="D64" s="96"/>
      <c r="E64" s="96"/>
      <c r="F64" s="96"/>
      <c r="G64" s="96"/>
      <c r="H64" s="96"/>
      <c r="I64" s="96"/>
      <c r="J64" s="96"/>
      <c r="K64" s="96"/>
      <c r="L64" s="96"/>
      <c r="M64" s="96"/>
      <c r="N64" s="96"/>
      <c r="O64" s="96"/>
      <c r="P64" s="96"/>
      <c r="Q64" s="96"/>
      <c r="R64" s="96"/>
      <c r="S64" s="96"/>
      <c r="T64" s="96"/>
      <c r="U64" s="95"/>
    </row>
    <row r="65" spans="2:21" ht="34.5" customHeight="1">
      <c r="B65" s="94" t="s">
        <v>983</v>
      </c>
      <c r="C65" s="96"/>
      <c r="D65" s="96"/>
      <c r="E65" s="96"/>
      <c r="F65" s="96"/>
      <c r="G65" s="96"/>
      <c r="H65" s="96"/>
      <c r="I65" s="96"/>
      <c r="J65" s="96"/>
      <c r="K65" s="96"/>
      <c r="L65" s="96"/>
      <c r="M65" s="96"/>
      <c r="N65" s="96"/>
      <c r="O65" s="96"/>
      <c r="P65" s="96"/>
      <c r="Q65" s="96"/>
      <c r="R65" s="96"/>
      <c r="S65" s="96"/>
      <c r="T65" s="96"/>
      <c r="U65" s="95"/>
    </row>
    <row r="66" spans="2:21" ht="34.5" customHeight="1">
      <c r="B66" s="94" t="s">
        <v>984</v>
      </c>
      <c r="C66" s="96"/>
      <c r="D66" s="96"/>
      <c r="E66" s="96"/>
      <c r="F66" s="96"/>
      <c r="G66" s="96"/>
      <c r="H66" s="96"/>
      <c r="I66" s="96"/>
      <c r="J66" s="96"/>
      <c r="K66" s="96"/>
      <c r="L66" s="96"/>
      <c r="M66" s="96"/>
      <c r="N66" s="96"/>
      <c r="O66" s="96"/>
      <c r="P66" s="96"/>
      <c r="Q66" s="96"/>
      <c r="R66" s="96"/>
      <c r="S66" s="96"/>
      <c r="T66" s="96"/>
      <c r="U66" s="95"/>
    </row>
    <row r="67" spans="2:21" ht="34.5" customHeight="1">
      <c r="B67" s="94" t="s">
        <v>985</v>
      </c>
      <c r="C67" s="96"/>
      <c r="D67" s="96"/>
      <c r="E67" s="96"/>
      <c r="F67" s="96"/>
      <c r="G67" s="96"/>
      <c r="H67" s="96"/>
      <c r="I67" s="96"/>
      <c r="J67" s="96"/>
      <c r="K67" s="96"/>
      <c r="L67" s="96"/>
      <c r="M67" s="96"/>
      <c r="N67" s="96"/>
      <c r="O67" s="96"/>
      <c r="P67" s="96"/>
      <c r="Q67" s="96"/>
      <c r="R67" s="96"/>
      <c r="S67" s="96"/>
      <c r="T67" s="96"/>
      <c r="U67" s="95"/>
    </row>
    <row r="68" spans="2:21" ht="50.25" customHeight="1">
      <c r="B68" s="94" t="s">
        <v>986</v>
      </c>
      <c r="C68" s="96"/>
      <c r="D68" s="96"/>
      <c r="E68" s="96"/>
      <c r="F68" s="96"/>
      <c r="G68" s="96"/>
      <c r="H68" s="96"/>
      <c r="I68" s="96"/>
      <c r="J68" s="96"/>
      <c r="K68" s="96"/>
      <c r="L68" s="96"/>
      <c r="M68" s="96"/>
      <c r="N68" s="96"/>
      <c r="O68" s="96"/>
      <c r="P68" s="96"/>
      <c r="Q68" s="96"/>
      <c r="R68" s="96"/>
      <c r="S68" s="96"/>
      <c r="T68" s="96"/>
      <c r="U68" s="95"/>
    </row>
    <row r="69" spans="2:21" ht="54.75" customHeight="1">
      <c r="B69" s="94" t="s">
        <v>987</v>
      </c>
      <c r="C69" s="96"/>
      <c r="D69" s="96"/>
      <c r="E69" s="96"/>
      <c r="F69" s="96"/>
      <c r="G69" s="96"/>
      <c r="H69" s="96"/>
      <c r="I69" s="96"/>
      <c r="J69" s="96"/>
      <c r="K69" s="96"/>
      <c r="L69" s="96"/>
      <c r="M69" s="96"/>
      <c r="N69" s="96"/>
      <c r="O69" s="96"/>
      <c r="P69" s="96"/>
      <c r="Q69" s="96"/>
      <c r="R69" s="96"/>
      <c r="S69" s="96"/>
      <c r="T69" s="96"/>
      <c r="U69" s="95"/>
    </row>
    <row r="70" spans="2:21" ht="50.25" customHeight="1">
      <c r="B70" s="94" t="s">
        <v>988</v>
      </c>
      <c r="C70" s="96"/>
      <c r="D70" s="96"/>
      <c r="E70" s="96"/>
      <c r="F70" s="96"/>
      <c r="G70" s="96"/>
      <c r="H70" s="96"/>
      <c r="I70" s="96"/>
      <c r="J70" s="96"/>
      <c r="K70" s="96"/>
      <c r="L70" s="96"/>
      <c r="M70" s="96"/>
      <c r="N70" s="96"/>
      <c r="O70" s="96"/>
      <c r="P70" s="96"/>
      <c r="Q70" s="96"/>
      <c r="R70" s="96"/>
      <c r="S70" s="96"/>
      <c r="T70" s="96"/>
      <c r="U70" s="95"/>
    </row>
    <row r="71" spans="2:21" ht="44.45" customHeight="1">
      <c r="B71" s="94" t="s">
        <v>989</v>
      </c>
      <c r="C71" s="96"/>
      <c r="D71" s="96"/>
      <c r="E71" s="96"/>
      <c r="F71" s="96"/>
      <c r="G71" s="96"/>
      <c r="H71" s="96"/>
      <c r="I71" s="96"/>
      <c r="J71" s="96"/>
      <c r="K71" s="96"/>
      <c r="L71" s="96"/>
      <c r="M71" s="96"/>
      <c r="N71" s="96"/>
      <c r="O71" s="96"/>
      <c r="P71" s="96"/>
      <c r="Q71" s="96"/>
      <c r="R71" s="96"/>
      <c r="S71" s="96"/>
      <c r="T71" s="96"/>
      <c r="U71" s="95"/>
    </row>
    <row r="72" spans="2:21" ht="34.5" customHeight="1">
      <c r="B72" s="94" t="s">
        <v>990</v>
      </c>
      <c r="C72" s="96"/>
      <c r="D72" s="96"/>
      <c r="E72" s="96"/>
      <c r="F72" s="96"/>
      <c r="G72" s="96"/>
      <c r="H72" s="96"/>
      <c r="I72" s="96"/>
      <c r="J72" s="96"/>
      <c r="K72" s="96"/>
      <c r="L72" s="96"/>
      <c r="M72" s="96"/>
      <c r="N72" s="96"/>
      <c r="O72" s="96"/>
      <c r="P72" s="96"/>
      <c r="Q72" s="96"/>
      <c r="R72" s="96"/>
      <c r="S72" s="96"/>
      <c r="T72" s="96"/>
      <c r="U72" s="95"/>
    </row>
    <row r="73" spans="2:21" ht="19.7" customHeight="1">
      <c r="B73" s="94" t="s">
        <v>991</v>
      </c>
      <c r="C73" s="96"/>
      <c r="D73" s="96"/>
      <c r="E73" s="96"/>
      <c r="F73" s="96"/>
      <c r="G73" s="96"/>
      <c r="H73" s="96"/>
      <c r="I73" s="96"/>
      <c r="J73" s="96"/>
      <c r="K73" s="96"/>
      <c r="L73" s="96"/>
      <c r="M73" s="96"/>
      <c r="N73" s="96"/>
      <c r="O73" s="96"/>
      <c r="P73" s="96"/>
      <c r="Q73" s="96"/>
      <c r="R73" s="96"/>
      <c r="S73" s="96"/>
      <c r="T73" s="96"/>
      <c r="U73" s="95"/>
    </row>
    <row r="74" spans="2:21" ht="34.5" customHeight="1">
      <c r="B74" s="94" t="s">
        <v>992</v>
      </c>
      <c r="C74" s="96"/>
      <c r="D74" s="96"/>
      <c r="E74" s="96"/>
      <c r="F74" s="96"/>
      <c r="G74" s="96"/>
      <c r="H74" s="96"/>
      <c r="I74" s="96"/>
      <c r="J74" s="96"/>
      <c r="K74" s="96"/>
      <c r="L74" s="96"/>
      <c r="M74" s="96"/>
      <c r="N74" s="96"/>
      <c r="O74" s="96"/>
      <c r="P74" s="96"/>
      <c r="Q74" s="96"/>
      <c r="R74" s="96"/>
      <c r="S74" s="96"/>
      <c r="T74" s="96"/>
      <c r="U74" s="95"/>
    </row>
    <row r="75" spans="2:21" ht="42.6" customHeight="1">
      <c r="B75" s="94" t="s">
        <v>993</v>
      </c>
      <c r="C75" s="96"/>
      <c r="D75" s="96"/>
      <c r="E75" s="96"/>
      <c r="F75" s="96"/>
      <c r="G75" s="96"/>
      <c r="H75" s="96"/>
      <c r="I75" s="96"/>
      <c r="J75" s="96"/>
      <c r="K75" s="96"/>
      <c r="L75" s="96"/>
      <c r="M75" s="96"/>
      <c r="N75" s="96"/>
      <c r="O75" s="96"/>
      <c r="P75" s="96"/>
      <c r="Q75" s="96"/>
      <c r="R75" s="96"/>
      <c r="S75" s="96"/>
      <c r="T75" s="96"/>
      <c r="U75" s="95"/>
    </row>
    <row r="76" spans="2:21" ht="53.25" customHeight="1">
      <c r="B76" s="94" t="s">
        <v>994</v>
      </c>
      <c r="C76" s="96"/>
      <c r="D76" s="96"/>
      <c r="E76" s="96"/>
      <c r="F76" s="96"/>
      <c r="G76" s="96"/>
      <c r="H76" s="96"/>
      <c r="I76" s="96"/>
      <c r="J76" s="96"/>
      <c r="K76" s="96"/>
      <c r="L76" s="96"/>
      <c r="M76" s="96"/>
      <c r="N76" s="96"/>
      <c r="O76" s="96"/>
      <c r="P76" s="96"/>
      <c r="Q76" s="96"/>
      <c r="R76" s="96"/>
      <c r="S76" s="96"/>
      <c r="T76" s="96"/>
      <c r="U76" s="95"/>
    </row>
    <row r="77" spans="2:21" ht="34.5" customHeight="1">
      <c r="B77" s="94" t="s">
        <v>995</v>
      </c>
      <c r="C77" s="96"/>
      <c r="D77" s="96"/>
      <c r="E77" s="96"/>
      <c r="F77" s="96"/>
      <c r="G77" s="96"/>
      <c r="H77" s="96"/>
      <c r="I77" s="96"/>
      <c r="J77" s="96"/>
      <c r="K77" s="96"/>
      <c r="L77" s="96"/>
      <c r="M77" s="96"/>
      <c r="N77" s="96"/>
      <c r="O77" s="96"/>
      <c r="P77" s="96"/>
      <c r="Q77" s="96"/>
      <c r="R77" s="96"/>
      <c r="S77" s="96"/>
      <c r="T77" s="96"/>
      <c r="U77" s="95"/>
    </row>
    <row r="78" spans="2:21" ht="20.85" customHeight="1">
      <c r="B78" s="94" t="s">
        <v>996</v>
      </c>
      <c r="C78" s="96"/>
      <c r="D78" s="96"/>
      <c r="E78" s="96"/>
      <c r="F78" s="96"/>
      <c r="G78" s="96"/>
      <c r="H78" s="96"/>
      <c r="I78" s="96"/>
      <c r="J78" s="96"/>
      <c r="K78" s="96"/>
      <c r="L78" s="96"/>
      <c r="M78" s="96"/>
      <c r="N78" s="96"/>
      <c r="O78" s="96"/>
      <c r="P78" s="96"/>
      <c r="Q78" s="96"/>
      <c r="R78" s="96"/>
      <c r="S78" s="96"/>
      <c r="T78" s="96"/>
      <c r="U78" s="95"/>
    </row>
    <row r="79" spans="2:21" ht="34.5" customHeight="1">
      <c r="B79" s="94" t="s">
        <v>997</v>
      </c>
      <c r="C79" s="96"/>
      <c r="D79" s="96"/>
      <c r="E79" s="96"/>
      <c r="F79" s="96"/>
      <c r="G79" s="96"/>
      <c r="H79" s="96"/>
      <c r="I79" s="96"/>
      <c r="J79" s="96"/>
      <c r="K79" s="96"/>
      <c r="L79" s="96"/>
      <c r="M79" s="96"/>
      <c r="N79" s="96"/>
      <c r="O79" s="96"/>
      <c r="P79" s="96"/>
      <c r="Q79" s="96"/>
      <c r="R79" s="96"/>
      <c r="S79" s="96"/>
      <c r="T79" s="96"/>
      <c r="U79" s="95"/>
    </row>
    <row r="80" spans="2:21" ht="34.5" customHeight="1">
      <c r="B80" s="94" t="s">
        <v>998</v>
      </c>
      <c r="C80" s="96"/>
      <c r="D80" s="96"/>
      <c r="E80" s="96"/>
      <c r="F80" s="96"/>
      <c r="G80" s="96"/>
      <c r="H80" s="96"/>
      <c r="I80" s="96"/>
      <c r="J80" s="96"/>
      <c r="K80" s="96"/>
      <c r="L80" s="96"/>
      <c r="M80" s="96"/>
      <c r="N80" s="96"/>
      <c r="O80" s="96"/>
      <c r="P80" s="96"/>
      <c r="Q80" s="96"/>
      <c r="R80" s="96"/>
      <c r="S80" s="96"/>
      <c r="T80" s="96"/>
      <c r="U80" s="95"/>
    </row>
    <row r="81" spans="2:21" ht="34.5" customHeight="1">
      <c r="B81" s="94" t="s">
        <v>999</v>
      </c>
      <c r="C81" s="96"/>
      <c r="D81" s="96"/>
      <c r="E81" s="96"/>
      <c r="F81" s="96"/>
      <c r="G81" s="96"/>
      <c r="H81" s="96"/>
      <c r="I81" s="96"/>
      <c r="J81" s="96"/>
      <c r="K81" s="96"/>
      <c r="L81" s="96"/>
      <c r="M81" s="96"/>
      <c r="N81" s="96"/>
      <c r="O81" s="96"/>
      <c r="P81" s="96"/>
      <c r="Q81" s="96"/>
      <c r="R81" s="96"/>
      <c r="S81" s="96"/>
      <c r="T81" s="96"/>
      <c r="U81" s="95"/>
    </row>
    <row r="82" spans="2:21" ht="31.7" customHeight="1">
      <c r="B82" s="94" t="s">
        <v>1000</v>
      </c>
      <c r="C82" s="96"/>
      <c r="D82" s="96"/>
      <c r="E82" s="96"/>
      <c r="F82" s="96"/>
      <c r="G82" s="96"/>
      <c r="H82" s="96"/>
      <c r="I82" s="96"/>
      <c r="J82" s="96"/>
      <c r="K82" s="96"/>
      <c r="L82" s="96"/>
      <c r="M82" s="96"/>
      <c r="N82" s="96"/>
      <c r="O82" s="96"/>
      <c r="P82" s="96"/>
      <c r="Q82" s="96"/>
      <c r="R82" s="96"/>
      <c r="S82" s="96"/>
      <c r="T82" s="96"/>
      <c r="U82" s="95"/>
    </row>
    <row r="83" spans="2:21" ht="41.1" customHeight="1" thickBot="1">
      <c r="B83" s="97" t="s">
        <v>1001</v>
      </c>
      <c r="C83" s="99"/>
      <c r="D83" s="99"/>
      <c r="E83" s="99"/>
      <c r="F83" s="99"/>
      <c r="G83" s="99"/>
      <c r="H83" s="99"/>
      <c r="I83" s="99"/>
      <c r="J83" s="99"/>
      <c r="K83" s="99"/>
      <c r="L83" s="99"/>
      <c r="M83" s="99"/>
      <c r="N83" s="99"/>
      <c r="O83" s="99"/>
      <c r="P83" s="99"/>
      <c r="Q83" s="99"/>
      <c r="R83" s="99"/>
      <c r="S83" s="99"/>
      <c r="T83" s="99"/>
      <c r="U83" s="98"/>
    </row>
  </sheetData>
  <mergeCells count="156">
    <mergeCell ref="B78:U78"/>
    <mergeCell ref="B79:U79"/>
    <mergeCell ref="B80:U80"/>
    <mergeCell ref="B81:U81"/>
    <mergeCell ref="B82:U82"/>
    <mergeCell ref="B83:U83"/>
    <mergeCell ref="B72:U72"/>
    <mergeCell ref="B73:U73"/>
    <mergeCell ref="B74:U74"/>
    <mergeCell ref="B75:U75"/>
    <mergeCell ref="B76:U76"/>
    <mergeCell ref="B77:U77"/>
    <mergeCell ref="B66:U66"/>
    <mergeCell ref="B67:U67"/>
    <mergeCell ref="B68:U68"/>
    <mergeCell ref="B69:U69"/>
    <mergeCell ref="B70:U70"/>
    <mergeCell ref="B71:U71"/>
    <mergeCell ref="B60:U60"/>
    <mergeCell ref="B61:U61"/>
    <mergeCell ref="B62:U62"/>
    <mergeCell ref="B63:U63"/>
    <mergeCell ref="B64:U64"/>
    <mergeCell ref="B65:U65"/>
    <mergeCell ref="B54:U54"/>
    <mergeCell ref="B55:U55"/>
    <mergeCell ref="B56:U56"/>
    <mergeCell ref="B57:U57"/>
    <mergeCell ref="B58:U58"/>
    <mergeCell ref="B59:U59"/>
    <mergeCell ref="B47:D47"/>
    <mergeCell ref="B48:D48"/>
    <mergeCell ref="B50:U50"/>
    <mergeCell ref="B51:U51"/>
    <mergeCell ref="B52:U52"/>
    <mergeCell ref="B53:U53"/>
    <mergeCell ref="C42:H42"/>
    <mergeCell ref="I42:K42"/>
    <mergeCell ref="L42:O42"/>
    <mergeCell ref="C43:H43"/>
    <mergeCell ref="I43:K43"/>
    <mergeCell ref="L43:O43"/>
    <mergeCell ref="C40:H40"/>
    <mergeCell ref="I40:K40"/>
    <mergeCell ref="L40:O40"/>
    <mergeCell ref="C41:H41"/>
    <mergeCell ref="I41:K41"/>
    <mergeCell ref="L41:O41"/>
    <mergeCell ref="C38:H38"/>
    <mergeCell ref="I38:K38"/>
    <mergeCell ref="L38:O38"/>
    <mergeCell ref="C39:H39"/>
    <mergeCell ref="I39:K39"/>
    <mergeCell ref="L39:O39"/>
    <mergeCell ref="C36:H36"/>
    <mergeCell ref="I36:K36"/>
    <mergeCell ref="L36:O36"/>
    <mergeCell ref="C37:H37"/>
    <mergeCell ref="I37:K37"/>
    <mergeCell ref="L37:O37"/>
    <mergeCell ref="C34:H34"/>
    <mergeCell ref="I34:K34"/>
    <mergeCell ref="L34:O34"/>
    <mergeCell ref="C35:H35"/>
    <mergeCell ref="I35:K35"/>
    <mergeCell ref="L35:O35"/>
    <mergeCell ref="C32:H32"/>
    <mergeCell ref="I32:K32"/>
    <mergeCell ref="L32:O32"/>
    <mergeCell ref="C33:H33"/>
    <mergeCell ref="I33:K33"/>
    <mergeCell ref="L33:O33"/>
    <mergeCell ref="C30:H30"/>
    <mergeCell ref="I30:K30"/>
    <mergeCell ref="L30:O30"/>
    <mergeCell ref="C31:H31"/>
    <mergeCell ref="I31:K31"/>
    <mergeCell ref="L31:O31"/>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75"/>
  <sheetViews>
    <sheetView view="pageBreakPreview" zoomScale="80" zoomScaleNormal="80" zoomScaleSheetLayoutView="80" workbookViewId="0">
      <selection activeCell="I11" sqref="I11:K11"/>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1002</v>
      </c>
      <c r="D4" s="15" t="s">
        <v>1003</v>
      </c>
      <c r="E4" s="15"/>
      <c r="F4" s="15"/>
      <c r="G4" s="15"/>
      <c r="H4" s="15"/>
      <c r="I4" s="16"/>
      <c r="J4" s="17" t="s">
        <v>6</v>
      </c>
      <c r="K4" s="18" t="s">
        <v>7</v>
      </c>
      <c r="L4" s="19" t="s">
        <v>8</v>
      </c>
      <c r="M4" s="19"/>
      <c r="N4" s="19"/>
      <c r="O4" s="19"/>
      <c r="P4" s="17" t="s">
        <v>9</v>
      </c>
      <c r="Q4" s="19" t="s">
        <v>760</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281</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c r="A11" s="56"/>
      <c r="B11" s="57" t="s">
        <v>36</v>
      </c>
      <c r="C11" s="58" t="s">
        <v>1004</v>
      </c>
      <c r="D11" s="58"/>
      <c r="E11" s="58"/>
      <c r="F11" s="58"/>
      <c r="G11" s="58"/>
      <c r="H11" s="58"/>
      <c r="I11" s="58" t="s">
        <v>1398</v>
      </c>
      <c r="J11" s="58"/>
      <c r="K11" s="58"/>
      <c r="L11" s="58" t="s">
        <v>762</v>
      </c>
      <c r="M11" s="58"/>
      <c r="N11" s="58"/>
      <c r="O11" s="58"/>
      <c r="P11" s="59" t="s">
        <v>45</v>
      </c>
      <c r="Q11" s="59" t="s">
        <v>40</v>
      </c>
      <c r="R11" s="60">
        <v>51.8</v>
      </c>
      <c r="S11" s="60" t="s">
        <v>41</v>
      </c>
      <c r="T11" s="60" t="s">
        <v>41</v>
      </c>
      <c r="U11" s="61" t="str">
        <f>IF(ISERR(T11/S11*100),"N/A",T11/S11*100)</f>
        <v>N/A</v>
      </c>
    </row>
    <row r="12" spans="1:34" ht="75" customHeight="1" thickBot="1">
      <c r="A12" s="56"/>
      <c r="B12" s="62" t="s">
        <v>42</v>
      </c>
      <c r="C12" s="63" t="s">
        <v>42</v>
      </c>
      <c r="D12" s="63"/>
      <c r="E12" s="63"/>
      <c r="F12" s="63"/>
      <c r="G12" s="63"/>
      <c r="H12" s="63"/>
      <c r="I12" s="63" t="s">
        <v>1005</v>
      </c>
      <c r="J12" s="63"/>
      <c r="K12" s="63"/>
      <c r="L12" s="63" t="s">
        <v>1006</v>
      </c>
      <c r="M12" s="63"/>
      <c r="N12" s="63"/>
      <c r="O12" s="63"/>
      <c r="P12" s="64" t="s">
        <v>767</v>
      </c>
      <c r="Q12" s="64" t="s">
        <v>40</v>
      </c>
      <c r="R12" s="100">
        <v>0.77</v>
      </c>
      <c r="S12" s="100" t="s">
        <v>41</v>
      </c>
      <c r="T12" s="100" t="s">
        <v>41</v>
      </c>
      <c r="U12" s="65" t="str">
        <f>IF(ISERR((S12-T12)*100/S12+100),"N/A",(S12-T12)*100/S12+100)</f>
        <v>N/A</v>
      </c>
    </row>
    <row r="13" spans="1:34" ht="75" customHeight="1" thickTop="1">
      <c r="A13" s="56"/>
      <c r="B13" s="57" t="s">
        <v>46</v>
      </c>
      <c r="C13" s="58" t="s">
        <v>1007</v>
      </c>
      <c r="D13" s="58"/>
      <c r="E13" s="58"/>
      <c r="F13" s="58"/>
      <c r="G13" s="58"/>
      <c r="H13" s="58"/>
      <c r="I13" s="58" t="s">
        <v>1008</v>
      </c>
      <c r="J13" s="58"/>
      <c r="K13" s="58"/>
      <c r="L13" s="58" t="s">
        <v>1009</v>
      </c>
      <c r="M13" s="58"/>
      <c r="N13" s="58"/>
      <c r="O13" s="58"/>
      <c r="P13" s="59" t="s">
        <v>45</v>
      </c>
      <c r="Q13" s="59" t="s">
        <v>40</v>
      </c>
      <c r="R13" s="59">
        <v>50</v>
      </c>
      <c r="S13" s="59" t="s">
        <v>41</v>
      </c>
      <c r="T13" s="59" t="s">
        <v>41</v>
      </c>
      <c r="U13" s="61" t="str">
        <f>IF(ISERR((S13-T13)*100/S13+100),"N/A",(S13-T13)*100/S13+100)</f>
        <v>N/A</v>
      </c>
    </row>
    <row r="14" spans="1:34" ht="75" customHeight="1">
      <c r="A14" s="56"/>
      <c r="B14" s="62" t="s">
        <v>42</v>
      </c>
      <c r="C14" s="63" t="s">
        <v>42</v>
      </c>
      <c r="D14" s="63"/>
      <c r="E14" s="63"/>
      <c r="F14" s="63"/>
      <c r="G14" s="63"/>
      <c r="H14" s="63"/>
      <c r="I14" s="63" t="s">
        <v>1010</v>
      </c>
      <c r="J14" s="63"/>
      <c r="K14" s="63"/>
      <c r="L14" s="63" t="s">
        <v>1011</v>
      </c>
      <c r="M14" s="63"/>
      <c r="N14" s="63"/>
      <c r="O14" s="63"/>
      <c r="P14" s="64" t="s">
        <v>45</v>
      </c>
      <c r="Q14" s="64" t="s">
        <v>40</v>
      </c>
      <c r="R14" s="64">
        <v>70</v>
      </c>
      <c r="S14" s="64" t="s">
        <v>41</v>
      </c>
      <c r="T14" s="64" t="s">
        <v>41</v>
      </c>
      <c r="U14" s="65" t="str">
        <f>IF(ISERR((S14-T14)*100/S14+100),"N/A",(S14-T14)*100/S14+100)</f>
        <v>N/A</v>
      </c>
    </row>
    <row r="15" spans="1:34" ht="75" customHeight="1" thickBot="1">
      <c r="A15" s="56"/>
      <c r="B15" s="62" t="s">
        <v>42</v>
      </c>
      <c r="C15" s="63" t="s">
        <v>42</v>
      </c>
      <c r="D15" s="63"/>
      <c r="E15" s="63"/>
      <c r="F15" s="63"/>
      <c r="G15" s="63"/>
      <c r="H15" s="63"/>
      <c r="I15" s="63" t="s">
        <v>1012</v>
      </c>
      <c r="J15" s="63"/>
      <c r="K15" s="63"/>
      <c r="L15" s="63" t="s">
        <v>1013</v>
      </c>
      <c r="M15" s="63"/>
      <c r="N15" s="63"/>
      <c r="O15" s="63"/>
      <c r="P15" s="64" t="s">
        <v>45</v>
      </c>
      <c r="Q15" s="64" t="s">
        <v>40</v>
      </c>
      <c r="R15" s="64">
        <v>100</v>
      </c>
      <c r="S15" s="64" t="s">
        <v>41</v>
      </c>
      <c r="T15" s="64" t="s">
        <v>41</v>
      </c>
      <c r="U15" s="65" t="str">
        <f>IF(ISERR(T15/S15*100),"N/A",T15/S15*100)</f>
        <v>N/A</v>
      </c>
    </row>
    <row r="16" spans="1:34" ht="75" customHeight="1" thickTop="1">
      <c r="A16" s="56"/>
      <c r="B16" s="57" t="s">
        <v>51</v>
      </c>
      <c r="C16" s="58" t="s">
        <v>1014</v>
      </c>
      <c r="D16" s="58"/>
      <c r="E16" s="58"/>
      <c r="F16" s="58"/>
      <c r="G16" s="58"/>
      <c r="H16" s="58"/>
      <c r="I16" s="58" t="s">
        <v>1015</v>
      </c>
      <c r="J16" s="58"/>
      <c r="K16" s="58"/>
      <c r="L16" s="58" t="s">
        <v>1016</v>
      </c>
      <c r="M16" s="58"/>
      <c r="N16" s="58"/>
      <c r="O16" s="58"/>
      <c r="P16" s="59" t="s">
        <v>767</v>
      </c>
      <c r="Q16" s="59" t="s">
        <v>97</v>
      </c>
      <c r="R16" s="60">
        <v>0.83</v>
      </c>
      <c r="S16" s="60">
        <v>0.77</v>
      </c>
      <c r="T16" s="60">
        <v>0.79</v>
      </c>
      <c r="U16" s="61">
        <f>IF(ISERR(T16/S16*100),"N/A",T16/S16*100)</f>
        <v>102.59740259740259</v>
      </c>
    </row>
    <row r="17" spans="1:21" ht="75" customHeight="1">
      <c r="A17" s="56"/>
      <c r="B17" s="62" t="s">
        <v>42</v>
      </c>
      <c r="C17" s="63" t="s">
        <v>1017</v>
      </c>
      <c r="D17" s="63"/>
      <c r="E17" s="63"/>
      <c r="F17" s="63"/>
      <c r="G17" s="63"/>
      <c r="H17" s="63"/>
      <c r="I17" s="63" t="s">
        <v>1018</v>
      </c>
      <c r="J17" s="63"/>
      <c r="K17" s="63"/>
      <c r="L17" s="63" t="s">
        <v>1019</v>
      </c>
      <c r="M17" s="63"/>
      <c r="N17" s="63"/>
      <c r="O17" s="63"/>
      <c r="P17" s="64" t="s">
        <v>45</v>
      </c>
      <c r="Q17" s="64" t="s">
        <v>97</v>
      </c>
      <c r="R17" s="64">
        <v>33.33</v>
      </c>
      <c r="S17" s="64">
        <v>50</v>
      </c>
      <c r="T17" s="64">
        <v>50</v>
      </c>
      <c r="U17" s="65">
        <f>IF(ISERR((S17-T17)*100/S17+100),"N/A",(S17-T17)*100/S17+100)</f>
        <v>100</v>
      </c>
    </row>
    <row r="18" spans="1:21" ht="75" customHeight="1">
      <c r="A18" s="56"/>
      <c r="B18" s="62" t="s">
        <v>42</v>
      </c>
      <c r="C18" s="63" t="s">
        <v>42</v>
      </c>
      <c r="D18" s="63"/>
      <c r="E18" s="63"/>
      <c r="F18" s="63"/>
      <c r="G18" s="63"/>
      <c r="H18" s="63"/>
      <c r="I18" s="63" t="s">
        <v>1020</v>
      </c>
      <c r="J18" s="63"/>
      <c r="K18" s="63"/>
      <c r="L18" s="63" t="s">
        <v>1021</v>
      </c>
      <c r="M18" s="63"/>
      <c r="N18" s="63"/>
      <c r="O18" s="63"/>
      <c r="P18" s="64" t="s">
        <v>767</v>
      </c>
      <c r="Q18" s="64" t="s">
        <v>40</v>
      </c>
      <c r="R18" s="100">
        <v>0.69</v>
      </c>
      <c r="S18" s="100" t="s">
        <v>41</v>
      </c>
      <c r="T18" s="100" t="s">
        <v>41</v>
      </c>
      <c r="U18" s="65" t="str">
        <f>IF(ISERR(T18/S18*100),"N/A",T18/S18*100)</f>
        <v>N/A</v>
      </c>
    </row>
    <row r="19" spans="1:21" ht="75" customHeight="1">
      <c r="A19" s="56"/>
      <c r="B19" s="62" t="s">
        <v>42</v>
      </c>
      <c r="C19" s="63" t="s">
        <v>1022</v>
      </c>
      <c r="D19" s="63"/>
      <c r="E19" s="63"/>
      <c r="F19" s="63"/>
      <c r="G19" s="63"/>
      <c r="H19" s="63"/>
      <c r="I19" s="63" t="s">
        <v>1023</v>
      </c>
      <c r="J19" s="63"/>
      <c r="K19" s="63"/>
      <c r="L19" s="63" t="s">
        <v>1024</v>
      </c>
      <c r="M19" s="63"/>
      <c r="N19" s="63"/>
      <c r="O19" s="63"/>
      <c r="P19" s="64" t="s">
        <v>767</v>
      </c>
      <c r="Q19" s="64" t="s">
        <v>97</v>
      </c>
      <c r="R19" s="100">
        <v>1</v>
      </c>
      <c r="S19" s="100">
        <v>1</v>
      </c>
      <c r="T19" s="100">
        <v>0.95</v>
      </c>
      <c r="U19" s="65">
        <f>IF(ISERR(T19/S19*100),"N/A",T19/S19*100)</f>
        <v>95</v>
      </c>
    </row>
    <row r="20" spans="1:21" ht="75" customHeight="1">
      <c r="A20" s="56"/>
      <c r="B20" s="62" t="s">
        <v>42</v>
      </c>
      <c r="C20" s="63" t="s">
        <v>42</v>
      </c>
      <c r="D20" s="63"/>
      <c r="E20" s="63"/>
      <c r="F20" s="63"/>
      <c r="G20" s="63"/>
      <c r="H20" s="63"/>
      <c r="I20" s="63" t="s">
        <v>1018</v>
      </c>
      <c r="J20" s="63"/>
      <c r="K20" s="63"/>
      <c r="L20" s="63" t="s">
        <v>1025</v>
      </c>
      <c r="M20" s="63"/>
      <c r="N20" s="63"/>
      <c r="O20" s="63"/>
      <c r="P20" s="64" t="s">
        <v>45</v>
      </c>
      <c r="Q20" s="64" t="s">
        <v>97</v>
      </c>
      <c r="R20" s="64">
        <v>9.09</v>
      </c>
      <c r="S20" s="64">
        <v>9.09</v>
      </c>
      <c r="T20" s="64">
        <v>0</v>
      </c>
      <c r="U20" s="65">
        <f>IF(ISERR((S20-T20)*100/S20+100),"N/A",(S20-T20)*100/S20+100)</f>
        <v>200</v>
      </c>
    </row>
    <row r="21" spans="1:21" ht="75" customHeight="1" thickBot="1">
      <c r="A21" s="56"/>
      <c r="B21" s="62" t="s">
        <v>42</v>
      </c>
      <c r="C21" s="63" t="s">
        <v>1026</v>
      </c>
      <c r="D21" s="63"/>
      <c r="E21" s="63"/>
      <c r="F21" s="63"/>
      <c r="G21" s="63"/>
      <c r="H21" s="63"/>
      <c r="I21" s="63" t="s">
        <v>1027</v>
      </c>
      <c r="J21" s="63"/>
      <c r="K21" s="63"/>
      <c r="L21" s="63" t="s">
        <v>1028</v>
      </c>
      <c r="M21" s="63"/>
      <c r="N21" s="63"/>
      <c r="O21" s="63"/>
      <c r="P21" s="64" t="s">
        <v>45</v>
      </c>
      <c r="Q21" s="64" t="s">
        <v>40</v>
      </c>
      <c r="R21" s="64">
        <v>9.5</v>
      </c>
      <c r="S21" s="64" t="s">
        <v>41</v>
      </c>
      <c r="T21" s="64" t="s">
        <v>41</v>
      </c>
      <c r="U21" s="65" t="str">
        <f>IF(ISERR(T21/S21*100),"N/A",T21/S21*100)</f>
        <v>N/A</v>
      </c>
    </row>
    <row r="22" spans="1:21" ht="75" customHeight="1" thickTop="1">
      <c r="A22" s="56"/>
      <c r="B22" s="57" t="s">
        <v>56</v>
      </c>
      <c r="C22" s="58" t="s">
        <v>1029</v>
      </c>
      <c r="D22" s="58"/>
      <c r="E22" s="58"/>
      <c r="F22" s="58"/>
      <c r="G22" s="58"/>
      <c r="H22" s="58"/>
      <c r="I22" s="58" t="s">
        <v>1030</v>
      </c>
      <c r="J22" s="58"/>
      <c r="K22" s="58"/>
      <c r="L22" s="58" t="s">
        <v>1031</v>
      </c>
      <c r="M22" s="58"/>
      <c r="N22" s="58"/>
      <c r="O22" s="58"/>
      <c r="P22" s="59" t="s">
        <v>45</v>
      </c>
      <c r="Q22" s="59" t="s">
        <v>60</v>
      </c>
      <c r="R22" s="59">
        <v>0</v>
      </c>
      <c r="S22" s="59">
        <v>0</v>
      </c>
      <c r="T22" s="59">
        <v>0</v>
      </c>
      <c r="U22" s="61" t="str">
        <f>IF(ISERR(T22/S22*100),"N/A",T22/S22*100)</f>
        <v>N/A</v>
      </c>
    </row>
    <row r="23" spans="1:21" ht="75" customHeight="1">
      <c r="A23" s="56"/>
      <c r="B23" s="62" t="s">
        <v>42</v>
      </c>
      <c r="C23" s="63" t="s">
        <v>42</v>
      </c>
      <c r="D23" s="63"/>
      <c r="E23" s="63"/>
      <c r="F23" s="63"/>
      <c r="G23" s="63"/>
      <c r="H23" s="63"/>
      <c r="I23" s="63" t="s">
        <v>1032</v>
      </c>
      <c r="J23" s="63"/>
      <c r="K23" s="63"/>
      <c r="L23" s="63" t="s">
        <v>1033</v>
      </c>
      <c r="M23" s="63"/>
      <c r="N23" s="63"/>
      <c r="O23" s="63"/>
      <c r="P23" s="64" t="s">
        <v>45</v>
      </c>
      <c r="Q23" s="64" t="s">
        <v>60</v>
      </c>
      <c r="R23" s="64">
        <v>100</v>
      </c>
      <c r="S23" s="64">
        <v>90.77</v>
      </c>
      <c r="T23" s="64">
        <v>100</v>
      </c>
      <c r="U23" s="65">
        <f>IF(ISERR(T23/S23*100),"N/A",T23/S23*100)</f>
        <v>110.16855789357717</v>
      </c>
    </row>
    <row r="24" spans="1:21" ht="75" customHeight="1">
      <c r="A24" s="56"/>
      <c r="B24" s="62" t="s">
        <v>42</v>
      </c>
      <c r="C24" s="63" t="s">
        <v>42</v>
      </c>
      <c r="D24" s="63"/>
      <c r="E24" s="63"/>
      <c r="F24" s="63"/>
      <c r="G24" s="63"/>
      <c r="H24" s="63"/>
      <c r="I24" s="63" t="s">
        <v>1034</v>
      </c>
      <c r="J24" s="63"/>
      <c r="K24" s="63"/>
      <c r="L24" s="63" t="s">
        <v>1035</v>
      </c>
      <c r="M24" s="63"/>
      <c r="N24" s="63"/>
      <c r="O24" s="63"/>
      <c r="P24" s="64" t="s">
        <v>45</v>
      </c>
      <c r="Q24" s="64" t="s">
        <v>60</v>
      </c>
      <c r="R24" s="64">
        <v>100</v>
      </c>
      <c r="S24" s="64">
        <v>85</v>
      </c>
      <c r="T24" s="64">
        <v>91.26</v>
      </c>
      <c r="U24" s="65">
        <f>IF(ISERR(T24/S24*100),"N/A",T24/S24*100)</f>
        <v>107.36470588235294</v>
      </c>
    </row>
    <row r="25" spans="1:21" ht="75" customHeight="1">
      <c r="A25" s="56"/>
      <c r="B25" s="62" t="s">
        <v>42</v>
      </c>
      <c r="C25" s="63" t="s">
        <v>42</v>
      </c>
      <c r="D25" s="63"/>
      <c r="E25" s="63"/>
      <c r="F25" s="63"/>
      <c r="G25" s="63"/>
      <c r="H25" s="63"/>
      <c r="I25" s="63" t="s">
        <v>1036</v>
      </c>
      <c r="J25" s="63"/>
      <c r="K25" s="63"/>
      <c r="L25" s="63" t="s">
        <v>1037</v>
      </c>
      <c r="M25" s="63"/>
      <c r="N25" s="63"/>
      <c r="O25" s="63"/>
      <c r="P25" s="64" t="s">
        <v>45</v>
      </c>
      <c r="Q25" s="64" t="s">
        <v>60</v>
      </c>
      <c r="R25" s="64">
        <v>1.84</v>
      </c>
      <c r="S25" s="64">
        <v>1.89</v>
      </c>
      <c r="T25" s="64">
        <v>0.73</v>
      </c>
      <c r="U25" s="65">
        <f>IF(ISERR((S25-T25)*100/S25+100),"N/A",(S25-T25)*100/S25+100)</f>
        <v>161.37566137566137</v>
      </c>
    </row>
    <row r="26" spans="1:21" ht="75" customHeight="1">
      <c r="A26" s="56"/>
      <c r="B26" s="62" t="s">
        <v>42</v>
      </c>
      <c r="C26" s="63" t="s">
        <v>1038</v>
      </c>
      <c r="D26" s="63"/>
      <c r="E26" s="63"/>
      <c r="F26" s="63"/>
      <c r="G26" s="63"/>
      <c r="H26" s="63"/>
      <c r="I26" s="63" t="s">
        <v>1039</v>
      </c>
      <c r="J26" s="63"/>
      <c r="K26" s="63"/>
      <c r="L26" s="63" t="s">
        <v>1040</v>
      </c>
      <c r="M26" s="63"/>
      <c r="N26" s="63"/>
      <c r="O26" s="63"/>
      <c r="P26" s="64" t="s">
        <v>45</v>
      </c>
      <c r="Q26" s="64" t="s">
        <v>60</v>
      </c>
      <c r="R26" s="64">
        <v>100</v>
      </c>
      <c r="S26" s="64">
        <v>100</v>
      </c>
      <c r="T26" s="64">
        <v>100</v>
      </c>
      <c r="U26" s="65">
        <f t="shared" ref="U26:U39" si="0">IF(ISERR(T26/S26*100),"N/A",T26/S26*100)</f>
        <v>100</v>
      </c>
    </row>
    <row r="27" spans="1:21" ht="75" customHeight="1">
      <c r="A27" s="56"/>
      <c r="B27" s="62" t="s">
        <v>42</v>
      </c>
      <c r="C27" s="63" t="s">
        <v>1041</v>
      </c>
      <c r="D27" s="63"/>
      <c r="E27" s="63"/>
      <c r="F27" s="63"/>
      <c r="G27" s="63"/>
      <c r="H27" s="63"/>
      <c r="I27" s="63" t="s">
        <v>1042</v>
      </c>
      <c r="J27" s="63"/>
      <c r="K27" s="63"/>
      <c r="L27" s="63" t="s">
        <v>1043</v>
      </c>
      <c r="M27" s="63"/>
      <c r="N27" s="63"/>
      <c r="O27" s="63"/>
      <c r="P27" s="64" t="s">
        <v>45</v>
      </c>
      <c r="Q27" s="64" t="s">
        <v>60</v>
      </c>
      <c r="R27" s="64">
        <v>100</v>
      </c>
      <c r="S27" s="64">
        <v>100</v>
      </c>
      <c r="T27" s="64">
        <v>100</v>
      </c>
      <c r="U27" s="65">
        <f t="shared" si="0"/>
        <v>100</v>
      </c>
    </row>
    <row r="28" spans="1:21" ht="75" customHeight="1">
      <c r="A28" s="56"/>
      <c r="B28" s="62" t="s">
        <v>42</v>
      </c>
      <c r="C28" s="63" t="s">
        <v>1044</v>
      </c>
      <c r="D28" s="63"/>
      <c r="E28" s="63"/>
      <c r="F28" s="63"/>
      <c r="G28" s="63"/>
      <c r="H28" s="63"/>
      <c r="I28" s="63" t="s">
        <v>1045</v>
      </c>
      <c r="J28" s="63"/>
      <c r="K28" s="63"/>
      <c r="L28" s="63" t="s">
        <v>1046</v>
      </c>
      <c r="M28" s="63"/>
      <c r="N28" s="63"/>
      <c r="O28" s="63"/>
      <c r="P28" s="64" t="s">
        <v>45</v>
      </c>
      <c r="Q28" s="64" t="s">
        <v>60</v>
      </c>
      <c r="R28" s="64">
        <v>100</v>
      </c>
      <c r="S28" s="64">
        <v>53.03</v>
      </c>
      <c r="T28" s="64">
        <v>9.09</v>
      </c>
      <c r="U28" s="65">
        <f t="shared" si="0"/>
        <v>17.141240807090323</v>
      </c>
    </row>
    <row r="29" spans="1:21" ht="75" customHeight="1">
      <c r="A29" s="56"/>
      <c r="B29" s="62" t="s">
        <v>42</v>
      </c>
      <c r="C29" s="63" t="s">
        <v>1047</v>
      </c>
      <c r="D29" s="63"/>
      <c r="E29" s="63"/>
      <c r="F29" s="63"/>
      <c r="G29" s="63"/>
      <c r="H29" s="63"/>
      <c r="I29" s="63" t="s">
        <v>1048</v>
      </c>
      <c r="J29" s="63"/>
      <c r="K29" s="63"/>
      <c r="L29" s="63" t="s">
        <v>1049</v>
      </c>
      <c r="M29" s="63"/>
      <c r="N29" s="63"/>
      <c r="O29" s="63"/>
      <c r="P29" s="64" t="s">
        <v>45</v>
      </c>
      <c r="Q29" s="64" t="s">
        <v>60</v>
      </c>
      <c r="R29" s="64">
        <v>57.95</v>
      </c>
      <c r="S29" s="64">
        <v>42.05</v>
      </c>
      <c r="T29" s="64">
        <v>26.21</v>
      </c>
      <c r="U29" s="65">
        <f t="shared" si="0"/>
        <v>62.330558858501796</v>
      </c>
    </row>
    <row r="30" spans="1:21" ht="75" customHeight="1">
      <c r="A30" s="56"/>
      <c r="B30" s="62" t="s">
        <v>42</v>
      </c>
      <c r="C30" s="63" t="s">
        <v>1050</v>
      </c>
      <c r="D30" s="63"/>
      <c r="E30" s="63"/>
      <c r="F30" s="63"/>
      <c r="G30" s="63"/>
      <c r="H30" s="63"/>
      <c r="I30" s="63" t="s">
        <v>1051</v>
      </c>
      <c r="J30" s="63"/>
      <c r="K30" s="63"/>
      <c r="L30" s="63" t="s">
        <v>1052</v>
      </c>
      <c r="M30" s="63"/>
      <c r="N30" s="63"/>
      <c r="O30" s="63"/>
      <c r="P30" s="64" t="s">
        <v>45</v>
      </c>
      <c r="Q30" s="64" t="s">
        <v>60</v>
      </c>
      <c r="R30" s="64">
        <v>81.819999999999993</v>
      </c>
      <c r="S30" s="64">
        <v>18.18</v>
      </c>
      <c r="T30" s="64">
        <v>18.18</v>
      </c>
      <c r="U30" s="65">
        <f t="shared" si="0"/>
        <v>100</v>
      </c>
    </row>
    <row r="31" spans="1:21" ht="75" customHeight="1">
      <c r="A31" s="56"/>
      <c r="B31" s="62" t="s">
        <v>42</v>
      </c>
      <c r="C31" s="63" t="s">
        <v>1053</v>
      </c>
      <c r="D31" s="63"/>
      <c r="E31" s="63"/>
      <c r="F31" s="63"/>
      <c r="G31" s="63"/>
      <c r="H31" s="63"/>
      <c r="I31" s="63" t="s">
        <v>1054</v>
      </c>
      <c r="J31" s="63"/>
      <c r="K31" s="63"/>
      <c r="L31" s="63" t="s">
        <v>1055</v>
      </c>
      <c r="M31" s="63"/>
      <c r="N31" s="63"/>
      <c r="O31" s="63"/>
      <c r="P31" s="64" t="s">
        <v>45</v>
      </c>
      <c r="Q31" s="64" t="s">
        <v>60</v>
      </c>
      <c r="R31" s="64">
        <v>0</v>
      </c>
      <c r="S31" s="64">
        <v>0</v>
      </c>
      <c r="T31" s="64">
        <v>0</v>
      </c>
      <c r="U31" s="65" t="str">
        <f t="shared" si="0"/>
        <v>N/A</v>
      </c>
    </row>
    <row r="32" spans="1:21" ht="75" customHeight="1">
      <c r="A32" s="56"/>
      <c r="B32" s="62" t="s">
        <v>42</v>
      </c>
      <c r="C32" s="63" t="s">
        <v>1056</v>
      </c>
      <c r="D32" s="63"/>
      <c r="E32" s="63"/>
      <c r="F32" s="63"/>
      <c r="G32" s="63"/>
      <c r="H32" s="63"/>
      <c r="I32" s="63" t="s">
        <v>1057</v>
      </c>
      <c r="J32" s="63"/>
      <c r="K32" s="63"/>
      <c r="L32" s="63" t="s">
        <v>1058</v>
      </c>
      <c r="M32" s="63"/>
      <c r="N32" s="63"/>
      <c r="O32" s="63"/>
      <c r="P32" s="64" t="s">
        <v>45</v>
      </c>
      <c r="Q32" s="64" t="s">
        <v>60</v>
      </c>
      <c r="R32" s="64">
        <v>0</v>
      </c>
      <c r="S32" s="64">
        <v>0</v>
      </c>
      <c r="T32" s="64">
        <v>0</v>
      </c>
      <c r="U32" s="65" t="str">
        <f t="shared" si="0"/>
        <v>N/A</v>
      </c>
    </row>
    <row r="33" spans="1:22" ht="75" customHeight="1">
      <c r="A33" s="56"/>
      <c r="B33" s="62" t="s">
        <v>42</v>
      </c>
      <c r="C33" s="63" t="s">
        <v>1059</v>
      </c>
      <c r="D33" s="63"/>
      <c r="E33" s="63"/>
      <c r="F33" s="63"/>
      <c r="G33" s="63"/>
      <c r="H33" s="63"/>
      <c r="I33" s="63" t="s">
        <v>1060</v>
      </c>
      <c r="J33" s="63"/>
      <c r="K33" s="63"/>
      <c r="L33" s="63" t="s">
        <v>1061</v>
      </c>
      <c r="M33" s="63"/>
      <c r="N33" s="63"/>
      <c r="O33" s="63"/>
      <c r="P33" s="64" t="s">
        <v>45</v>
      </c>
      <c r="Q33" s="64" t="s">
        <v>60</v>
      </c>
      <c r="R33" s="64">
        <v>100</v>
      </c>
      <c r="S33" s="64">
        <v>100</v>
      </c>
      <c r="T33" s="64">
        <v>100</v>
      </c>
      <c r="U33" s="65">
        <f t="shared" si="0"/>
        <v>100</v>
      </c>
    </row>
    <row r="34" spans="1:22" ht="75" customHeight="1">
      <c r="A34" s="56"/>
      <c r="B34" s="62" t="s">
        <v>42</v>
      </c>
      <c r="C34" s="63" t="s">
        <v>1062</v>
      </c>
      <c r="D34" s="63"/>
      <c r="E34" s="63"/>
      <c r="F34" s="63"/>
      <c r="G34" s="63"/>
      <c r="H34" s="63"/>
      <c r="I34" s="63" t="s">
        <v>1063</v>
      </c>
      <c r="J34" s="63"/>
      <c r="K34" s="63"/>
      <c r="L34" s="63" t="s">
        <v>1064</v>
      </c>
      <c r="M34" s="63"/>
      <c r="N34" s="63"/>
      <c r="O34" s="63"/>
      <c r="P34" s="64" t="s">
        <v>45</v>
      </c>
      <c r="Q34" s="64" t="s">
        <v>60</v>
      </c>
      <c r="R34" s="64">
        <v>100</v>
      </c>
      <c r="S34" s="64">
        <v>100</v>
      </c>
      <c r="T34" s="64">
        <v>100</v>
      </c>
      <c r="U34" s="65">
        <f t="shared" si="0"/>
        <v>100</v>
      </c>
    </row>
    <row r="35" spans="1:22" ht="75" customHeight="1">
      <c r="A35" s="56"/>
      <c r="B35" s="62" t="s">
        <v>42</v>
      </c>
      <c r="C35" s="63" t="s">
        <v>1065</v>
      </c>
      <c r="D35" s="63"/>
      <c r="E35" s="63"/>
      <c r="F35" s="63"/>
      <c r="G35" s="63"/>
      <c r="H35" s="63"/>
      <c r="I35" s="63" t="s">
        <v>1066</v>
      </c>
      <c r="J35" s="63"/>
      <c r="K35" s="63"/>
      <c r="L35" s="63" t="s">
        <v>1067</v>
      </c>
      <c r="M35" s="63"/>
      <c r="N35" s="63"/>
      <c r="O35" s="63"/>
      <c r="P35" s="64" t="s">
        <v>45</v>
      </c>
      <c r="Q35" s="64" t="s">
        <v>60</v>
      </c>
      <c r="R35" s="64">
        <v>100</v>
      </c>
      <c r="S35" s="64">
        <v>100</v>
      </c>
      <c r="T35" s="64">
        <v>100</v>
      </c>
      <c r="U35" s="65">
        <f t="shared" si="0"/>
        <v>100</v>
      </c>
    </row>
    <row r="36" spans="1:22" ht="75" customHeight="1">
      <c r="A36" s="56"/>
      <c r="B36" s="62" t="s">
        <v>42</v>
      </c>
      <c r="C36" s="63" t="s">
        <v>1068</v>
      </c>
      <c r="D36" s="63"/>
      <c r="E36" s="63"/>
      <c r="F36" s="63"/>
      <c r="G36" s="63"/>
      <c r="H36" s="63"/>
      <c r="I36" s="63" t="s">
        <v>1069</v>
      </c>
      <c r="J36" s="63"/>
      <c r="K36" s="63"/>
      <c r="L36" s="63" t="s">
        <v>1070</v>
      </c>
      <c r="M36" s="63"/>
      <c r="N36" s="63"/>
      <c r="O36" s="63"/>
      <c r="P36" s="64" t="s">
        <v>45</v>
      </c>
      <c r="Q36" s="64" t="s">
        <v>60</v>
      </c>
      <c r="R36" s="64">
        <v>100</v>
      </c>
      <c r="S36" s="64">
        <v>100</v>
      </c>
      <c r="T36" s="64">
        <v>100</v>
      </c>
      <c r="U36" s="65">
        <f t="shared" si="0"/>
        <v>100</v>
      </c>
    </row>
    <row r="37" spans="1:22" ht="75" customHeight="1">
      <c r="A37" s="56"/>
      <c r="B37" s="62" t="s">
        <v>42</v>
      </c>
      <c r="C37" s="63" t="s">
        <v>1071</v>
      </c>
      <c r="D37" s="63"/>
      <c r="E37" s="63"/>
      <c r="F37" s="63"/>
      <c r="G37" s="63"/>
      <c r="H37" s="63"/>
      <c r="I37" s="63" t="s">
        <v>1072</v>
      </c>
      <c r="J37" s="63"/>
      <c r="K37" s="63"/>
      <c r="L37" s="63" t="s">
        <v>1073</v>
      </c>
      <c r="M37" s="63"/>
      <c r="N37" s="63"/>
      <c r="O37" s="63"/>
      <c r="P37" s="64" t="s">
        <v>45</v>
      </c>
      <c r="Q37" s="64" t="s">
        <v>60</v>
      </c>
      <c r="R37" s="64">
        <v>100</v>
      </c>
      <c r="S37" s="64">
        <v>100</v>
      </c>
      <c r="T37" s="64">
        <v>127.27</v>
      </c>
      <c r="U37" s="65">
        <f t="shared" si="0"/>
        <v>127.27</v>
      </c>
    </row>
    <row r="38" spans="1:22" ht="75" customHeight="1">
      <c r="A38" s="56"/>
      <c r="B38" s="62" t="s">
        <v>42</v>
      </c>
      <c r="C38" s="63" t="s">
        <v>1074</v>
      </c>
      <c r="D38" s="63"/>
      <c r="E38" s="63"/>
      <c r="F38" s="63"/>
      <c r="G38" s="63"/>
      <c r="H38" s="63"/>
      <c r="I38" s="63" t="s">
        <v>1075</v>
      </c>
      <c r="J38" s="63"/>
      <c r="K38" s="63"/>
      <c r="L38" s="63" t="s">
        <v>1076</v>
      </c>
      <c r="M38" s="63"/>
      <c r="N38" s="63"/>
      <c r="O38" s="63"/>
      <c r="P38" s="64" t="s">
        <v>45</v>
      </c>
      <c r="Q38" s="64" t="s">
        <v>156</v>
      </c>
      <c r="R38" s="64">
        <v>90</v>
      </c>
      <c r="S38" s="64" t="s">
        <v>41</v>
      </c>
      <c r="T38" s="64" t="s">
        <v>41</v>
      </c>
      <c r="U38" s="65" t="str">
        <f t="shared" si="0"/>
        <v>N/A</v>
      </c>
    </row>
    <row r="39" spans="1:22" ht="75" customHeight="1" thickBot="1">
      <c r="A39" s="56"/>
      <c r="B39" s="62" t="s">
        <v>42</v>
      </c>
      <c r="C39" s="63" t="s">
        <v>1077</v>
      </c>
      <c r="D39" s="63"/>
      <c r="E39" s="63"/>
      <c r="F39" s="63"/>
      <c r="G39" s="63"/>
      <c r="H39" s="63"/>
      <c r="I39" s="63" t="s">
        <v>1078</v>
      </c>
      <c r="J39" s="63"/>
      <c r="K39" s="63"/>
      <c r="L39" s="63" t="s">
        <v>1079</v>
      </c>
      <c r="M39" s="63"/>
      <c r="N39" s="63"/>
      <c r="O39" s="63"/>
      <c r="P39" s="64" t="s">
        <v>45</v>
      </c>
      <c r="Q39" s="64" t="s">
        <v>156</v>
      </c>
      <c r="R39" s="64">
        <v>100</v>
      </c>
      <c r="S39" s="64" t="s">
        <v>41</v>
      </c>
      <c r="T39" s="64" t="s">
        <v>41</v>
      </c>
      <c r="U39" s="65" t="str">
        <f t="shared" si="0"/>
        <v>N/A</v>
      </c>
    </row>
    <row r="40" spans="1:22" ht="22.5" customHeight="1" thickTop="1" thickBot="1">
      <c r="B40" s="9" t="s">
        <v>61</v>
      </c>
      <c r="C40" s="10"/>
      <c r="D40" s="10"/>
      <c r="E40" s="10"/>
      <c r="F40" s="10"/>
      <c r="G40" s="10"/>
      <c r="H40" s="11"/>
      <c r="I40" s="11"/>
      <c r="J40" s="11"/>
      <c r="K40" s="11"/>
      <c r="L40" s="11"/>
      <c r="M40" s="11"/>
      <c r="N40" s="11"/>
      <c r="O40" s="11"/>
      <c r="P40" s="11"/>
      <c r="Q40" s="11"/>
      <c r="R40" s="11"/>
      <c r="S40" s="11"/>
      <c r="T40" s="11"/>
      <c r="U40" s="12"/>
      <c r="V40" s="66"/>
    </row>
    <row r="41" spans="1:22" ht="26.25" customHeight="1" thickTop="1">
      <c r="B41" s="67"/>
      <c r="C41" s="68"/>
      <c r="D41" s="68"/>
      <c r="E41" s="68"/>
      <c r="F41" s="68"/>
      <c r="G41" s="68"/>
      <c r="H41" s="69"/>
      <c r="I41" s="69"/>
      <c r="J41" s="69"/>
      <c r="K41" s="69"/>
      <c r="L41" s="69"/>
      <c r="M41" s="69"/>
      <c r="N41" s="69"/>
      <c r="O41" s="69"/>
      <c r="P41" s="70"/>
      <c r="Q41" s="71"/>
      <c r="R41" s="72" t="s">
        <v>62</v>
      </c>
      <c r="S41" s="40" t="s">
        <v>63</v>
      </c>
      <c r="T41" s="72" t="s">
        <v>64</v>
      </c>
      <c r="U41" s="40" t="s">
        <v>65</v>
      </c>
    </row>
    <row r="42" spans="1:22" ht="26.25" customHeight="1" thickBot="1">
      <c r="B42" s="73"/>
      <c r="C42" s="74"/>
      <c r="D42" s="74"/>
      <c r="E42" s="74"/>
      <c r="F42" s="74"/>
      <c r="G42" s="74"/>
      <c r="H42" s="75"/>
      <c r="I42" s="75"/>
      <c r="J42" s="75"/>
      <c r="K42" s="75"/>
      <c r="L42" s="75"/>
      <c r="M42" s="75"/>
      <c r="N42" s="75"/>
      <c r="O42" s="75"/>
      <c r="P42" s="76"/>
      <c r="Q42" s="77"/>
      <c r="R42" s="78" t="s">
        <v>66</v>
      </c>
      <c r="S42" s="77" t="s">
        <v>66</v>
      </c>
      <c r="T42" s="77" t="s">
        <v>66</v>
      </c>
      <c r="U42" s="77" t="s">
        <v>67</v>
      </c>
    </row>
    <row r="43" spans="1:22" ht="13.5" customHeight="1" thickBot="1">
      <c r="B43" s="79" t="s">
        <v>68</v>
      </c>
      <c r="C43" s="80"/>
      <c r="D43" s="80"/>
      <c r="E43" s="81"/>
      <c r="F43" s="81"/>
      <c r="G43" s="81"/>
      <c r="H43" s="82"/>
      <c r="I43" s="82"/>
      <c r="J43" s="82"/>
      <c r="K43" s="82"/>
      <c r="L43" s="82"/>
      <c r="M43" s="82"/>
      <c r="N43" s="82"/>
      <c r="O43" s="82"/>
      <c r="P43" s="83"/>
      <c r="Q43" s="83"/>
      <c r="R43" s="84">
        <f>1989.397243</f>
        <v>1989.3972429999999</v>
      </c>
      <c r="S43" s="84">
        <f>1989.397243</f>
        <v>1989.3972429999999</v>
      </c>
      <c r="T43" s="84">
        <f>1691.08080616</f>
        <v>1691.0808061600001</v>
      </c>
      <c r="U43" s="85">
        <f>+IF(ISERR(T43/S43*100),"N/A",T43/S43*100)</f>
        <v>85.004682303161317</v>
      </c>
    </row>
    <row r="44" spans="1:22" ht="13.5" customHeight="1" thickBot="1">
      <c r="B44" s="86" t="s">
        <v>69</v>
      </c>
      <c r="C44" s="87"/>
      <c r="D44" s="87"/>
      <c r="E44" s="88"/>
      <c r="F44" s="88"/>
      <c r="G44" s="88"/>
      <c r="H44" s="89"/>
      <c r="I44" s="89"/>
      <c r="J44" s="89"/>
      <c r="K44" s="89"/>
      <c r="L44" s="89"/>
      <c r="M44" s="89"/>
      <c r="N44" s="89"/>
      <c r="O44" s="89"/>
      <c r="P44" s="90"/>
      <c r="Q44" s="90"/>
      <c r="R44" s="84">
        <f>1696.01532551</f>
        <v>1696.0153255099999</v>
      </c>
      <c r="S44" s="84">
        <f>1696.01532551</f>
        <v>1696.0153255099999</v>
      </c>
      <c r="T44" s="84">
        <f>1691.08080616</f>
        <v>1691.0808061600001</v>
      </c>
      <c r="U44" s="85">
        <f>+IF(ISERR(T44/S44*100),"N/A",T44/S44*100)</f>
        <v>99.709052195709617</v>
      </c>
    </row>
    <row r="45" spans="1:22" ht="14.85" customHeight="1" thickTop="1" thickBot="1">
      <c r="B45" s="9" t="s">
        <v>70</v>
      </c>
      <c r="C45" s="10"/>
      <c r="D45" s="10"/>
      <c r="E45" s="10"/>
      <c r="F45" s="10"/>
      <c r="G45" s="10"/>
      <c r="H45" s="11"/>
      <c r="I45" s="11"/>
      <c r="J45" s="11"/>
      <c r="K45" s="11"/>
      <c r="L45" s="11"/>
      <c r="M45" s="11"/>
      <c r="N45" s="11"/>
      <c r="O45" s="11"/>
      <c r="P45" s="11"/>
      <c r="Q45" s="11"/>
      <c r="R45" s="11"/>
      <c r="S45" s="11"/>
      <c r="T45" s="11"/>
      <c r="U45" s="12"/>
    </row>
    <row r="46" spans="1:22" ht="44.25" customHeight="1" thickTop="1">
      <c r="B46" s="91" t="s">
        <v>71</v>
      </c>
      <c r="C46" s="93"/>
      <c r="D46" s="93"/>
      <c r="E46" s="93"/>
      <c r="F46" s="93"/>
      <c r="G46" s="93"/>
      <c r="H46" s="93"/>
      <c r="I46" s="93"/>
      <c r="J46" s="93"/>
      <c r="K46" s="93"/>
      <c r="L46" s="93"/>
      <c r="M46" s="93"/>
      <c r="N46" s="93"/>
      <c r="O46" s="93"/>
      <c r="P46" s="93"/>
      <c r="Q46" s="93"/>
      <c r="R46" s="93"/>
      <c r="S46" s="93"/>
      <c r="T46" s="93"/>
      <c r="U46" s="92"/>
    </row>
    <row r="47" spans="1:22" ht="34.5" customHeight="1">
      <c r="B47" s="94" t="s">
        <v>843</v>
      </c>
      <c r="C47" s="96"/>
      <c r="D47" s="96"/>
      <c r="E47" s="96"/>
      <c r="F47" s="96"/>
      <c r="G47" s="96"/>
      <c r="H47" s="96"/>
      <c r="I47" s="96"/>
      <c r="J47" s="96"/>
      <c r="K47" s="96"/>
      <c r="L47" s="96"/>
      <c r="M47" s="96"/>
      <c r="N47" s="96"/>
      <c r="O47" s="96"/>
      <c r="P47" s="96"/>
      <c r="Q47" s="96"/>
      <c r="R47" s="96"/>
      <c r="S47" s="96"/>
      <c r="T47" s="96"/>
      <c r="U47" s="95"/>
    </row>
    <row r="48" spans="1:22" ht="34.5" customHeight="1">
      <c r="B48" s="94" t="s">
        <v>1080</v>
      </c>
      <c r="C48" s="96"/>
      <c r="D48" s="96"/>
      <c r="E48" s="96"/>
      <c r="F48" s="96"/>
      <c r="G48" s="96"/>
      <c r="H48" s="96"/>
      <c r="I48" s="96"/>
      <c r="J48" s="96"/>
      <c r="K48" s="96"/>
      <c r="L48" s="96"/>
      <c r="M48" s="96"/>
      <c r="N48" s="96"/>
      <c r="O48" s="96"/>
      <c r="P48" s="96"/>
      <c r="Q48" s="96"/>
      <c r="R48" s="96"/>
      <c r="S48" s="96"/>
      <c r="T48" s="96"/>
      <c r="U48" s="95"/>
    </row>
    <row r="49" spans="2:21" ht="34.5" customHeight="1">
      <c r="B49" s="94" t="s">
        <v>1081</v>
      </c>
      <c r="C49" s="96"/>
      <c r="D49" s="96"/>
      <c r="E49" s="96"/>
      <c r="F49" s="96"/>
      <c r="G49" s="96"/>
      <c r="H49" s="96"/>
      <c r="I49" s="96"/>
      <c r="J49" s="96"/>
      <c r="K49" s="96"/>
      <c r="L49" s="96"/>
      <c r="M49" s="96"/>
      <c r="N49" s="96"/>
      <c r="O49" s="96"/>
      <c r="P49" s="96"/>
      <c r="Q49" s="96"/>
      <c r="R49" s="96"/>
      <c r="S49" s="96"/>
      <c r="T49" s="96"/>
      <c r="U49" s="95"/>
    </row>
    <row r="50" spans="2:21" ht="34.5" customHeight="1">
      <c r="B50" s="94" t="s">
        <v>1082</v>
      </c>
      <c r="C50" s="96"/>
      <c r="D50" s="96"/>
      <c r="E50" s="96"/>
      <c r="F50" s="96"/>
      <c r="G50" s="96"/>
      <c r="H50" s="96"/>
      <c r="I50" s="96"/>
      <c r="J50" s="96"/>
      <c r="K50" s="96"/>
      <c r="L50" s="96"/>
      <c r="M50" s="96"/>
      <c r="N50" s="96"/>
      <c r="O50" s="96"/>
      <c r="P50" s="96"/>
      <c r="Q50" s="96"/>
      <c r="R50" s="96"/>
      <c r="S50" s="96"/>
      <c r="T50" s="96"/>
      <c r="U50" s="95"/>
    </row>
    <row r="51" spans="2:21" ht="34.5" customHeight="1">
      <c r="B51" s="94" t="s">
        <v>1083</v>
      </c>
      <c r="C51" s="96"/>
      <c r="D51" s="96"/>
      <c r="E51" s="96"/>
      <c r="F51" s="96"/>
      <c r="G51" s="96"/>
      <c r="H51" s="96"/>
      <c r="I51" s="96"/>
      <c r="J51" s="96"/>
      <c r="K51" s="96"/>
      <c r="L51" s="96"/>
      <c r="M51" s="96"/>
      <c r="N51" s="96"/>
      <c r="O51" s="96"/>
      <c r="P51" s="96"/>
      <c r="Q51" s="96"/>
      <c r="R51" s="96"/>
      <c r="S51" s="96"/>
      <c r="T51" s="96"/>
      <c r="U51" s="95"/>
    </row>
    <row r="52" spans="2:21" ht="19.5" customHeight="1">
      <c r="B52" s="94" t="s">
        <v>1084</v>
      </c>
      <c r="C52" s="96"/>
      <c r="D52" s="96"/>
      <c r="E52" s="96"/>
      <c r="F52" s="96"/>
      <c r="G52" s="96"/>
      <c r="H52" s="96"/>
      <c r="I52" s="96"/>
      <c r="J52" s="96"/>
      <c r="K52" s="96"/>
      <c r="L52" s="96"/>
      <c r="M52" s="96"/>
      <c r="N52" s="96"/>
      <c r="O52" s="96"/>
      <c r="P52" s="96"/>
      <c r="Q52" s="96"/>
      <c r="R52" s="96"/>
      <c r="S52" s="96"/>
      <c r="T52" s="96"/>
      <c r="U52" s="95"/>
    </row>
    <row r="53" spans="2:21" ht="33.200000000000003" customHeight="1">
      <c r="B53" s="94" t="s">
        <v>1085</v>
      </c>
      <c r="C53" s="96"/>
      <c r="D53" s="96"/>
      <c r="E53" s="96"/>
      <c r="F53" s="96"/>
      <c r="G53" s="96"/>
      <c r="H53" s="96"/>
      <c r="I53" s="96"/>
      <c r="J53" s="96"/>
      <c r="K53" s="96"/>
      <c r="L53" s="96"/>
      <c r="M53" s="96"/>
      <c r="N53" s="96"/>
      <c r="O53" s="96"/>
      <c r="P53" s="96"/>
      <c r="Q53" s="96"/>
      <c r="R53" s="96"/>
      <c r="S53" s="96"/>
      <c r="T53" s="96"/>
      <c r="U53" s="95"/>
    </row>
    <row r="54" spans="2:21" ht="18" customHeight="1">
      <c r="B54" s="94" t="s">
        <v>1086</v>
      </c>
      <c r="C54" s="96"/>
      <c r="D54" s="96"/>
      <c r="E54" s="96"/>
      <c r="F54" s="96"/>
      <c r="G54" s="96"/>
      <c r="H54" s="96"/>
      <c r="I54" s="96"/>
      <c r="J54" s="96"/>
      <c r="K54" s="96"/>
      <c r="L54" s="96"/>
      <c r="M54" s="96"/>
      <c r="N54" s="96"/>
      <c r="O54" s="96"/>
      <c r="P54" s="96"/>
      <c r="Q54" s="96"/>
      <c r="R54" s="96"/>
      <c r="S54" s="96"/>
      <c r="T54" s="96"/>
      <c r="U54" s="95"/>
    </row>
    <row r="55" spans="2:21" ht="48" customHeight="1">
      <c r="B55" s="94" t="s">
        <v>1087</v>
      </c>
      <c r="C55" s="96"/>
      <c r="D55" s="96"/>
      <c r="E55" s="96"/>
      <c r="F55" s="96"/>
      <c r="G55" s="96"/>
      <c r="H55" s="96"/>
      <c r="I55" s="96"/>
      <c r="J55" s="96"/>
      <c r="K55" s="96"/>
      <c r="L55" s="96"/>
      <c r="M55" s="96"/>
      <c r="N55" s="96"/>
      <c r="O55" s="96"/>
      <c r="P55" s="96"/>
      <c r="Q55" s="96"/>
      <c r="R55" s="96"/>
      <c r="S55" s="96"/>
      <c r="T55" s="96"/>
      <c r="U55" s="95"/>
    </row>
    <row r="56" spans="2:21" ht="38.1" customHeight="1">
      <c r="B56" s="94" t="s">
        <v>1088</v>
      </c>
      <c r="C56" s="96"/>
      <c r="D56" s="96"/>
      <c r="E56" s="96"/>
      <c r="F56" s="96"/>
      <c r="G56" s="96"/>
      <c r="H56" s="96"/>
      <c r="I56" s="96"/>
      <c r="J56" s="96"/>
      <c r="K56" s="96"/>
      <c r="L56" s="96"/>
      <c r="M56" s="96"/>
      <c r="N56" s="96"/>
      <c r="O56" s="96"/>
      <c r="P56" s="96"/>
      <c r="Q56" s="96"/>
      <c r="R56" s="96"/>
      <c r="S56" s="96"/>
      <c r="T56" s="96"/>
      <c r="U56" s="95"/>
    </row>
    <row r="57" spans="2:21" ht="16.5" customHeight="1">
      <c r="B57" s="94" t="s">
        <v>1089</v>
      </c>
      <c r="C57" s="96"/>
      <c r="D57" s="96"/>
      <c r="E57" s="96"/>
      <c r="F57" s="96"/>
      <c r="G57" s="96"/>
      <c r="H57" s="96"/>
      <c r="I57" s="96"/>
      <c r="J57" s="96"/>
      <c r="K57" s="96"/>
      <c r="L57" s="96"/>
      <c r="M57" s="96"/>
      <c r="N57" s="96"/>
      <c r="O57" s="96"/>
      <c r="P57" s="96"/>
      <c r="Q57" s="96"/>
      <c r="R57" s="96"/>
      <c r="S57" s="96"/>
      <c r="T57" s="96"/>
      <c r="U57" s="95"/>
    </row>
    <row r="58" spans="2:21" ht="16.5" customHeight="1">
      <c r="B58" s="94" t="s">
        <v>1090</v>
      </c>
      <c r="C58" s="96"/>
      <c r="D58" s="96"/>
      <c r="E58" s="96"/>
      <c r="F58" s="96"/>
      <c r="G58" s="96"/>
      <c r="H58" s="96"/>
      <c r="I58" s="96"/>
      <c r="J58" s="96"/>
      <c r="K58" s="96"/>
      <c r="L58" s="96"/>
      <c r="M58" s="96"/>
      <c r="N58" s="96"/>
      <c r="O58" s="96"/>
      <c r="P58" s="96"/>
      <c r="Q58" s="96"/>
      <c r="R58" s="96"/>
      <c r="S58" s="96"/>
      <c r="T58" s="96"/>
      <c r="U58" s="95"/>
    </row>
    <row r="59" spans="2:21" ht="41.25" customHeight="1">
      <c r="B59" s="94" t="s">
        <v>1091</v>
      </c>
      <c r="C59" s="96"/>
      <c r="D59" s="96"/>
      <c r="E59" s="96"/>
      <c r="F59" s="96"/>
      <c r="G59" s="96"/>
      <c r="H59" s="96"/>
      <c r="I59" s="96"/>
      <c r="J59" s="96"/>
      <c r="K59" s="96"/>
      <c r="L59" s="96"/>
      <c r="M59" s="96"/>
      <c r="N59" s="96"/>
      <c r="O59" s="96"/>
      <c r="P59" s="96"/>
      <c r="Q59" s="96"/>
      <c r="R59" s="96"/>
      <c r="S59" s="96"/>
      <c r="T59" s="96"/>
      <c r="U59" s="95"/>
    </row>
    <row r="60" spans="2:21" ht="40.5" customHeight="1">
      <c r="B60" s="94" t="s">
        <v>1092</v>
      </c>
      <c r="C60" s="96"/>
      <c r="D60" s="96"/>
      <c r="E60" s="96"/>
      <c r="F60" s="96"/>
      <c r="G60" s="96"/>
      <c r="H60" s="96"/>
      <c r="I60" s="96"/>
      <c r="J60" s="96"/>
      <c r="K60" s="96"/>
      <c r="L60" s="96"/>
      <c r="M60" s="96"/>
      <c r="N60" s="96"/>
      <c r="O60" s="96"/>
      <c r="P60" s="96"/>
      <c r="Q60" s="96"/>
      <c r="R60" s="96"/>
      <c r="S60" s="96"/>
      <c r="T60" s="96"/>
      <c r="U60" s="95"/>
    </row>
    <row r="61" spans="2:21" ht="29.45" customHeight="1">
      <c r="B61" s="94" t="s">
        <v>1093</v>
      </c>
      <c r="C61" s="96"/>
      <c r="D61" s="96"/>
      <c r="E61" s="96"/>
      <c r="F61" s="96"/>
      <c r="G61" s="96"/>
      <c r="H61" s="96"/>
      <c r="I61" s="96"/>
      <c r="J61" s="96"/>
      <c r="K61" s="96"/>
      <c r="L61" s="96"/>
      <c r="M61" s="96"/>
      <c r="N61" s="96"/>
      <c r="O61" s="96"/>
      <c r="P61" s="96"/>
      <c r="Q61" s="96"/>
      <c r="R61" s="96"/>
      <c r="S61" s="96"/>
      <c r="T61" s="96"/>
      <c r="U61" s="95"/>
    </row>
    <row r="62" spans="2:21" ht="46.7" customHeight="1">
      <c r="B62" s="94" t="s">
        <v>1094</v>
      </c>
      <c r="C62" s="96"/>
      <c r="D62" s="96"/>
      <c r="E62" s="96"/>
      <c r="F62" s="96"/>
      <c r="G62" s="96"/>
      <c r="H62" s="96"/>
      <c r="I62" s="96"/>
      <c r="J62" s="96"/>
      <c r="K62" s="96"/>
      <c r="L62" s="96"/>
      <c r="M62" s="96"/>
      <c r="N62" s="96"/>
      <c r="O62" s="96"/>
      <c r="P62" s="96"/>
      <c r="Q62" s="96"/>
      <c r="R62" s="96"/>
      <c r="S62" s="96"/>
      <c r="T62" s="96"/>
      <c r="U62" s="95"/>
    </row>
    <row r="63" spans="2:21" ht="90" customHeight="1">
      <c r="B63" s="94" t="s">
        <v>1095</v>
      </c>
      <c r="C63" s="96"/>
      <c r="D63" s="96"/>
      <c r="E63" s="96"/>
      <c r="F63" s="96"/>
      <c r="G63" s="96"/>
      <c r="H63" s="96"/>
      <c r="I63" s="96"/>
      <c r="J63" s="96"/>
      <c r="K63" s="96"/>
      <c r="L63" s="96"/>
      <c r="M63" s="96"/>
      <c r="N63" s="96"/>
      <c r="O63" s="96"/>
      <c r="P63" s="96"/>
      <c r="Q63" s="96"/>
      <c r="R63" s="96"/>
      <c r="S63" s="96"/>
      <c r="T63" s="96"/>
      <c r="U63" s="95"/>
    </row>
    <row r="64" spans="2:21" ht="76.7" customHeight="1">
      <c r="B64" s="94" t="s">
        <v>1096</v>
      </c>
      <c r="C64" s="96"/>
      <c r="D64" s="96"/>
      <c r="E64" s="96"/>
      <c r="F64" s="96"/>
      <c r="G64" s="96"/>
      <c r="H64" s="96"/>
      <c r="I64" s="96"/>
      <c r="J64" s="96"/>
      <c r="K64" s="96"/>
      <c r="L64" s="96"/>
      <c r="M64" s="96"/>
      <c r="N64" s="96"/>
      <c r="O64" s="96"/>
      <c r="P64" s="96"/>
      <c r="Q64" s="96"/>
      <c r="R64" s="96"/>
      <c r="S64" s="96"/>
      <c r="T64" s="96"/>
      <c r="U64" s="95"/>
    </row>
    <row r="65" spans="2:21" ht="76.349999999999994" customHeight="1">
      <c r="B65" s="94" t="s">
        <v>1097</v>
      </c>
      <c r="C65" s="96"/>
      <c r="D65" s="96"/>
      <c r="E65" s="96"/>
      <c r="F65" s="96"/>
      <c r="G65" s="96"/>
      <c r="H65" s="96"/>
      <c r="I65" s="96"/>
      <c r="J65" s="96"/>
      <c r="K65" s="96"/>
      <c r="L65" s="96"/>
      <c r="M65" s="96"/>
      <c r="N65" s="96"/>
      <c r="O65" s="96"/>
      <c r="P65" s="96"/>
      <c r="Q65" s="96"/>
      <c r="R65" s="96"/>
      <c r="S65" s="96"/>
      <c r="T65" s="96"/>
      <c r="U65" s="95"/>
    </row>
    <row r="66" spans="2:21" ht="25.5" customHeight="1">
      <c r="B66" s="94" t="s">
        <v>1098</v>
      </c>
      <c r="C66" s="96"/>
      <c r="D66" s="96"/>
      <c r="E66" s="96"/>
      <c r="F66" s="96"/>
      <c r="G66" s="96"/>
      <c r="H66" s="96"/>
      <c r="I66" s="96"/>
      <c r="J66" s="96"/>
      <c r="K66" s="96"/>
      <c r="L66" s="96"/>
      <c r="M66" s="96"/>
      <c r="N66" s="96"/>
      <c r="O66" s="96"/>
      <c r="P66" s="96"/>
      <c r="Q66" s="96"/>
      <c r="R66" s="96"/>
      <c r="S66" s="96"/>
      <c r="T66" s="96"/>
      <c r="U66" s="95"/>
    </row>
    <row r="67" spans="2:21" ht="23.45" customHeight="1">
      <c r="B67" s="94" t="s">
        <v>1099</v>
      </c>
      <c r="C67" s="96"/>
      <c r="D67" s="96"/>
      <c r="E67" s="96"/>
      <c r="F67" s="96"/>
      <c r="G67" s="96"/>
      <c r="H67" s="96"/>
      <c r="I67" s="96"/>
      <c r="J67" s="96"/>
      <c r="K67" s="96"/>
      <c r="L67" s="96"/>
      <c r="M67" s="96"/>
      <c r="N67" s="96"/>
      <c r="O67" s="96"/>
      <c r="P67" s="96"/>
      <c r="Q67" s="96"/>
      <c r="R67" s="96"/>
      <c r="S67" s="96"/>
      <c r="T67" s="96"/>
      <c r="U67" s="95"/>
    </row>
    <row r="68" spans="2:21" ht="25.7" customHeight="1">
      <c r="B68" s="94" t="s">
        <v>1100</v>
      </c>
      <c r="C68" s="96"/>
      <c r="D68" s="96"/>
      <c r="E68" s="96"/>
      <c r="F68" s="96"/>
      <c r="G68" s="96"/>
      <c r="H68" s="96"/>
      <c r="I68" s="96"/>
      <c r="J68" s="96"/>
      <c r="K68" s="96"/>
      <c r="L68" s="96"/>
      <c r="M68" s="96"/>
      <c r="N68" s="96"/>
      <c r="O68" s="96"/>
      <c r="P68" s="96"/>
      <c r="Q68" s="96"/>
      <c r="R68" s="96"/>
      <c r="S68" s="96"/>
      <c r="T68" s="96"/>
      <c r="U68" s="95"/>
    </row>
    <row r="69" spans="2:21" ht="47.1" customHeight="1">
      <c r="B69" s="94" t="s">
        <v>1101</v>
      </c>
      <c r="C69" s="96"/>
      <c r="D69" s="96"/>
      <c r="E69" s="96"/>
      <c r="F69" s="96"/>
      <c r="G69" s="96"/>
      <c r="H69" s="96"/>
      <c r="I69" s="96"/>
      <c r="J69" s="96"/>
      <c r="K69" s="96"/>
      <c r="L69" s="96"/>
      <c r="M69" s="96"/>
      <c r="N69" s="96"/>
      <c r="O69" s="96"/>
      <c r="P69" s="96"/>
      <c r="Q69" s="96"/>
      <c r="R69" s="96"/>
      <c r="S69" s="96"/>
      <c r="T69" s="96"/>
      <c r="U69" s="95"/>
    </row>
    <row r="70" spans="2:21" ht="75" customHeight="1">
      <c r="B70" s="94" t="s">
        <v>1102</v>
      </c>
      <c r="C70" s="96"/>
      <c r="D70" s="96"/>
      <c r="E70" s="96"/>
      <c r="F70" s="96"/>
      <c r="G70" s="96"/>
      <c r="H70" s="96"/>
      <c r="I70" s="96"/>
      <c r="J70" s="96"/>
      <c r="K70" s="96"/>
      <c r="L70" s="96"/>
      <c r="M70" s="96"/>
      <c r="N70" s="96"/>
      <c r="O70" s="96"/>
      <c r="P70" s="96"/>
      <c r="Q70" s="96"/>
      <c r="R70" s="96"/>
      <c r="S70" s="96"/>
      <c r="T70" s="96"/>
      <c r="U70" s="95"/>
    </row>
    <row r="71" spans="2:21" ht="53.25" customHeight="1">
      <c r="B71" s="94" t="s">
        <v>1103</v>
      </c>
      <c r="C71" s="96"/>
      <c r="D71" s="96"/>
      <c r="E71" s="96"/>
      <c r="F71" s="96"/>
      <c r="G71" s="96"/>
      <c r="H71" s="96"/>
      <c r="I71" s="96"/>
      <c r="J71" s="96"/>
      <c r="K71" s="96"/>
      <c r="L71" s="96"/>
      <c r="M71" s="96"/>
      <c r="N71" s="96"/>
      <c r="O71" s="96"/>
      <c r="P71" s="96"/>
      <c r="Q71" s="96"/>
      <c r="R71" s="96"/>
      <c r="S71" s="96"/>
      <c r="T71" s="96"/>
      <c r="U71" s="95"/>
    </row>
    <row r="72" spans="2:21" ht="21.2" customHeight="1">
      <c r="B72" s="94" t="s">
        <v>1104</v>
      </c>
      <c r="C72" s="96"/>
      <c r="D72" s="96"/>
      <c r="E72" s="96"/>
      <c r="F72" s="96"/>
      <c r="G72" s="96"/>
      <c r="H72" s="96"/>
      <c r="I72" s="96"/>
      <c r="J72" s="96"/>
      <c r="K72" s="96"/>
      <c r="L72" s="96"/>
      <c r="M72" s="96"/>
      <c r="N72" s="96"/>
      <c r="O72" s="96"/>
      <c r="P72" s="96"/>
      <c r="Q72" s="96"/>
      <c r="R72" s="96"/>
      <c r="S72" s="96"/>
      <c r="T72" s="96"/>
      <c r="U72" s="95"/>
    </row>
    <row r="73" spans="2:21" ht="35.25" customHeight="1">
      <c r="B73" s="94" t="s">
        <v>1105</v>
      </c>
      <c r="C73" s="96"/>
      <c r="D73" s="96"/>
      <c r="E73" s="96"/>
      <c r="F73" s="96"/>
      <c r="G73" s="96"/>
      <c r="H73" s="96"/>
      <c r="I73" s="96"/>
      <c r="J73" s="96"/>
      <c r="K73" s="96"/>
      <c r="L73" s="96"/>
      <c r="M73" s="96"/>
      <c r="N73" s="96"/>
      <c r="O73" s="96"/>
      <c r="P73" s="96"/>
      <c r="Q73" s="96"/>
      <c r="R73" s="96"/>
      <c r="S73" s="96"/>
      <c r="T73" s="96"/>
      <c r="U73" s="95"/>
    </row>
    <row r="74" spans="2:21" ht="34.5" customHeight="1">
      <c r="B74" s="94" t="s">
        <v>1106</v>
      </c>
      <c r="C74" s="96"/>
      <c r="D74" s="96"/>
      <c r="E74" s="96"/>
      <c r="F74" s="96"/>
      <c r="G74" s="96"/>
      <c r="H74" s="96"/>
      <c r="I74" s="96"/>
      <c r="J74" s="96"/>
      <c r="K74" s="96"/>
      <c r="L74" s="96"/>
      <c r="M74" s="96"/>
      <c r="N74" s="96"/>
      <c r="O74" s="96"/>
      <c r="P74" s="96"/>
      <c r="Q74" s="96"/>
      <c r="R74" s="96"/>
      <c r="S74" s="96"/>
      <c r="T74" s="96"/>
      <c r="U74" s="95"/>
    </row>
    <row r="75" spans="2:21" ht="34.5" customHeight="1" thickBot="1">
      <c r="B75" s="97" t="s">
        <v>1107</v>
      </c>
      <c r="C75" s="99"/>
      <c r="D75" s="99"/>
      <c r="E75" s="99"/>
      <c r="F75" s="99"/>
      <c r="G75" s="99"/>
      <c r="H75" s="99"/>
      <c r="I75" s="99"/>
      <c r="J75" s="99"/>
      <c r="K75" s="99"/>
      <c r="L75" s="99"/>
      <c r="M75" s="99"/>
      <c r="N75" s="99"/>
      <c r="O75" s="99"/>
      <c r="P75" s="99"/>
      <c r="Q75" s="99"/>
      <c r="R75" s="99"/>
      <c r="S75" s="99"/>
      <c r="T75" s="99"/>
      <c r="U75" s="98"/>
    </row>
  </sheetData>
  <mergeCells count="140">
    <mergeCell ref="B74:U74"/>
    <mergeCell ref="B75:U75"/>
    <mergeCell ref="B68:U68"/>
    <mergeCell ref="B69:U69"/>
    <mergeCell ref="B70:U70"/>
    <mergeCell ref="B71:U71"/>
    <mergeCell ref="B72:U72"/>
    <mergeCell ref="B73:U73"/>
    <mergeCell ref="B62:U62"/>
    <mergeCell ref="B63:U63"/>
    <mergeCell ref="B64:U64"/>
    <mergeCell ref="B65:U65"/>
    <mergeCell ref="B66:U66"/>
    <mergeCell ref="B67:U67"/>
    <mergeCell ref="B56:U56"/>
    <mergeCell ref="B57:U57"/>
    <mergeCell ref="B58:U58"/>
    <mergeCell ref="B59:U59"/>
    <mergeCell ref="B60:U60"/>
    <mergeCell ref="B61:U61"/>
    <mergeCell ref="B50:U50"/>
    <mergeCell ref="B51:U51"/>
    <mergeCell ref="B52:U52"/>
    <mergeCell ref="B53:U53"/>
    <mergeCell ref="B54:U54"/>
    <mergeCell ref="B55:U55"/>
    <mergeCell ref="B43:D43"/>
    <mergeCell ref="B44:D44"/>
    <mergeCell ref="B46:U46"/>
    <mergeCell ref="B47:U47"/>
    <mergeCell ref="B48:U48"/>
    <mergeCell ref="B49:U49"/>
    <mergeCell ref="C38:H38"/>
    <mergeCell ref="I38:K38"/>
    <mergeCell ref="L38:O38"/>
    <mergeCell ref="C39:H39"/>
    <mergeCell ref="I39:K39"/>
    <mergeCell ref="L39:O39"/>
    <mergeCell ref="C36:H36"/>
    <mergeCell ref="I36:K36"/>
    <mergeCell ref="L36:O36"/>
    <mergeCell ref="C37:H37"/>
    <mergeCell ref="I37:K37"/>
    <mergeCell ref="L37:O37"/>
    <mergeCell ref="C34:H34"/>
    <mergeCell ref="I34:K34"/>
    <mergeCell ref="L34:O34"/>
    <mergeCell ref="C35:H35"/>
    <mergeCell ref="I35:K35"/>
    <mergeCell ref="L35:O35"/>
    <mergeCell ref="C32:H32"/>
    <mergeCell ref="I32:K32"/>
    <mergeCell ref="L32:O32"/>
    <mergeCell ref="C33:H33"/>
    <mergeCell ref="I33:K33"/>
    <mergeCell ref="L33:O33"/>
    <mergeCell ref="C30:H30"/>
    <mergeCell ref="I30:K30"/>
    <mergeCell ref="L30:O30"/>
    <mergeCell ref="C31:H31"/>
    <mergeCell ref="I31:K31"/>
    <mergeCell ref="L31:O31"/>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33"/>
  <sheetViews>
    <sheetView view="pageBreakPreview" zoomScale="80" zoomScaleNormal="80" zoomScaleSheetLayoutView="80" workbookViewId="0">
      <selection activeCell="I12" sqref="I12:K1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1108</v>
      </c>
      <c r="D4" s="15" t="s">
        <v>1109</v>
      </c>
      <c r="E4" s="15"/>
      <c r="F4" s="15"/>
      <c r="G4" s="15"/>
      <c r="H4" s="15"/>
      <c r="I4" s="16"/>
      <c r="J4" s="17" t="s">
        <v>6</v>
      </c>
      <c r="K4" s="18" t="s">
        <v>7</v>
      </c>
      <c r="L4" s="19" t="s">
        <v>8</v>
      </c>
      <c r="M4" s="19"/>
      <c r="N4" s="19"/>
      <c r="O4" s="19"/>
      <c r="P4" s="17" t="s">
        <v>9</v>
      </c>
      <c r="Q4" s="19" t="s">
        <v>1110</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281</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c r="A11" s="56"/>
      <c r="B11" s="57" t="s">
        <v>36</v>
      </c>
      <c r="C11" s="58" t="s">
        <v>1111</v>
      </c>
      <c r="D11" s="58"/>
      <c r="E11" s="58"/>
      <c r="F11" s="58"/>
      <c r="G11" s="58"/>
      <c r="H11" s="58"/>
      <c r="I11" s="58" t="s">
        <v>1112</v>
      </c>
      <c r="J11" s="58"/>
      <c r="K11" s="58"/>
      <c r="L11" s="58" t="s">
        <v>1113</v>
      </c>
      <c r="M11" s="58"/>
      <c r="N11" s="58"/>
      <c r="O11" s="58"/>
      <c r="P11" s="59" t="s">
        <v>45</v>
      </c>
      <c r="Q11" s="59" t="s">
        <v>40</v>
      </c>
      <c r="R11" s="59">
        <v>100</v>
      </c>
      <c r="S11" s="59" t="s">
        <v>41</v>
      </c>
      <c r="T11" s="59" t="s">
        <v>41</v>
      </c>
      <c r="U11" s="61" t="str">
        <f t="shared" ref="U11:U18" si="0">IF(ISERR(T11/S11*100),"N/A",T11/S11*100)</f>
        <v>N/A</v>
      </c>
    </row>
    <row r="12" spans="1:34" ht="75" customHeight="1" thickBot="1">
      <c r="A12" s="56"/>
      <c r="B12" s="62" t="s">
        <v>42</v>
      </c>
      <c r="C12" s="63" t="s">
        <v>42</v>
      </c>
      <c r="D12" s="63"/>
      <c r="E12" s="63"/>
      <c r="F12" s="63"/>
      <c r="G12" s="63"/>
      <c r="H12" s="63"/>
      <c r="I12" s="63" t="s">
        <v>1395</v>
      </c>
      <c r="J12" s="63"/>
      <c r="K12" s="63"/>
      <c r="L12" s="63" t="s">
        <v>38</v>
      </c>
      <c r="M12" s="63"/>
      <c r="N12" s="63"/>
      <c r="O12" s="63"/>
      <c r="P12" s="64" t="s">
        <v>39</v>
      </c>
      <c r="Q12" s="64" t="s">
        <v>40</v>
      </c>
      <c r="R12" s="100">
        <v>62505</v>
      </c>
      <c r="S12" s="100" t="s">
        <v>41</v>
      </c>
      <c r="T12" s="100" t="s">
        <v>41</v>
      </c>
      <c r="U12" s="65" t="str">
        <f t="shared" si="0"/>
        <v>N/A</v>
      </c>
    </row>
    <row r="13" spans="1:34" ht="75" customHeight="1" thickTop="1" thickBot="1">
      <c r="A13" s="56"/>
      <c r="B13" s="57" t="s">
        <v>46</v>
      </c>
      <c r="C13" s="58" t="s">
        <v>1114</v>
      </c>
      <c r="D13" s="58"/>
      <c r="E13" s="58"/>
      <c r="F13" s="58"/>
      <c r="G13" s="58"/>
      <c r="H13" s="58"/>
      <c r="I13" s="58" t="s">
        <v>1115</v>
      </c>
      <c r="J13" s="58"/>
      <c r="K13" s="58"/>
      <c r="L13" s="58" t="s">
        <v>1116</v>
      </c>
      <c r="M13" s="58"/>
      <c r="N13" s="58"/>
      <c r="O13" s="58"/>
      <c r="P13" s="59" t="s">
        <v>45</v>
      </c>
      <c r="Q13" s="59" t="s">
        <v>40</v>
      </c>
      <c r="R13" s="59">
        <v>100</v>
      </c>
      <c r="S13" s="59" t="s">
        <v>41</v>
      </c>
      <c r="T13" s="59" t="s">
        <v>41</v>
      </c>
      <c r="U13" s="61" t="str">
        <f t="shared" si="0"/>
        <v>N/A</v>
      </c>
    </row>
    <row r="14" spans="1:34" ht="75" customHeight="1" thickTop="1">
      <c r="A14" s="56"/>
      <c r="B14" s="57" t="s">
        <v>51</v>
      </c>
      <c r="C14" s="58" t="s">
        <v>1117</v>
      </c>
      <c r="D14" s="58"/>
      <c r="E14" s="58"/>
      <c r="F14" s="58"/>
      <c r="G14" s="58"/>
      <c r="H14" s="58"/>
      <c r="I14" s="58" t="s">
        <v>1118</v>
      </c>
      <c r="J14" s="58"/>
      <c r="K14" s="58"/>
      <c r="L14" s="58" t="s">
        <v>1119</v>
      </c>
      <c r="M14" s="58"/>
      <c r="N14" s="58"/>
      <c r="O14" s="58"/>
      <c r="P14" s="59" t="s">
        <v>45</v>
      </c>
      <c r="Q14" s="59" t="s">
        <v>40</v>
      </c>
      <c r="R14" s="59">
        <v>75</v>
      </c>
      <c r="S14" s="59" t="s">
        <v>41</v>
      </c>
      <c r="T14" s="59" t="s">
        <v>41</v>
      </c>
      <c r="U14" s="61" t="str">
        <f t="shared" si="0"/>
        <v>N/A</v>
      </c>
    </row>
    <row r="15" spans="1:34" ht="75" customHeight="1" thickBot="1">
      <c r="A15" s="56"/>
      <c r="B15" s="62" t="s">
        <v>42</v>
      </c>
      <c r="C15" s="63" t="s">
        <v>1120</v>
      </c>
      <c r="D15" s="63"/>
      <c r="E15" s="63"/>
      <c r="F15" s="63"/>
      <c r="G15" s="63"/>
      <c r="H15" s="63"/>
      <c r="I15" s="63" t="s">
        <v>1121</v>
      </c>
      <c r="J15" s="63"/>
      <c r="K15" s="63"/>
      <c r="L15" s="63" t="s">
        <v>1122</v>
      </c>
      <c r="M15" s="63"/>
      <c r="N15" s="63"/>
      <c r="O15" s="63"/>
      <c r="P15" s="64" t="s">
        <v>45</v>
      </c>
      <c r="Q15" s="64" t="s">
        <v>40</v>
      </c>
      <c r="R15" s="64">
        <v>100</v>
      </c>
      <c r="S15" s="64" t="s">
        <v>41</v>
      </c>
      <c r="T15" s="64" t="s">
        <v>41</v>
      </c>
      <c r="U15" s="65" t="str">
        <f t="shared" si="0"/>
        <v>N/A</v>
      </c>
    </row>
    <row r="16" spans="1:34" ht="75" customHeight="1" thickTop="1">
      <c r="A16" s="56"/>
      <c r="B16" s="57" t="s">
        <v>56</v>
      </c>
      <c r="C16" s="58" t="s">
        <v>1123</v>
      </c>
      <c r="D16" s="58"/>
      <c r="E16" s="58"/>
      <c r="F16" s="58"/>
      <c r="G16" s="58"/>
      <c r="H16" s="58"/>
      <c r="I16" s="58" t="s">
        <v>1124</v>
      </c>
      <c r="J16" s="58"/>
      <c r="K16" s="58"/>
      <c r="L16" s="58" t="s">
        <v>1125</v>
      </c>
      <c r="M16" s="58"/>
      <c r="N16" s="58"/>
      <c r="O16" s="58"/>
      <c r="P16" s="59" t="s">
        <v>45</v>
      </c>
      <c r="Q16" s="59" t="s">
        <v>60</v>
      </c>
      <c r="R16" s="59">
        <v>100</v>
      </c>
      <c r="S16" s="59">
        <v>61.54</v>
      </c>
      <c r="T16" s="59">
        <v>7.69</v>
      </c>
      <c r="U16" s="61">
        <f t="shared" si="0"/>
        <v>12.495937601559962</v>
      </c>
    </row>
    <row r="17" spans="1:22" ht="75" customHeight="1">
      <c r="A17" s="56"/>
      <c r="B17" s="62" t="s">
        <v>42</v>
      </c>
      <c r="C17" s="63" t="s">
        <v>1126</v>
      </c>
      <c r="D17" s="63"/>
      <c r="E17" s="63"/>
      <c r="F17" s="63"/>
      <c r="G17" s="63"/>
      <c r="H17" s="63"/>
      <c r="I17" s="63" t="s">
        <v>1127</v>
      </c>
      <c r="J17" s="63"/>
      <c r="K17" s="63"/>
      <c r="L17" s="63" t="s">
        <v>1128</v>
      </c>
      <c r="M17" s="63"/>
      <c r="N17" s="63"/>
      <c r="O17" s="63"/>
      <c r="P17" s="64" t="s">
        <v>45</v>
      </c>
      <c r="Q17" s="64" t="s">
        <v>156</v>
      </c>
      <c r="R17" s="64">
        <v>100</v>
      </c>
      <c r="S17" s="64">
        <v>50</v>
      </c>
      <c r="T17" s="64">
        <v>78.569999999999993</v>
      </c>
      <c r="U17" s="65">
        <f t="shared" si="0"/>
        <v>157.13999999999999</v>
      </c>
    </row>
    <row r="18" spans="1:22" ht="75" customHeight="1" thickBot="1">
      <c r="A18" s="56"/>
      <c r="B18" s="62" t="s">
        <v>42</v>
      </c>
      <c r="C18" s="63" t="s">
        <v>1129</v>
      </c>
      <c r="D18" s="63"/>
      <c r="E18" s="63"/>
      <c r="F18" s="63"/>
      <c r="G18" s="63"/>
      <c r="H18" s="63"/>
      <c r="I18" s="63" t="s">
        <v>1130</v>
      </c>
      <c r="J18" s="63"/>
      <c r="K18" s="63"/>
      <c r="L18" s="63" t="s">
        <v>1131</v>
      </c>
      <c r="M18" s="63"/>
      <c r="N18" s="63"/>
      <c r="O18" s="63"/>
      <c r="P18" s="64" t="s">
        <v>45</v>
      </c>
      <c r="Q18" s="64" t="s">
        <v>156</v>
      </c>
      <c r="R18" s="64">
        <v>30.77</v>
      </c>
      <c r="S18" s="64">
        <v>30.77</v>
      </c>
      <c r="T18" s="64">
        <v>61.54</v>
      </c>
      <c r="U18" s="65">
        <f t="shared" si="0"/>
        <v>200</v>
      </c>
    </row>
    <row r="19" spans="1:22" ht="22.5" customHeight="1" thickTop="1" thickBot="1">
      <c r="B19" s="9" t="s">
        <v>61</v>
      </c>
      <c r="C19" s="10"/>
      <c r="D19" s="10"/>
      <c r="E19" s="10"/>
      <c r="F19" s="10"/>
      <c r="G19" s="10"/>
      <c r="H19" s="11"/>
      <c r="I19" s="11"/>
      <c r="J19" s="11"/>
      <c r="K19" s="11"/>
      <c r="L19" s="11"/>
      <c r="M19" s="11"/>
      <c r="N19" s="11"/>
      <c r="O19" s="11"/>
      <c r="P19" s="11"/>
      <c r="Q19" s="11"/>
      <c r="R19" s="11"/>
      <c r="S19" s="11"/>
      <c r="T19" s="11"/>
      <c r="U19" s="12"/>
      <c r="V19" s="66"/>
    </row>
    <row r="20" spans="1:22" ht="26.25" customHeight="1" thickTop="1">
      <c r="B20" s="67"/>
      <c r="C20" s="68"/>
      <c r="D20" s="68"/>
      <c r="E20" s="68"/>
      <c r="F20" s="68"/>
      <c r="G20" s="68"/>
      <c r="H20" s="69"/>
      <c r="I20" s="69"/>
      <c r="J20" s="69"/>
      <c r="K20" s="69"/>
      <c r="L20" s="69"/>
      <c r="M20" s="69"/>
      <c r="N20" s="69"/>
      <c r="O20" s="69"/>
      <c r="P20" s="70"/>
      <c r="Q20" s="71"/>
      <c r="R20" s="72" t="s">
        <v>62</v>
      </c>
      <c r="S20" s="40" t="s">
        <v>63</v>
      </c>
      <c r="T20" s="72" t="s">
        <v>64</v>
      </c>
      <c r="U20" s="40" t="s">
        <v>65</v>
      </c>
    </row>
    <row r="21" spans="1:22" ht="26.25" customHeight="1" thickBot="1">
      <c r="B21" s="73"/>
      <c r="C21" s="74"/>
      <c r="D21" s="74"/>
      <c r="E21" s="74"/>
      <c r="F21" s="74"/>
      <c r="G21" s="74"/>
      <c r="H21" s="75"/>
      <c r="I21" s="75"/>
      <c r="J21" s="75"/>
      <c r="K21" s="75"/>
      <c r="L21" s="75"/>
      <c r="M21" s="75"/>
      <c r="N21" s="75"/>
      <c r="O21" s="75"/>
      <c r="P21" s="76"/>
      <c r="Q21" s="77"/>
      <c r="R21" s="78" t="s">
        <v>66</v>
      </c>
      <c r="S21" s="77" t="s">
        <v>66</v>
      </c>
      <c r="T21" s="77" t="s">
        <v>66</v>
      </c>
      <c r="U21" s="77" t="s">
        <v>67</v>
      </c>
    </row>
    <row r="22" spans="1:22" ht="13.5" customHeight="1" thickBot="1">
      <c r="B22" s="79" t="s">
        <v>68</v>
      </c>
      <c r="C22" s="80"/>
      <c r="D22" s="80"/>
      <c r="E22" s="81"/>
      <c r="F22" s="81"/>
      <c r="G22" s="81"/>
      <c r="H22" s="82"/>
      <c r="I22" s="82"/>
      <c r="J22" s="82"/>
      <c r="K22" s="82"/>
      <c r="L22" s="82"/>
      <c r="M22" s="82"/>
      <c r="N22" s="82"/>
      <c r="O22" s="82"/>
      <c r="P22" s="83"/>
      <c r="Q22" s="83"/>
      <c r="R22" s="84">
        <f>48.47364</f>
        <v>48.473640000000003</v>
      </c>
      <c r="S22" s="84">
        <f>48.47364</f>
        <v>48.473640000000003</v>
      </c>
      <c r="T22" s="84">
        <f>357.98538699</f>
        <v>357.98538698999999</v>
      </c>
      <c r="U22" s="85">
        <f>+IF(ISERR(T22/S22*100),"N/A",T22/S22*100)</f>
        <v>738.51558700770147</v>
      </c>
    </row>
    <row r="23" spans="1:22" ht="13.5" customHeight="1" thickBot="1">
      <c r="B23" s="86" t="s">
        <v>69</v>
      </c>
      <c r="C23" s="87"/>
      <c r="D23" s="87"/>
      <c r="E23" s="88"/>
      <c r="F23" s="88"/>
      <c r="G23" s="88"/>
      <c r="H23" s="89"/>
      <c r="I23" s="89"/>
      <c r="J23" s="89"/>
      <c r="K23" s="89"/>
      <c r="L23" s="89"/>
      <c r="M23" s="89"/>
      <c r="N23" s="89"/>
      <c r="O23" s="89"/>
      <c r="P23" s="90"/>
      <c r="Q23" s="90"/>
      <c r="R23" s="84">
        <f>363.26038699</f>
        <v>363.26038698999997</v>
      </c>
      <c r="S23" s="84">
        <f>363.26038699</f>
        <v>363.26038698999997</v>
      </c>
      <c r="T23" s="84">
        <f>357.98538699</f>
        <v>357.98538698999999</v>
      </c>
      <c r="U23" s="85">
        <f>+IF(ISERR(T23/S23*100),"N/A",T23/S23*100)</f>
        <v>98.547873594555966</v>
      </c>
    </row>
    <row r="24" spans="1:22" ht="14.85" customHeight="1" thickTop="1" thickBot="1">
      <c r="B24" s="9" t="s">
        <v>70</v>
      </c>
      <c r="C24" s="10"/>
      <c r="D24" s="10"/>
      <c r="E24" s="10"/>
      <c r="F24" s="10"/>
      <c r="G24" s="10"/>
      <c r="H24" s="11"/>
      <c r="I24" s="11"/>
      <c r="J24" s="11"/>
      <c r="K24" s="11"/>
      <c r="L24" s="11"/>
      <c r="M24" s="11"/>
      <c r="N24" s="11"/>
      <c r="O24" s="11"/>
      <c r="P24" s="11"/>
      <c r="Q24" s="11"/>
      <c r="R24" s="11"/>
      <c r="S24" s="11"/>
      <c r="T24" s="11"/>
      <c r="U24" s="12"/>
    </row>
    <row r="25" spans="1:22" ht="44.25" customHeight="1" thickTop="1">
      <c r="B25" s="91" t="s">
        <v>71</v>
      </c>
      <c r="C25" s="93"/>
      <c r="D25" s="93"/>
      <c r="E25" s="93"/>
      <c r="F25" s="93"/>
      <c r="G25" s="93"/>
      <c r="H25" s="93"/>
      <c r="I25" s="93"/>
      <c r="J25" s="93"/>
      <c r="K25" s="93"/>
      <c r="L25" s="93"/>
      <c r="M25" s="93"/>
      <c r="N25" s="93"/>
      <c r="O25" s="93"/>
      <c r="P25" s="93"/>
      <c r="Q25" s="93"/>
      <c r="R25" s="93"/>
      <c r="S25" s="93"/>
      <c r="T25" s="93"/>
      <c r="U25" s="92"/>
    </row>
    <row r="26" spans="1:22" ht="24.6" customHeight="1">
      <c r="B26" s="94" t="s">
        <v>1132</v>
      </c>
      <c r="C26" s="96"/>
      <c r="D26" s="96"/>
      <c r="E26" s="96"/>
      <c r="F26" s="96"/>
      <c r="G26" s="96"/>
      <c r="H26" s="96"/>
      <c r="I26" s="96"/>
      <c r="J26" s="96"/>
      <c r="K26" s="96"/>
      <c r="L26" s="96"/>
      <c r="M26" s="96"/>
      <c r="N26" s="96"/>
      <c r="O26" s="96"/>
      <c r="P26" s="96"/>
      <c r="Q26" s="96"/>
      <c r="R26" s="96"/>
      <c r="S26" s="96"/>
      <c r="T26" s="96"/>
      <c r="U26" s="95"/>
    </row>
    <row r="27" spans="1:22" ht="34.5" customHeight="1">
      <c r="B27" s="94" t="s">
        <v>72</v>
      </c>
      <c r="C27" s="96"/>
      <c r="D27" s="96"/>
      <c r="E27" s="96"/>
      <c r="F27" s="96"/>
      <c r="G27" s="96"/>
      <c r="H27" s="96"/>
      <c r="I27" s="96"/>
      <c r="J27" s="96"/>
      <c r="K27" s="96"/>
      <c r="L27" s="96"/>
      <c r="M27" s="96"/>
      <c r="N27" s="96"/>
      <c r="O27" s="96"/>
      <c r="P27" s="96"/>
      <c r="Q27" s="96"/>
      <c r="R27" s="96"/>
      <c r="S27" s="96"/>
      <c r="T27" s="96"/>
      <c r="U27" s="95"/>
    </row>
    <row r="28" spans="1:22" ht="34.5" customHeight="1">
      <c r="B28" s="94" t="s">
        <v>1133</v>
      </c>
      <c r="C28" s="96"/>
      <c r="D28" s="96"/>
      <c r="E28" s="96"/>
      <c r="F28" s="96"/>
      <c r="G28" s="96"/>
      <c r="H28" s="96"/>
      <c r="I28" s="96"/>
      <c r="J28" s="96"/>
      <c r="K28" s="96"/>
      <c r="L28" s="96"/>
      <c r="M28" s="96"/>
      <c r="N28" s="96"/>
      <c r="O28" s="96"/>
      <c r="P28" s="96"/>
      <c r="Q28" s="96"/>
      <c r="R28" s="96"/>
      <c r="S28" s="96"/>
      <c r="T28" s="96"/>
      <c r="U28" s="95"/>
    </row>
    <row r="29" spans="1:22" ht="34.5" customHeight="1">
      <c r="B29" s="94" t="s">
        <v>1134</v>
      </c>
      <c r="C29" s="96"/>
      <c r="D29" s="96"/>
      <c r="E29" s="96"/>
      <c r="F29" s="96"/>
      <c r="G29" s="96"/>
      <c r="H29" s="96"/>
      <c r="I29" s="96"/>
      <c r="J29" s="96"/>
      <c r="K29" s="96"/>
      <c r="L29" s="96"/>
      <c r="M29" s="96"/>
      <c r="N29" s="96"/>
      <c r="O29" s="96"/>
      <c r="P29" s="96"/>
      <c r="Q29" s="96"/>
      <c r="R29" s="96"/>
      <c r="S29" s="96"/>
      <c r="T29" s="96"/>
      <c r="U29" s="95"/>
    </row>
    <row r="30" spans="1:22" ht="34.5" customHeight="1">
      <c r="B30" s="94" t="s">
        <v>1135</v>
      </c>
      <c r="C30" s="96"/>
      <c r="D30" s="96"/>
      <c r="E30" s="96"/>
      <c r="F30" s="96"/>
      <c r="G30" s="96"/>
      <c r="H30" s="96"/>
      <c r="I30" s="96"/>
      <c r="J30" s="96"/>
      <c r="K30" s="96"/>
      <c r="L30" s="96"/>
      <c r="M30" s="96"/>
      <c r="N30" s="96"/>
      <c r="O30" s="96"/>
      <c r="P30" s="96"/>
      <c r="Q30" s="96"/>
      <c r="R30" s="96"/>
      <c r="S30" s="96"/>
      <c r="T30" s="96"/>
      <c r="U30" s="95"/>
    </row>
    <row r="31" spans="1:22" ht="46.35" customHeight="1">
      <c r="B31" s="94" t="s">
        <v>1136</v>
      </c>
      <c r="C31" s="96"/>
      <c r="D31" s="96"/>
      <c r="E31" s="96"/>
      <c r="F31" s="96"/>
      <c r="G31" s="96"/>
      <c r="H31" s="96"/>
      <c r="I31" s="96"/>
      <c r="J31" s="96"/>
      <c r="K31" s="96"/>
      <c r="L31" s="96"/>
      <c r="M31" s="96"/>
      <c r="N31" s="96"/>
      <c r="O31" s="96"/>
      <c r="P31" s="96"/>
      <c r="Q31" s="96"/>
      <c r="R31" s="96"/>
      <c r="S31" s="96"/>
      <c r="T31" s="96"/>
      <c r="U31" s="95"/>
    </row>
    <row r="32" spans="1:22" ht="67.5" customHeight="1">
      <c r="B32" s="94" t="s">
        <v>1137</v>
      </c>
      <c r="C32" s="96"/>
      <c r="D32" s="96"/>
      <c r="E32" s="96"/>
      <c r="F32" s="96"/>
      <c r="G32" s="96"/>
      <c r="H32" s="96"/>
      <c r="I32" s="96"/>
      <c r="J32" s="96"/>
      <c r="K32" s="96"/>
      <c r="L32" s="96"/>
      <c r="M32" s="96"/>
      <c r="N32" s="96"/>
      <c r="O32" s="96"/>
      <c r="P32" s="96"/>
      <c r="Q32" s="96"/>
      <c r="R32" s="96"/>
      <c r="S32" s="96"/>
      <c r="T32" s="96"/>
      <c r="U32" s="95"/>
    </row>
    <row r="33" spans="2:21" ht="66.2" customHeight="1" thickBot="1">
      <c r="B33" s="97" t="s">
        <v>1138</v>
      </c>
      <c r="C33" s="99"/>
      <c r="D33" s="99"/>
      <c r="E33" s="99"/>
      <c r="F33" s="99"/>
      <c r="G33" s="99"/>
      <c r="H33" s="99"/>
      <c r="I33" s="99"/>
      <c r="J33" s="99"/>
      <c r="K33" s="99"/>
      <c r="L33" s="99"/>
      <c r="M33" s="99"/>
      <c r="N33" s="99"/>
      <c r="O33" s="99"/>
      <c r="P33" s="99"/>
      <c r="Q33" s="99"/>
      <c r="R33" s="99"/>
      <c r="S33" s="99"/>
      <c r="T33" s="99"/>
      <c r="U33" s="98"/>
    </row>
  </sheetData>
  <mergeCells count="56">
    <mergeCell ref="B32:U32"/>
    <mergeCell ref="B33:U33"/>
    <mergeCell ref="B26:U26"/>
    <mergeCell ref="B27:U27"/>
    <mergeCell ref="B28:U28"/>
    <mergeCell ref="B29:U29"/>
    <mergeCell ref="B30:U30"/>
    <mergeCell ref="B31:U31"/>
    <mergeCell ref="C18:H18"/>
    <mergeCell ref="I18:K18"/>
    <mergeCell ref="L18:O18"/>
    <mergeCell ref="B22:D22"/>
    <mergeCell ref="B23:D23"/>
    <mergeCell ref="B25:U25"/>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27"/>
  <sheetViews>
    <sheetView view="pageBreakPreview" zoomScale="80" zoomScaleNormal="80" zoomScaleSheetLayoutView="80" workbookViewId="0">
      <selection activeCell="I12" sqref="I12:K1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1139</v>
      </c>
      <c r="D4" s="15" t="s">
        <v>1140</v>
      </c>
      <c r="E4" s="15"/>
      <c r="F4" s="15"/>
      <c r="G4" s="15"/>
      <c r="H4" s="15"/>
      <c r="I4" s="16"/>
      <c r="J4" s="17" t="s">
        <v>6</v>
      </c>
      <c r="K4" s="18" t="s">
        <v>7</v>
      </c>
      <c r="L4" s="19" t="s">
        <v>8</v>
      </c>
      <c r="M4" s="19"/>
      <c r="N4" s="19"/>
      <c r="O4" s="19"/>
      <c r="P4" s="17" t="s">
        <v>9</v>
      </c>
      <c r="Q4" s="19" t="s">
        <v>516</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281</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c r="A11" s="56"/>
      <c r="B11" s="57" t="s">
        <v>36</v>
      </c>
      <c r="C11" s="58" t="s">
        <v>1141</v>
      </c>
      <c r="D11" s="58"/>
      <c r="E11" s="58"/>
      <c r="F11" s="58"/>
      <c r="G11" s="58"/>
      <c r="H11" s="58"/>
      <c r="I11" s="58" t="s">
        <v>1142</v>
      </c>
      <c r="J11" s="58"/>
      <c r="K11" s="58"/>
      <c r="L11" s="58" t="s">
        <v>1143</v>
      </c>
      <c r="M11" s="58"/>
      <c r="N11" s="58"/>
      <c r="O11" s="58"/>
      <c r="P11" s="59" t="s">
        <v>45</v>
      </c>
      <c r="Q11" s="59" t="s">
        <v>40</v>
      </c>
      <c r="R11" s="59">
        <v>90.45</v>
      </c>
      <c r="S11" s="59" t="s">
        <v>41</v>
      </c>
      <c r="T11" s="59" t="s">
        <v>41</v>
      </c>
      <c r="U11" s="61" t="str">
        <f>IF(ISERR(T11/S11*100),"N/A",T11/S11*100)</f>
        <v>N/A</v>
      </c>
    </row>
    <row r="12" spans="1:34" ht="75" customHeight="1" thickBot="1">
      <c r="A12" s="56"/>
      <c r="B12" s="62" t="s">
        <v>42</v>
      </c>
      <c r="C12" s="63" t="s">
        <v>42</v>
      </c>
      <c r="D12" s="63"/>
      <c r="E12" s="63"/>
      <c r="F12" s="63"/>
      <c r="G12" s="63"/>
      <c r="H12" s="63"/>
      <c r="I12" s="63" t="s">
        <v>1395</v>
      </c>
      <c r="J12" s="63"/>
      <c r="K12" s="63"/>
      <c r="L12" s="63" t="s">
        <v>38</v>
      </c>
      <c r="M12" s="63"/>
      <c r="N12" s="63"/>
      <c r="O12" s="63"/>
      <c r="P12" s="64" t="s">
        <v>39</v>
      </c>
      <c r="Q12" s="64" t="s">
        <v>40</v>
      </c>
      <c r="R12" s="100">
        <v>62505</v>
      </c>
      <c r="S12" s="100" t="s">
        <v>41</v>
      </c>
      <c r="T12" s="100" t="s">
        <v>41</v>
      </c>
      <c r="U12" s="65" t="str">
        <f>IF(ISERR(T12/S12*100),"N/A",T12/S12*100)</f>
        <v>N/A</v>
      </c>
    </row>
    <row r="13" spans="1:34" ht="75" customHeight="1" thickTop="1" thickBot="1">
      <c r="A13" s="56"/>
      <c r="B13" s="57" t="s">
        <v>46</v>
      </c>
      <c r="C13" s="58" t="s">
        <v>1144</v>
      </c>
      <c r="D13" s="58"/>
      <c r="E13" s="58"/>
      <c r="F13" s="58"/>
      <c r="G13" s="58"/>
      <c r="H13" s="58"/>
      <c r="I13" s="58" t="s">
        <v>1145</v>
      </c>
      <c r="J13" s="58"/>
      <c r="K13" s="58"/>
      <c r="L13" s="58" t="s">
        <v>1146</v>
      </c>
      <c r="M13" s="58"/>
      <c r="N13" s="58"/>
      <c r="O13" s="58"/>
      <c r="P13" s="59" t="s">
        <v>45</v>
      </c>
      <c r="Q13" s="59" t="s">
        <v>40</v>
      </c>
      <c r="R13" s="59">
        <v>2.38</v>
      </c>
      <c r="S13" s="59" t="s">
        <v>41</v>
      </c>
      <c r="T13" s="59" t="s">
        <v>41</v>
      </c>
      <c r="U13" s="61" t="str">
        <f>IF(ISERR(T13/S13*100),"N/A",T13/S13*100)</f>
        <v>N/A</v>
      </c>
    </row>
    <row r="14" spans="1:34" ht="75" customHeight="1" thickTop="1" thickBot="1">
      <c r="A14" s="56"/>
      <c r="B14" s="57" t="s">
        <v>51</v>
      </c>
      <c r="C14" s="58" t="s">
        <v>1147</v>
      </c>
      <c r="D14" s="58"/>
      <c r="E14" s="58"/>
      <c r="F14" s="58"/>
      <c r="G14" s="58"/>
      <c r="H14" s="58"/>
      <c r="I14" s="58" t="s">
        <v>1148</v>
      </c>
      <c r="J14" s="58"/>
      <c r="K14" s="58"/>
      <c r="L14" s="58" t="s">
        <v>1149</v>
      </c>
      <c r="M14" s="58"/>
      <c r="N14" s="58"/>
      <c r="O14" s="58"/>
      <c r="P14" s="59" t="s">
        <v>45</v>
      </c>
      <c r="Q14" s="59" t="s">
        <v>50</v>
      </c>
      <c r="R14" s="59">
        <v>62.5</v>
      </c>
      <c r="S14" s="59" t="s">
        <v>41</v>
      </c>
      <c r="T14" s="59" t="s">
        <v>41</v>
      </c>
      <c r="U14" s="61" t="str">
        <f>IF(ISERR(T14/S14*100),"N/A",T14/S14*100)</f>
        <v>N/A</v>
      </c>
    </row>
    <row r="15" spans="1:34" ht="75" customHeight="1" thickTop="1" thickBot="1">
      <c r="A15" s="56"/>
      <c r="B15" s="57" t="s">
        <v>56</v>
      </c>
      <c r="C15" s="58" t="s">
        <v>1150</v>
      </c>
      <c r="D15" s="58"/>
      <c r="E15" s="58"/>
      <c r="F15" s="58"/>
      <c r="G15" s="58"/>
      <c r="H15" s="58"/>
      <c r="I15" s="58" t="s">
        <v>1151</v>
      </c>
      <c r="J15" s="58"/>
      <c r="K15" s="58"/>
      <c r="L15" s="58" t="s">
        <v>1152</v>
      </c>
      <c r="M15" s="58"/>
      <c r="N15" s="58"/>
      <c r="O15" s="58"/>
      <c r="P15" s="59" t="s">
        <v>45</v>
      </c>
      <c r="Q15" s="59" t="s">
        <v>107</v>
      </c>
      <c r="R15" s="59">
        <v>91.91</v>
      </c>
      <c r="S15" s="59" t="s">
        <v>41</v>
      </c>
      <c r="T15" s="59" t="s">
        <v>41</v>
      </c>
      <c r="U15" s="61" t="str">
        <f>IF(ISERR(T15/S15*100),"N/A",T15/S15*100)</f>
        <v>N/A</v>
      </c>
    </row>
    <row r="16" spans="1:34" ht="22.5" customHeight="1" thickTop="1" thickBot="1">
      <c r="B16" s="9" t="s">
        <v>61</v>
      </c>
      <c r="C16" s="10"/>
      <c r="D16" s="10"/>
      <c r="E16" s="10"/>
      <c r="F16" s="10"/>
      <c r="G16" s="10"/>
      <c r="H16" s="11"/>
      <c r="I16" s="11"/>
      <c r="J16" s="11"/>
      <c r="K16" s="11"/>
      <c r="L16" s="11"/>
      <c r="M16" s="11"/>
      <c r="N16" s="11"/>
      <c r="O16" s="11"/>
      <c r="P16" s="11"/>
      <c r="Q16" s="11"/>
      <c r="R16" s="11"/>
      <c r="S16" s="11"/>
      <c r="T16" s="11"/>
      <c r="U16" s="12"/>
      <c r="V16" s="66"/>
    </row>
    <row r="17" spans="2:21" ht="26.25" customHeight="1" thickTop="1">
      <c r="B17" s="67"/>
      <c r="C17" s="68"/>
      <c r="D17" s="68"/>
      <c r="E17" s="68"/>
      <c r="F17" s="68"/>
      <c r="G17" s="68"/>
      <c r="H17" s="69"/>
      <c r="I17" s="69"/>
      <c r="J17" s="69"/>
      <c r="K17" s="69"/>
      <c r="L17" s="69"/>
      <c r="M17" s="69"/>
      <c r="N17" s="69"/>
      <c r="O17" s="69"/>
      <c r="P17" s="70"/>
      <c r="Q17" s="71"/>
      <c r="R17" s="72" t="s">
        <v>62</v>
      </c>
      <c r="S17" s="40" t="s">
        <v>63</v>
      </c>
      <c r="T17" s="72" t="s">
        <v>64</v>
      </c>
      <c r="U17" s="40" t="s">
        <v>65</v>
      </c>
    </row>
    <row r="18" spans="2:21" ht="26.25" customHeight="1" thickBot="1">
      <c r="B18" s="73"/>
      <c r="C18" s="74"/>
      <c r="D18" s="74"/>
      <c r="E18" s="74"/>
      <c r="F18" s="74"/>
      <c r="G18" s="74"/>
      <c r="H18" s="75"/>
      <c r="I18" s="75"/>
      <c r="J18" s="75"/>
      <c r="K18" s="75"/>
      <c r="L18" s="75"/>
      <c r="M18" s="75"/>
      <c r="N18" s="75"/>
      <c r="O18" s="75"/>
      <c r="P18" s="76"/>
      <c r="Q18" s="77"/>
      <c r="R18" s="78" t="s">
        <v>66</v>
      </c>
      <c r="S18" s="77" t="s">
        <v>66</v>
      </c>
      <c r="T18" s="77" t="s">
        <v>66</v>
      </c>
      <c r="U18" s="77" t="s">
        <v>67</v>
      </c>
    </row>
    <row r="19" spans="2:21" ht="13.5" customHeight="1" thickBot="1">
      <c r="B19" s="79" t="s">
        <v>68</v>
      </c>
      <c r="C19" s="80"/>
      <c r="D19" s="80"/>
      <c r="E19" s="81"/>
      <c r="F19" s="81"/>
      <c r="G19" s="81"/>
      <c r="H19" s="82"/>
      <c r="I19" s="82"/>
      <c r="J19" s="82"/>
      <c r="K19" s="82"/>
      <c r="L19" s="82"/>
      <c r="M19" s="82"/>
      <c r="N19" s="82"/>
      <c r="O19" s="82"/>
      <c r="P19" s="83"/>
      <c r="Q19" s="83"/>
      <c r="R19" s="84">
        <f>6.9608</f>
        <v>6.9607999999999999</v>
      </c>
      <c r="S19" s="84">
        <f>6.9608</f>
        <v>6.9607999999999999</v>
      </c>
      <c r="T19" s="84">
        <f>25.0108</f>
        <v>25.0108</v>
      </c>
      <c r="U19" s="85">
        <f>+IF(ISERR(T19/S19*100),"N/A",T19/S19*100)</f>
        <v>359.30927479600047</v>
      </c>
    </row>
    <row r="20" spans="2:21" ht="13.5" customHeight="1" thickBot="1">
      <c r="B20" s="86" t="s">
        <v>69</v>
      </c>
      <c r="C20" s="87"/>
      <c r="D20" s="87"/>
      <c r="E20" s="88"/>
      <c r="F20" s="88"/>
      <c r="G20" s="88"/>
      <c r="H20" s="89"/>
      <c r="I20" s="89"/>
      <c r="J20" s="89"/>
      <c r="K20" s="89"/>
      <c r="L20" s="89"/>
      <c r="M20" s="89"/>
      <c r="N20" s="89"/>
      <c r="O20" s="89"/>
      <c r="P20" s="90"/>
      <c r="Q20" s="90"/>
      <c r="R20" s="84">
        <f>31.24669955</f>
        <v>31.246699549999999</v>
      </c>
      <c r="S20" s="84">
        <f>31.24669955</f>
        <v>31.246699549999999</v>
      </c>
      <c r="T20" s="84">
        <f>25.0108</f>
        <v>25.0108</v>
      </c>
      <c r="U20" s="85">
        <f>+IF(ISERR(T20/S20*100),"N/A",T20/S20*100)</f>
        <v>80.043013694865579</v>
      </c>
    </row>
    <row r="21" spans="2:21" ht="14.85" customHeight="1" thickTop="1" thickBot="1">
      <c r="B21" s="9" t="s">
        <v>70</v>
      </c>
      <c r="C21" s="10"/>
      <c r="D21" s="10"/>
      <c r="E21" s="10"/>
      <c r="F21" s="10"/>
      <c r="G21" s="10"/>
      <c r="H21" s="11"/>
      <c r="I21" s="11"/>
      <c r="J21" s="11"/>
      <c r="K21" s="11"/>
      <c r="L21" s="11"/>
      <c r="M21" s="11"/>
      <c r="N21" s="11"/>
      <c r="O21" s="11"/>
      <c r="P21" s="11"/>
      <c r="Q21" s="11"/>
      <c r="R21" s="11"/>
      <c r="S21" s="11"/>
      <c r="T21" s="11"/>
      <c r="U21" s="12"/>
    </row>
    <row r="22" spans="2:21" ht="44.25" customHeight="1" thickTop="1">
      <c r="B22" s="91" t="s">
        <v>71</v>
      </c>
      <c r="C22" s="93"/>
      <c r="D22" s="93"/>
      <c r="E22" s="93"/>
      <c r="F22" s="93"/>
      <c r="G22" s="93"/>
      <c r="H22" s="93"/>
      <c r="I22" s="93"/>
      <c r="J22" s="93"/>
      <c r="K22" s="93"/>
      <c r="L22" s="93"/>
      <c r="M22" s="93"/>
      <c r="N22" s="93"/>
      <c r="O22" s="93"/>
      <c r="P22" s="93"/>
      <c r="Q22" s="93"/>
      <c r="R22" s="93"/>
      <c r="S22" s="93"/>
      <c r="T22" s="93"/>
      <c r="U22" s="92"/>
    </row>
    <row r="23" spans="2:21" ht="34.5" customHeight="1">
      <c r="B23" s="94" t="s">
        <v>1153</v>
      </c>
      <c r="C23" s="96"/>
      <c r="D23" s="96"/>
      <c r="E23" s="96"/>
      <c r="F23" s="96"/>
      <c r="G23" s="96"/>
      <c r="H23" s="96"/>
      <c r="I23" s="96"/>
      <c r="J23" s="96"/>
      <c r="K23" s="96"/>
      <c r="L23" s="96"/>
      <c r="M23" s="96"/>
      <c r="N23" s="96"/>
      <c r="O23" s="96"/>
      <c r="P23" s="96"/>
      <c r="Q23" s="96"/>
      <c r="R23" s="96"/>
      <c r="S23" s="96"/>
      <c r="T23" s="96"/>
      <c r="U23" s="95"/>
    </row>
    <row r="24" spans="2:21" ht="34.5" customHeight="1">
      <c r="B24" s="94" t="s">
        <v>72</v>
      </c>
      <c r="C24" s="96"/>
      <c r="D24" s="96"/>
      <c r="E24" s="96"/>
      <c r="F24" s="96"/>
      <c r="G24" s="96"/>
      <c r="H24" s="96"/>
      <c r="I24" s="96"/>
      <c r="J24" s="96"/>
      <c r="K24" s="96"/>
      <c r="L24" s="96"/>
      <c r="M24" s="96"/>
      <c r="N24" s="96"/>
      <c r="O24" s="96"/>
      <c r="P24" s="96"/>
      <c r="Q24" s="96"/>
      <c r="R24" s="96"/>
      <c r="S24" s="96"/>
      <c r="T24" s="96"/>
      <c r="U24" s="95"/>
    </row>
    <row r="25" spans="2:21" ht="34.5" customHeight="1">
      <c r="B25" s="94" t="s">
        <v>1154</v>
      </c>
      <c r="C25" s="96"/>
      <c r="D25" s="96"/>
      <c r="E25" s="96"/>
      <c r="F25" s="96"/>
      <c r="G25" s="96"/>
      <c r="H25" s="96"/>
      <c r="I25" s="96"/>
      <c r="J25" s="96"/>
      <c r="K25" s="96"/>
      <c r="L25" s="96"/>
      <c r="M25" s="96"/>
      <c r="N25" s="96"/>
      <c r="O25" s="96"/>
      <c r="P25" s="96"/>
      <c r="Q25" s="96"/>
      <c r="R25" s="96"/>
      <c r="S25" s="96"/>
      <c r="T25" s="96"/>
      <c r="U25" s="95"/>
    </row>
    <row r="26" spans="2:21" ht="34.5" customHeight="1">
      <c r="B26" s="94" t="s">
        <v>1155</v>
      </c>
      <c r="C26" s="96"/>
      <c r="D26" s="96"/>
      <c r="E26" s="96"/>
      <c r="F26" s="96"/>
      <c r="G26" s="96"/>
      <c r="H26" s="96"/>
      <c r="I26" s="96"/>
      <c r="J26" s="96"/>
      <c r="K26" s="96"/>
      <c r="L26" s="96"/>
      <c r="M26" s="96"/>
      <c r="N26" s="96"/>
      <c r="O26" s="96"/>
      <c r="P26" s="96"/>
      <c r="Q26" s="96"/>
      <c r="R26" s="96"/>
      <c r="S26" s="96"/>
      <c r="T26" s="96"/>
      <c r="U26" s="95"/>
    </row>
    <row r="27" spans="2:21" ht="34.5" customHeight="1" thickBot="1">
      <c r="B27" s="97" t="s">
        <v>1156</v>
      </c>
      <c r="C27" s="99"/>
      <c r="D27" s="99"/>
      <c r="E27" s="99"/>
      <c r="F27" s="99"/>
      <c r="G27" s="99"/>
      <c r="H27" s="99"/>
      <c r="I27" s="99"/>
      <c r="J27" s="99"/>
      <c r="K27" s="99"/>
      <c r="L27" s="99"/>
      <c r="M27" s="99"/>
      <c r="N27" s="99"/>
      <c r="O27" s="99"/>
      <c r="P27" s="99"/>
      <c r="Q27" s="99"/>
      <c r="R27" s="99"/>
      <c r="S27" s="99"/>
      <c r="T27" s="99"/>
      <c r="U27" s="98"/>
    </row>
  </sheetData>
  <mergeCells count="44">
    <mergeCell ref="B26:U26"/>
    <mergeCell ref="B27:U27"/>
    <mergeCell ref="B19:D19"/>
    <mergeCell ref="B20:D20"/>
    <mergeCell ref="B22:U22"/>
    <mergeCell ref="B23:U23"/>
    <mergeCell ref="B24:U24"/>
    <mergeCell ref="B25:U25"/>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39"/>
  <sheetViews>
    <sheetView view="pageBreakPreview" zoomScale="80" zoomScaleNormal="80" zoomScaleSheetLayoutView="80" workbookViewId="0">
      <selection activeCell="I12" sqref="I12:K12"/>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1157</v>
      </c>
      <c r="D4" s="15" t="s">
        <v>1158</v>
      </c>
      <c r="E4" s="15"/>
      <c r="F4" s="15"/>
      <c r="G4" s="15"/>
      <c r="H4" s="15"/>
      <c r="I4" s="16"/>
      <c r="J4" s="17" t="s">
        <v>6</v>
      </c>
      <c r="K4" s="18" t="s">
        <v>7</v>
      </c>
      <c r="L4" s="19" t="s">
        <v>8</v>
      </c>
      <c r="M4" s="19"/>
      <c r="N4" s="19"/>
      <c r="O4" s="19"/>
      <c r="P4" s="17" t="s">
        <v>9</v>
      </c>
      <c r="Q4" s="19" t="s">
        <v>568</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569</v>
      </c>
      <c r="Q6" s="25"/>
      <c r="R6" s="29"/>
      <c r="S6" s="28" t="s">
        <v>20</v>
      </c>
      <c r="T6" s="25" t="s">
        <v>570</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c r="A11" s="56"/>
      <c r="B11" s="57" t="s">
        <v>36</v>
      </c>
      <c r="C11" s="58" t="s">
        <v>1159</v>
      </c>
      <c r="D11" s="58"/>
      <c r="E11" s="58"/>
      <c r="F11" s="58"/>
      <c r="G11" s="58"/>
      <c r="H11" s="58"/>
      <c r="I11" s="58" t="s">
        <v>1160</v>
      </c>
      <c r="J11" s="58"/>
      <c r="K11" s="58"/>
      <c r="L11" s="58" t="s">
        <v>1161</v>
      </c>
      <c r="M11" s="58"/>
      <c r="N11" s="58"/>
      <c r="O11" s="58"/>
      <c r="P11" s="59" t="s">
        <v>184</v>
      </c>
      <c r="Q11" s="59" t="s">
        <v>287</v>
      </c>
      <c r="R11" s="59">
        <v>1.72</v>
      </c>
      <c r="S11" s="59" t="s">
        <v>41</v>
      </c>
      <c r="T11" s="59">
        <v>1.72</v>
      </c>
      <c r="U11" s="61" t="str">
        <f t="shared" ref="U11:U21" si="0">IF(ISERR(T11/S11*100),"N/A",T11/S11*100)</f>
        <v>N/A</v>
      </c>
    </row>
    <row r="12" spans="1:34" ht="75" customHeight="1" thickBot="1">
      <c r="A12" s="56"/>
      <c r="B12" s="62" t="s">
        <v>42</v>
      </c>
      <c r="C12" s="63" t="s">
        <v>42</v>
      </c>
      <c r="D12" s="63"/>
      <c r="E12" s="63"/>
      <c r="F12" s="63"/>
      <c r="G12" s="63"/>
      <c r="H12" s="63"/>
      <c r="I12" s="63" t="s">
        <v>1395</v>
      </c>
      <c r="J12" s="63"/>
      <c r="K12" s="63"/>
      <c r="L12" s="63" t="s">
        <v>38</v>
      </c>
      <c r="M12" s="63"/>
      <c r="N12" s="63"/>
      <c r="O12" s="63"/>
      <c r="P12" s="64" t="s">
        <v>39</v>
      </c>
      <c r="Q12" s="64" t="s">
        <v>40</v>
      </c>
      <c r="R12" s="100">
        <v>62505</v>
      </c>
      <c r="S12" s="100" t="s">
        <v>41</v>
      </c>
      <c r="T12" s="100" t="s">
        <v>41</v>
      </c>
      <c r="U12" s="65" t="str">
        <f t="shared" si="0"/>
        <v>N/A</v>
      </c>
    </row>
    <row r="13" spans="1:34" ht="75" customHeight="1" thickTop="1">
      <c r="A13" s="56"/>
      <c r="B13" s="57" t="s">
        <v>46</v>
      </c>
      <c r="C13" s="58" t="s">
        <v>1162</v>
      </c>
      <c r="D13" s="58"/>
      <c r="E13" s="58"/>
      <c r="F13" s="58"/>
      <c r="G13" s="58"/>
      <c r="H13" s="58"/>
      <c r="I13" s="58" t="s">
        <v>1163</v>
      </c>
      <c r="J13" s="58"/>
      <c r="K13" s="58"/>
      <c r="L13" s="58" t="s">
        <v>1164</v>
      </c>
      <c r="M13" s="58"/>
      <c r="N13" s="58"/>
      <c r="O13" s="58"/>
      <c r="P13" s="59" t="s">
        <v>45</v>
      </c>
      <c r="Q13" s="59" t="s">
        <v>40</v>
      </c>
      <c r="R13" s="59">
        <v>25</v>
      </c>
      <c r="S13" s="59" t="s">
        <v>41</v>
      </c>
      <c r="T13" s="59" t="s">
        <v>41</v>
      </c>
      <c r="U13" s="61" t="str">
        <f t="shared" si="0"/>
        <v>N/A</v>
      </c>
    </row>
    <row r="14" spans="1:34" ht="75" customHeight="1" thickBot="1">
      <c r="A14" s="56"/>
      <c r="B14" s="62" t="s">
        <v>42</v>
      </c>
      <c r="C14" s="63" t="s">
        <v>42</v>
      </c>
      <c r="D14" s="63"/>
      <c r="E14" s="63"/>
      <c r="F14" s="63"/>
      <c r="G14" s="63"/>
      <c r="H14" s="63"/>
      <c r="I14" s="63" t="s">
        <v>1165</v>
      </c>
      <c r="J14" s="63"/>
      <c r="K14" s="63"/>
      <c r="L14" s="63" t="s">
        <v>1166</v>
      </c>
      <c r="M14" s="63"/>
      <c r="N14" s="63"/>
      <c r="O14" s="63"/>
      <c r="P14" s="64" t="s">
        <v>45</v>
      </c>
      <c r="Q14" s="64" t="s">
        <v>40</v>
      </c>
      <c r="R14" s="64">
        <v>81.25</v>
      </c>
      <c r="S14" s="64" t="s">
        <v>41</v>
      </c>
      <c r="T14" s="64" t="s">
        <v>41</v>
      </c>
      <c r="U14" s="65" t="str">
        <f t="shared" si="0"/>
        <v>N/A</v>
      </c>
    </row>
    <row r="15" spans="1:34" ht="75" customHeight="1" thickTop="1">
      <c r="A15" s="56"/>
      <c r="B15" s="57" t="s">
        <v>51</v>
      </c>
      <c r="C15" s="58" t="s">
        <v>1167</v>
      </c>
      <c r="D15" s="58"/>
      <c r="E15" s="58"/>
      <c r="F15" s="58"/>
      <c r="G15" s="58"/>
      <c r="H15" s="58"/>
      <c r="I15" s="58" t="s">
        <v>1168</v>
      </c>
      <c r="J15" s="58"/>
      <c r="K15" s="58"/>
      <c r="L15" s="58" t="s">
        <v>1169</v>
      </c>
      <c r="M15" s="58"/>
      <c r="N15" s="58"/>
      <c r="O15" s="58"/>
      <c r="P15" s="59" t="s">
        <v>45</v>
      </c>
      <c r="Q15" s="59" t="s">
        <v>40</v>
      </c>
      <c r="R15" s="59">
        <v>100</v>
      </c>
      <c r="S15" s="59" t="s">
        <v>41</v>
      </c>
      <c r="T15" s="59" t="s">
        <v>41</v>
      </c>
      <c r="U15" s="61" t="str">
        <f t="shared" si="0"/>
        <v>N/A</v>
      </c>
    </row>
    <row r="16" spans="1:34" ht="75" customHeight="1" thickBot="1">
      <c r="A16" s="56"/>
      <c r="B16" s="62" t="s">
        <v>42</v>
      </c>
      <c r="C16" s="63" t="s">
        <v>1170</v>
      </c>
      <c r="D16" s="63"/>
      <c r="E16" s="63"/>
      <c r="F16" s="63"/>
      <c r="G16" s="63"/>
      <c r="H16" s="63"/>
      <c r="I16" s="63" t="s">
        <v>1171</v>
      </c>
      <c r="J16" s="63"/>
      <c r="K16" s="63"/>
      <c r="L16" s="63" t="s">
        <v>1172</v>
      </c>
      <c r="M16" s="63"/>
      <c r="N16" s="63"/>
      <c r="O16" s="63"/>
      <c r="P16" s="64" t="s">
        <v>45</v>
      </c>
      <c r="Q16" s="64" t="s">
        <v>97</v>
      </c>
      <c r="R16" s="64">
        <v>60</v>
      </c>
      <c r="S16" s="64">
        <v>0</v>
      </c>
      <c r="T16" s="64">
        <v>0</v>
      </c>
      <c r="U16" s="65" t="str">
        <f t="shared" si="0"/>
        <v>N/A</v>
      </c>
    </row>
    <row r="17" spans="1:22" ht="75" customHeight="1" thickTop="1">
      <c r="A17" s="56"/>
      <c r="B17" s="57" t="s">
        <v>56</v>
      </c>
      <c r="C17" s="58" t="s">
        <v>1173</v>
      </c>
      <c r="D17" s="58"/>
      <c r="E17" s="58"/>
      <c r="F17" s="58"/>
      <c r="G17" s="58"/>
      <c r="H17" s="58"/>
      <c r="I17" s="58" t="s">
        <v>1174</v>
      </c>
      <c r="J17" s="58"/>
      <c r="K17" s="58"/>
      <c r="L17" s="58" t="s">
        <v>1175</v>
      </c>
      <c r="M17" s="58"/>
      <c r="N17" s="58"/>
      <c r="O17" s="58"/>
      <c r="P17" s="59" t="s">
        <v>45</v>
      </c>
      <c r="Q17" s="59" t="s">
        <v>60</v>
      </c>
      <c r="R17" s="59">
        <v>100</v>
      </c>
      <c r="S17" s="59">
        <v>88.89</v>
      </c>
      <c r="T17" s="59">
        <v>88.89</v>
      </c>
      <c r="U17" s="61">
        <f t="shared" si="0"/>
        <v>100</v>
      </c>
    </row>
    <row r="18" spans="1:22" ht="75" customHeight="1">
      <c r="A18" s="56"/>
      <c r="B18" s="62" t="s">
        <v>42</v>
      </c>
      <c r="C18" s="63" t="s">
        <v>1176</v>
      </c>
      <c r="D18" s="63"/>
      <c r="E18" s="63"/>
      <c r="F18" s="63"/>
      <c r="G18" s="63"/>
      <c r="H18" s="63"/>
      <c r="I18" s="63" t="s">
        <v>1177</v>
      </c>
      <c r="J18" s="63"/>
      <c r="K18" s="63"/>
      <c r="L18" s="63" t="s">
        <v>1178</v>
      </c>
      <c r="M18" s="63"/>
      <c r="N18" s="63"/>
      <c r="O18" s="63"/>
      <c r="P18" s="64" t="s">
        <v>45</v>
      </c>
      <c r="Q18" s="64" t="s">
        <v>60</v>
      </c>
      <c r="R18" s="64">
        <v>88.89</v>
      </c>
      <c r="S18" s="64">
        <v>77.78</v>
      </c>
      <c r="T18" s="64">
        <v>0</v>
      </c>
      <c r="U18" s="65">
        <f t="shared" si="0"/>
        <v>0</v>
      </c>
    </row>
    <row r="19" spans="1:22" ht="75" customHeight="1">
      <c r="A19" s="56"/>
      <c r="B19" s="62" t="s">
        <v>42</v>
      </c>
      <c r="C19" s="63" t="s">
        <v>1179</v>
      </c>
      <c r="D19" s="63"/>
      <c r="E19" s="63"/>
      <c r="F19" s="63"/>
      <c r="G19" s="63"/>
      <c r="H19" s="63"/>
      <c r="I19" s="63" t="s">
        <v>1180</v>
      </c>
      <c r="J19" s="63"/>
      <c r="K19" s="63"/>
      <c r="L19" s="63" t="s">
        <v>1181</v>
      </c>
      <c r="M19" s="63"/>
      <c r="N19" s="63"/>
      <c r="O19" s="63"/>
      <c r="P19" s="64" t="s">
        <v>45</v>
      </c>
      <c r="Q19" s="64" t="s">
        <v>156</v>
      </c>
      <c r="R19" s="64">
        <v>75.36</v>
      </c>
      <c r="S19" s="64">
        <v>0</v>
      </c>
      <c r="T19" s="64">
        <v>0</v>
      </c>
      <c r="U19" s="65" t="str">
        <f t="shared" si="0"/>
        <v>N/A</v>
      </c>
    </row>
    <row r="20" spans="1:22" ht="75" customHeight="1">
      <c r="A20" s="56"/>
      <c r="B20" s="62" t="s">
        <v>42</v>
      </c>
      <c r="C20" s="63" t="s">
        <v>1182</v>
      </c>
      <c r="D20" s="63"/>
      <c r="E20" s="63"/>
      <c r="F20" s="63"/>
      <c r="G20" s="63"/>
      <c r="H20" s="63"/>
      <c r="I20" s="63" t="s">
        <v>1183</v>
      </c>
      <c r="J20" s="63"/>
      <c r="K20" s="63"/>
      <c r="L20" s="63" t="s">
        <v>1184</v>
      </c>
      <c r="M20" s="63"/>
      <c r="N20" s="63"/>
      <c r="O20" s="63"/>
      <c r="P20" s="64" t="s">
        <v>45</v>
      </c>
      <c r="Q20" s="64" t="s">
        <v>156</v>
      </c>
      <c r="R20" s="64">
        <v>100</v>
      </c>
      <c r="S20" s="64">
        <v>0</v>
      </c>
      <c r="T20" s="64">
        <v>0</v>
      </c>
      <c r="U20" s="65" t="str">
        <f t="shared" si="0"/>
        <v>N/A</v>
      </c>
    </row>
    <row r="21" spans="1:22" ht="75" customHeight="1" thickBot="1">
      <c r="A21" s="56"/>
      <c r="B21" s="62" t="s">
        <v>42</v>
      </c>
      <c r="C21" s="63" t="s">
        <v>1185</v>
      </c>
      <c r="D21" s="63"/>
      <c r="E21" s="63"/>
      <c r="F21" s="63"/>
      <c r="G21" s="63"/>
      <c r="H21" s="63"/>
      <c r="I21" s="63" t="s">
        <v>1186</v>
      </c>
      <c r="J21" s="63"/>
      <c r="K21" s="63"/>
      <c r="L21" s="63" t="s">
        <v>1187</v>
      </c>
      <c r="M21" s="63"/>
      <c r="N21" s="63"/>
      <c r="O21" s="63"/>
      <c r="P21" s="64" t="s">
        <v>184</v>
      </c>
      <c r="Q21" s="64" t="s">
        <v>60</v>
      </c>
      <c r="R21" s="64">
        <v>6.66</v>
      </c>
      <c r="S21" s="64" t="s">
        <v>41</v>
      </c>
      <c r="T21" s="64">
        <v>0</v>
      </c>
      <c r="U21" s="65" t="str">
        <f t="shared" si="0"/>
        <v>N/A</v>
      </c>
    </row>
    <row r="22" spans="1:22" ht="22.5" customHeight="1" thickTop="1" thickBot="1">
      <c r="B22" s="9" t="s">
        <v>61</v>
      </c>
      <c r="C22" s="10"/>
      <c r="D22" s="10"/>
      <c r="E22" s="10"/>
      <c r="F22" s="10"/>
      <c r="G22" s="10"/>
      <c r="H22" s="11"/>
      <c r="I22" s="11"/>
      <c r="J22" s="11"/>
      <c r="K22" s="11"/>
      <c r="L22" s="11"/>
      <c r="M22" s="11"/>
      <c r="N22" s="11"/>
      <c r="O22" s="11"/>
      <c r="P22" s="11"/>
      <c r="Q22" s="11"/>
      <c r="R22" s="11"/>
      <c r="S22" s="11"/>
      <c r="T22" s="11"/>
      <c r="U22" s="12"/>
      <c r="V22" s="66"/>
    </row>
    <row r="23" spans="1:22" ht="26.25" customHeight="1" thickTop="1">
      <c r="B23" s="67"/>
      <c r="C23" s="68"/>
      <c r="D23" s="68"/>
      <c r="E23" s="68"/>
      <c r="F23" s="68"/>
      <c r="G23" s="68"/>
      <c r="H23" s="69"/>
      <c r="I23" s="69"/>
      <c r="J23" s="69"/>
      <c r="K23" s="69"/>
      <c r="L23" s="69"/>
      <c r="M23" s="69"/>
      <c r="N23" s="69"/>
      <c r="O23" s="69"/>
      <c r="P23" s="70"/>
      <c r="Q23" s="71"/>
      <c r="R23" s="72" t="s">
        <v>62</v>
      </c>
      <c r="S23" s="40" t="s">
        <v>63</v>
      </c>
      <c r="T23" s="72" t="s">
        <v>64</v>
      </c>
      <c r="U23" s="40" t="s">
        <v>65</v>
      </c>
    </row>
    <row r="24" spans="1:22" ht="26.25" customHeight="1" thickBot="1">
      <c r="B24" s="73"/>
      <c r="C24" s="74"/>
      <c r="D24" s="74"/>
      <c r="E24" s="74"/>
      <c r="F24" s="74"/>
      <c r="G24" s="74"/>
      <c r="H24" s="75"/>
      <c r="I24" s="75"/>
      <c r="J24" s="75"/>
      <c r="K24" s="75"/>
      <c r="L24" s="75"/>
      <c r="M24" s="75"/>
      <c r="N24" s="75"/>
      <c r="O24" s="75"/>
      <c r="P24" s="76"/>
      <c r="Q24" s="77"/>
      <c r="R24" s="78" t="s">
        <v>66</v>
      </c>
      <c r="S24" s="77" t="s">
        <v>66</v>
      </c>
      <c r="T24" s="77" t="s">
        <v>66</v>
      </c>
      <c r="U24" s="77" t="s">
        <v>67</v>
      </c>
    </row>
    <row r="25" spans="1:22" ht="13.5" customHeight="1" thickBot="1">
      <c r="B25" s="79" t="s">
        <v>68</v>
      </c>
      <c r="C25" s="80"/>
      <c r="D25" s="80"/>
      <c r="E25" s="81"/>
      <c r="F25" s="81"/>
      <c r="G25" s="81"/>
      <c r="H25" s="82"/>
      <c r="I25" s="82"/>
      <c r="J25" s="82"/>
      <c r="K25" s="82"/>
      <c r="L25" s="82"/>
      <c r="M25" s="82"/>
      <c r="N25" s="82"/>
      <c r="O25" s="82"/>
      <c r="P25" s="83"/>
      <c r="Q25" s="83"/>
      <c r="R25" s="84">
        <f>69.933302</f>
        <v>69.933301999999998</v>
      </c>
      <c r="S25" s="84">
        <f>69.933302</f>
        <v>69.933301999999998</v>
      </c>
      <c r="T25" s="84">
        <f>242.825849</f>
        <v>242.82584900000001</v>
      </c>
      <c r="U25" s="85">
        <f>+IF(ISERR(T25/S25*100),"N/A",T25/S25*100)</f>
        <v>347.22491582050566</v>
      </c>
    </row>
    <row r="26" spans="1:22" ht="13.5" customHeight="1" thickBot="1">
      <c r="B26" s="86" t="s">
        <v>69</v>
      </c>
      <c r="C26" s="87"/>
      <c r="D26" s="87"/>
      <c r="E26" s="88"/>
      <c r="F26" s="88"/>
      <c r="G26" s="88"/>
      <c r="H26" s="89"/>
      <c r="I26" s="89"/>
      <c r="J26" s="89"/>
      <c r="K26" s="89"/>
      <c r="L26" s="89"/>
      <c r="M26" s="89"/>
      <c r="N26" s="89"/>
      <c r="O26" s="89"/>
      <c r="P26" s="90"/>
      <c r="Q26" s="90"/>
      <c r="R26" s="84">
        <f>251.576636</f>
        <v>251.57663600000001</v>
      </c>
      <c r="S26" s="84">
        <f>251.576636</f>
        <v>251.57663600000001</v>
      </c>
      <c r="T26" s="84">
        <f>242.825849</f>
        <v>242.82584900000001</v>
      </c>
      <c r="U26" s="85">
        <f>+IF(ISERR(T26/S26*100),"N/A",T26/S26*100)</f>
        <v>96.521621745510572</v>
      </c>
    </row>
    <row r="27" spans="1:22" ht="14.85" customHeight="1" thickTop="1" thickBot="1">
      <c r="B27" s="9" t="s">
        <v>70</v>
      </c>
      <c r="C27" s="10"/>
      <c r="D27" s="10"/>
      <c r="E27" s="10"/>
      <c r="F27" s="10"/>
      <c r="G27" s="10"/>
      <c r="H27" s="11"/>
      <c r="I27" s="11"/>
      <c r="J27" s="11"/>
      <c r="K27" s="11"/>
      <c r="L27" s="11"/>
      <c r="M27" s="11"/>
      <c r="N27" s="11"/>
      <c r="O27" s="11"/>
      <c r="P27" s="11"/>
      <c r="Q27" s="11"/>
      <c r="R27" s="11"/>
      <c r="S27" s="11"/>
      <c r="T27" s="11"/>
      <c r="U27" s="12"/>
    </row>
    <row r="28" spans="1:22" ht="44.25" customHeight="1" thickTop="1">
      <c r="B28" s="91" t="s">
        <v>71</v>
      </c>
      <c r="C28" s="93"/>
      <c r="D28" s="93"/>
      <c r="E28" s="93"/>
      <c r="F28" s="93"/>
      <c r="G28" s="93"/>
      <c r="H28" s="93"/>
      <c r="I28" s="93"/>
      <c r="J28" s="93"/>
      <c r="K28" s="93"/>
      <c r="L28" s="93"/>
      <c r="M28" s="93"/>
      <c r="N28" s="93"/>
      <c r="O28" s="93"/>
      <c r="P28" s="93"/>
      <c r="Q28" s="93"/>
      <c r="R28" s="93"/>
      <c r="S28" s="93"/>
      <c r="T28" s="93"/>
      <c r="U28" s="92"/>
    </row>
    <row r="29" spans="1:22" ht="34.5" customHeight="1">
      <c r="B29" s="94" t="s">
        <v>1188</v>
      </c>
      <c r="C29" s="96"/>
      <c r="D29" s="96"/>
      <c r="E29" s="96"/>
      <c r="F29" s="96"/>
      <c r="G29" s="96"/>
      <c r="H29" s="96"/>
      <c r="I29" s="96"/>
      <c r="J29" s="96"/>
      <c r="K29" s="96"/>
      <c r="L29" s="96"/>
      <c r="M29" s="96"/>
      <c r="N29" s="96"/>
      <c r="O29" s="96"/>
      <c r="P29" s="96"/>
      <c r="Q29" s="96"/>
      <c r="R29" s="96"/>
      <c r="S29" s="96"/>
      <c r="T29" s="96"/>
      <c r="U29" s="95"/>
    </row>
    <row r="30" spans="1:22" ht="34.5" customHeight="1">
      <c r="B30" s="94" t="s">
        <v>72</v>
      </c>
      <c r="C30" s="96"/>
      <c r="D30" s="96"/>
      <c r="E30" s="96"/>
      <c r="F30" s="96"/>
      <c r="G30" s="96"/>
      <c r="H30" s="96"/>
      <c r="I30" s="96"/>
      <c r="J30" s="96"/>
      <c r="K30" s="96"/>
      <c r="L30" s="96"/>
      <c r="M30" s="96"/>
      <c r="N30" s="96"/>
      <c r="O30" s="96"/>
      <c r="P30" s="96"/>
      <c r="Q30" s="96"/>
      <c r="R30" s="96"/>
      <c r="S30" s="96"/>
      <c r="T30" s="96"/>
      <c r="U30" s="95"/>
    </row>
    <row r="31" spans="1:22" ht="34.5" customHeight="1">
      <c r="B31" s="94" t="s">
        <v>1189</v>
      </c>
      <c r="C31" s="96"/>
      <c r="D31" s="96"/>
      <c r="E31" s="96"/>
      <c r="F31" s="96"/>
      <c r="G31" s="96"/>
      <c r="H31" s="96"/>
      <c r="I31" s="96"/>
      <c r="J31" s="96"/>
      <c r="K31" s="96"/>
      <c r="L31" s="96"/>
      <c r="M31" s="96"/>
      <c r="N31" s="96"/>
      <c r="O31" s="96"/>
      <c r="P31" s="96"/>
      <c r="Q31" s="96"/>
      <c r="R31" s="96"/>
      <c r="S31" s="96"/>
      <c r="T31" s="96"/>
      <c r="U31" s="95"/>
    </row>
    <row r="32" spans="1:22" ht="34.5" customHeight="1">
      <c r="B32" s="94" t="s">
        <v>1190</v>
      </c>
      <c r="C32" s="96"/>
      <c r="D32" s="96"/>
      <c r="E32" s="96"/>
      <c r="F32" s="96"/>
      <c r="G32" s="96"/>
      <c r="H32" s="96"/>
      <c r="I32" s="96"/>
      <c r="J32" s="96"/>
      <c r="K32" s="96"/>
      <c r="L32" s="96"/>
      <c r="M32" s="96"/>
      <c r="N32" s="96"/>
      <c r="O32" s="96"/>
      <c r="P32" s="96"/>
      <c r="Q32" s="96"/>
      <c r="R32" s="96"/>
      <c r="S32" s="96"/>
      <c r="T32" s="96"/>
      <c r="U32" s="95"/>
    </row>
    <row r="33" spans="2:21" ht="34.5" customHeight="1">
      <c r="B33" s="94" t="s">
        <v>1191</v>
      </c>
      <c r="C33" s="96"/>
      <c r="D33" s="96"/>
      <c r="E33" s="96"/>
      <c r="F33" s="96"/>
      <c r="G33" s="96"/>
      <c r="H33" s="96"/>
      <c r="I33" s="96"/>
      <c r="J33" s="96"/>
      <c r="K33" s="96"/>
      <c r="L33" s="96"/>
      <c r="M33" s="96"/>
      <c r="N33" s="96"/>
      <c r="O33" s="96"/>
      <c r="P33" s="96"/>
      <c r="Q33" s="96"/>
      <c r="R33" s="96"/>
      <c r="S33" s="96"/>
      <c r="T33" s="96"/>
      <c r="U33" s="95"/>
    </row>
    <row r="34" spans="2:21" ht="27" customHeight="1">
      <c r="B34" s="94" t="s">
        <v>1192</v>
      </c>
      <c r="C34" s="96"/>
      <c r="D34" s="96"/>
      <c r="E34" s="96"/>
      <c r="F34" s="96"/>
      <c r="G34" s="96"/>
      <c r="H34" s="96"/>
      <c r="I34" s="96"/>
      <c r="J34" s="96"/>
      <c r="K34" s="96"/>
      <c r="L34" s="96"/>
      <c r="M34" s="96"/>
      <c r="N34" s="96"/>
      <c r="O34" s="96"/>
      <c r="P34" s="96"/>
      <c r="Q34" s="96"/>
      <c r="R34" s="96"/>
      <c r="S34" s="96"/>
      <c r="T34" s="96"/>
      <c r="U34" s="95"/>
    </row>
    <row r="35" spans="2:21" ht="34.5" customHeight="1">
      <c r="B35" s="94" t="s">
        <v>1193</v>
      </c>
      <c r="C35" s="96"/>
      <c r="D35" s="96"/>
      <c r="E35" s="96"/>
      <c r="F35" s="96"/>
      <c r="G35" s="96"/>
      <c r="H35" s="96"/>
      <c r="I35" s="96"/>
      <c r="J35" s="96"/>
      <c r="K35" s="96"/>
      <c r="L35" s="96"/>
      <c r="M35" s="96"/>
      <c r="N35" s="96"/>
      <c r="O35" s="96"/>
      <c r="P35" s="96"/>
      <c r="Q35" s="96"/>
      <c r="R35" s="96"/>
      <c r="S35" s="96"/>
      <c r="T35" s="96"/>
      <c r="U35" s="95"/>
    </row>
    <row r="36" spans="2:21" ht="26.85" customHeight="1">
      <c r="B36" s="94" t="s">
        <v>1194</v>
      </c>
      <c r="C36" s="96"/>
      <c r="D36" s="96"/>
      <c r="E36" s="96"/>
      <c r="F36" s="96"/>
      <c r="G36" s="96"/>
      <c r="H36" s="96"/>
      <c r="I36" s="96"/>
      <c r="J36" s="96"/>
      <c r="K36" s="96"/>
      <c r="L36" s="96"/>
      <c r="M36" s="96"/>
      <c r="N36" s="96"/>
      <c r="O36" s="96"/>
      <c r="P36" s="96"/>
      <c r="Q36" s="96"/>
      <c r="R36" s="96"/>
      <c r="S36" s="96"/>
      <c r="T36" s="96"/>
      <c r="U36" s="95"/>
    </row>
    <row r="37" spans="2:21" ht="34.5" customHeight="1">
      <c r="B37" s="94" t="s">
        <v>1195</v>
      </c>
      <c r="C37" s="96"/>
      <c r="D37" s="96"/>
      <c r="E37" s="96"/>
      <c r="F37" s="96"/>
      <c r="G37" s="96"/>
      <c r="H37" s="96"/>
      <c r="I37" s="96"/>
      <c r="J37" s="96"/>
      <c r="K37" s="96"/>
      <c r="L37" s="96"/>
      <c r="M37" s="96"/>
      <c r="N37" s="96"/>
      <c r="O37" s="96"/>
      <c r="P37" s="96"/>
      <c r="Q37" s="96"/>
      <c r="R37" s="96"/>
      <c r="S37" s="96"/>
      <c r="T37" s="96"/>
      <c r="U37" s="95"/>
    </row>
    <row r="38" spans="2:21" ht="34.5" customHeight="1">
      <c r="B38" s="94" t="s">
        <v>1196</v>
      </c>
      <c r="C38" s="96"/>
      <c r="D38" s="96"/>
      <c r="E38" s="96"/>
      <c r="F38" s="96"/>
      <c r="G38" s="96"/>
      <c r="H38" s="96"/>
      <c r="I38" s="96"/>
      <c r="J38" s="96"/>
      <c r="K38" s="96"/>
      <c r="L38" s="96"/>
      <c r="M38" s="96"/>
      <c r="N38" s="96"/>
      <c r="O38" s="96"/>
      <c r="P38" s="96"/>
      <c r="Q38" s="96"/>
      <c r="R38" s="96"/>
      <c r="S38" s="96"/>
      <c r="T38" s="96"/>
      <c r="U38" s="95"/>
    </row>
    <row r="39" spans="2:21" ht="25.35" customHeight="1" thickBot="1">
      <c r="B39" s="97" t="s">
        <v>1197</v>
      </c>
      <c r="C39" s="99"/>
      <c r="D39" s="99"/>
      <c r="E39" s="99"/>
      <c r="F39" s="99"/>
      <c r="G39" s="99"/>
      <c r="H39" s="99"/>
      <c r="I39" s="99"/>
      <c r="J39" s="99"/>
      <c r="K39" s="99"/>
      <c r="L39" s="99"/>
      <c r="M39" s="99"/>
      <c r="N39" s="99"/>
      <c r="O39" s="99"/>
      <c r="P39" s="99"/>
      <c r="Q39" s="99"/>
      <c r="R39" s="99"/>
      <c r="S39" s="99"/>
      <c r="T39" s="99"/>
      <c r="U39" s="98"/>
    </row>
  </sheetData>
  <mergeCells count="68">
    <mergeCell ref="B38:U38"/>
    <mergeCell ref="B39:U39"/>
    <mergeCell ref="B32:U32"/>
    <mergeCell ref="B33:U33"/>
    <mergeCell ref="B34:U34"/>
    <mergeCell ref="B35:U35"/>
    <mergeCell ref="B36:U36"/>
    <mergeCell ref="B37:U37"/>
    <mergeCell ref="B25:D25"/>
    <mergeCell ref="B26:D26"/>
    <mergeCell ref="B28:U28"/>
    <mergeCell ref="B29:U29"/>
    <mergeCell ref="B30:U30"/>
    <mergeCell ref="B31:U31"/>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117"/>
  <sheetViews>
    <sheetView view="pageBreakPreview" zoomScale="80" zoomScaleNormal="80" zoomScaleSheetLayoutView="80" workbookViewId="0">
      <selection activeCell="I11" sqref="I11:K11"/>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1198</v>
      </c>
      <c r="D4" s="15" t="s">
        <v>1199</v>
      </c>
      <c r="E4" s="15"/>
      <c r="F4" s="15"/>
      <c r="G4" s="15"/>
      <c r="H4" s="15"/>
      <c r="I4" s="16"/>
      <c r="J4" s="17" t="s">
        <v>6</v>
      </c>
      <c r="K4" s="18" t="s">
        <v>7</v>
      </c>
      <c r="L4" s="19" t="s">
        <v>8</v>
      </c>
      <c r="M4" s="19"/>
      <c r="N4" s="19"/>
      <c r="O4" s="19"/>
      <c r="P4" s="17" t="s">
        <v>9</v>
      </c>
      <c r="Q4" s="19" t="s">
        <v>1200</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281</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c r="A11" s="56"/>
      <c r="B11" s="57" t="s">
        <v>36</v>
      </c>
      <c r="C11" s="58" t="s">
        <v>1201</v>
      </c>
      <c r="D11" s="58"/>
      <c r="E11" s="58"/>
      <c r="F11" s="58"/>
      <c r="G11" s="58"/>
      <c r="H11" s="58"/>
      <c r="I11" s="58" t="s">
        <v>1399</v>
      </c>
      <c r="J11" s="58"/>
      <c r="K11" s="58"/>
      <c r="L11" s="58" t="s">
        <v>1202</v>
      </c>
      <c r="M11" s="58"/>
      <c r="N11" s="58"/>
      <c r="O11" s="58"/>
      <c r="P11" s="59" t="s">
        <v>45</v>
      </c>
      <c r="Q11" s="59" t="s">
        <v>40</v>
      </c>
      <c r="R11" s="60">
        <v>72.7</v>
      </c>
      <c r="S11" s="60" t="s">
        <v>41</v>
      </c>
      <c r="T11" s="60" t="s">
        <v>41</v>
      </c>
      <c r="U11" s="61" t="str">
        <f>IF(ISERR(T11/S11*100),"N/A",T11/S11*100)</f>
        <v>N/A</v>
      </c>
    </row>
    <row r="12" spans="1:34" ht="75" customHeight="1">
      <c r="A12" s="56"/>
      <c r="B12" s="62" t="s">
        <v>42</v>
      </c>
      <c r="C12" s="63" t="s">
        <v>42</v>
      </c>
      <c r="D12" s="63"/>
      <c r="E12" s="63"/>
      <c r="F12" s="63"/>
      <c r="G12" s="63"/>
      <c r="H12" s="63"/>
      <c r="I12" s="63" t="s">
        <v>1203</v>
      </c>
      <c r="J12" s="63"/>
      <c r="K12" s="63"/>
      <c r="L12" s="63" t="s">
        <v>1204</v>
      </c>
      <c r="M12" s="63"/>
      <c r="N12" s="63"/>
      <c r="O12" s="63"/>
      <c r="P12" s="64" t="s">
        <v>45</v>
      </c>
      <c r="Q12" s="64" t="s">
        <v>40</v>
      </c>
      <c r="R12" s="64">
        <v>10</v>
      </c>
      <c r="S12" s="64" t="s">
        <v>41</v>
      </c>
      <c r="T12" s="64" t="s">
        <v>41</v>
      </c>
      <c r="U12" s="65" t="str">
        <f>IF(ISERR((S12-T12)*100/S12+100),"N/A",(S12-T12)*100/S12+100)</f>
        <v>N/A</v>
      </c>
    </row>
    <row r="13" spans="1:34" ht="75" customHeight="1" thickBot="1">
      <c r="A13" s="56"/>
      <c r="B13" s="62" t="s">
        <v>42</v>
      </c>
      <c r="C13" s="63" t="s">
        <v>42</v>
      </c>
      <c r="D13" s="63"/>
      <c r="E13" s="63"/>
      <c r="F13" s="63"/>
      <c r="G13" s="63"/>
      <c r="H13" s="63"/>
      <c r="I13" s="63" t="s">
        <v>1205</v>
      </c>
      <c r="J13" s="63"/>
      <c r="K13" s="63"/>
      <c r="L13" s="63" t="s">
        <v>1206</v>
      </c>
      <c r="M13" s="63"/>
      <c r="N13" s="63"/>
      <c r="O13" s="63"/>
      <c r="P13" s="64" t="s">
        <v>45</v>
      </c>
      <c r="Q13" s="64" t="s">
        <v>40</v>
      </c>
      <c r="R13" s="64">
        <v>100</v>
      </c>
      <c r="S13" s="64" t="s">
        <v>41</v>
      </c>
      <c r="T13" s="64" t="s">
        <v>41</v>
      </c>
      <c r="U13" s="65" t="str">
        <f t="shared" ref="U13:U60" si="0">IF(ISERR(T13/S13*100),"N/A",T13/S13*100)</f>
        <v>N/A</v>
      </c>
    </row>
    <row r="14" spans="1:34" ht="75" customHeight="1" thickTop="1">
      <c r="A14" s="56"/>
      <c r="B14" s="57" t="s">
        <v>46</v>
      </c>
      <c r="C14" s="58" t="s">
        <v>1207</v>
      </c>
      <c r="D14" s="58"/>
      <c r="E14" s="58"/>
      <c r="F14" s="58"/>
      <c r="G14" s="58"/>
      <c r="H14" s="58"/>
      <c r="I14" s="58" t="s">
        <v>1208</v>
      </c>
      <c r="J14" s="58"/>
      <c r="K14" s="58"/>
      <c r="L14" s="58" t="s">
        <v>1209</v>
      </c>
      <c r="M14" s="58"/>
      <c r="N14" s="58"/>
      <c r="O14" s="58"/>
      <c r="P14" s="59" t="s">
        <v>45</v>
      </c>
      <c r="Q14" s="59" t="s">
        <v>1210</v>
      </c>
      <c r="R14" s="59">
        <v>95</v>
      </c>
      <c r="S14" s="59" t="s">
        <v>41</v>
      </c>
      <c r="T14" s="59" t="s">
        <v>41</v>
      </c>
      <c r="U14" s="61" t="str">
        <f t="shared" si="0"/>
        <v>N/A</v>
      </c>
    </row>
    <row r="15" spans="1:34" ht="75" customHeight="1" thickBot="1">
      <c r="A15" s="56"/>
      <c r="B15" s="62" t="s">
        <v>42</v>
      </c>
      <c r="C15" s="63" t="s">
        <v>42</v>
      </c>
      <c r="D15" s="63"/>
      <c r="E15" s="63"/>
      <c r="F15" s="63"/>
      <c r="G15" s="63"/>
      <c r="H15" s="63"/>
      <c r="I15" s="63" t="s">
        <v>1211</v>
      </c>
      <c r="J15" s="63"/>
      <c r="K15" s="63"/>
      <c r="L15" s="63" t="s">
        <v>1212</v>
      </c>
      <c r="M15" s="63"/>
      <c r="N15" s="63"/>
      <c r="O15" s="63"/>
      <c r="P15" s="64" t="s">
        <v>1213</v>
      </c>
      <c r="Q15" s="64" t="s">
        <v>40</v>
      </c>
      <c r="R15" s="64">
        <v>98.9</v>
      </c>
      <c r="S15" s="64" t="s">
        <v>41</v>
      </c>
      <c r="T15" s="64" t="s">
        <v>41</v>
      </c>
      <c r="U15" s="65" t="str">
        <f t="shared" si="0"/>
        <v>N/A</v>
      </c>
    </row>
    <row r="16" spans="1:34" ht="75" customHeight="1" thickTop="1">
      <c r="A16" s="56"/>
      <c r="B16" s="57" t="s">
        <v>51</v>
      </c>
      <c r="C16" s="58" t="s">
        <v>1214</v>
      </c>
      <c r="D16" s="58"/>
      <c r="E16" s="58"/>
      <c r="F16" s="58"/>
      <c r="G16" s="58"/>
      <c r="H16" s="58"/>
      <c r="I16" s="58" t="s">
        <v>1215</v>
      </c>
      <c r="J16" s="58"/>
      <c r="K16" s="58"/>
      <c r="L16" s="58" t="s">
        <v>1216</v>
      </c>
      <c r="M16" s="58"/>
      <c r="N16" s="58"/>
      <c r="O16" s="58"/>
      <c r="P16" s="59" t="s">
        <v>45</v>
      </c>
      <c r="Q16" s="59" t="s">
        <v>55</v>
      </c>
      <c r="R16" s="59">
        <v>100</v>
      </c>
      <c r="S16" s="59">
        <v>78.569999999999993</v>
      </c>
      <c r="T16" s="59">
        <v>78.569999999999993</v>
      </c>
      <c r="U16" s="61">
        <f t="shared" si="0"/>
        <v>100</v>
      </c>
    </row>
    <row r="17" spans="1:21" ht="75" customHeight="1">
      <c r="A17" s="56"/>
      <c r="B17" s="62" t="s">
        <v>42</v>
      </c>
      <c r="C17" s="63" t="s">
        <v>1217</v>
      </c>
      <c r="D17" s="63"/>
      <c r="E17" s="63"/>
      <c r="F17" s="63"/>
      <c r="G17" s="63"/>
      <c r="H17" s="63"/>
      <c r="I17" s="63" t="s">
        <v>1218</v>
      </c>
      <c r="J17" s="63"/>
      <c r="K17" s="63"/>
      <c r="L17" s="63" t="s">
        <v>1219</v>
      </c>
      <c r="M17" s="63"/>
      <c r="N17" s="63"/>
      <c r="O17" s="63"/>
      <c r="P17" s="64" t="s">
        <v>45</v>
      </c>
      <c r="Q17" s="64" t="s">
        <v>107</v>
      </c>
      <c r="R17" s="64">
        <v>100</v>
      </c>
      <c r="S17" s="64" t="s">
        <v>41</v>
      </c>
      <c r="T17" s="64" t="s">
        <v>41</v>
      </c>
      <c r="U17" s="65" t="str">
        <f t="shared" si="0"/>
        <v>N/A</v>
      </c>
    </row>
    <row r="18" spans="1:21" ht="75" customHeight="1">
      <c r="A18" s="56"/>
      <c r="B18" s="62" t="s">
        <v>42</v>
      </c>
      <c r="C18" s="63" t="s">
        <v>1220</v>
      </c>
      <c r="D18" s="63"/>
      <c r="E18" s="63"/>
      <c r="F18" s="63"/>
      <c r="G18" s="63"/>
      <c r="H18" s="63"/>
      <c r="I18" s="63" t="s">
        <v>1221</v>
      </c>
      <c r="J18" s="63"/>
      <c r="K18" s="63"/>
      <c r="L18" s="63" t="s">
        <v>1222</v>
      </c>
      <c r="M18" s="63"/>
      <c r="N18" s="63"/>
      <c r="O18" s="63"/>
      <c r="P18" s="64" t="s">
        <v>45</v>
      </c>
      <c r="Q18" s="64" t="s">
        <v>107</v>
      </c>
      <c r="R18" s="64">
        <v>100</v>
      </c>
      <c r="S18" s="64" t="s">
        <v>41</v>
      </c>
      <c r="T18" s="64" t="s">
        <v>41</v>
      </c>
      <c r="U18" s="65" t="str">
        <f t="shared" si="0"/>
        <v>N/A</v>
      </c>
    </row>
    <row r="19" spans="1:21" ht="75" customHeight="1">
      <c r="A19" s="56"/>
      <c r="B19" s="62" t="s">
        <v>42</v>
      </c>
      <c r="C19" s="63" t="s">
        <v>1223</v>
      </c>
      <c r="D19" s="63"/>
      <c r="E19" s="63"/>
      <c r="F19" s="63"/>
      <c r="G19" s="63"/>
      <c r="H19" s="63"/>
      <c r="I19" s="63" t="s">
        <v>1224</v>
      </c>
      <c r="J19" s="63"/>
      <c r="K19" s="63"/>
      <c r="L19" s="63" t="s">
        <v>1225</v>
      </c>
      <c r="M19" s="63"/>
      <c r="N19" s="63"/>
      <c r="O19" s="63"/>
      <c r="P19" s="64" t="s">
        <v>45</v>
      </c>
      <c r="Q19" s="64" t="s">
        <v>107</v>
      </c>
      <c r="R19" s="64">
        <v>100</v>
      </c>
      <c r="S19" s="64" t="s">
        <v>41</v>
      </c>
      <c r="T19" s="64" t="s">
        <v>41</v>
      </c>
      <c r="U19" s="65" t="str">
        <f t="shared" si="0"/>
        <v>N/A</v>
      </c>
    </row>
    <row r="20" spans="1:21" ht="75" customHeight="1">
      <c r="A20" s="56"/>
      <c r="B20" s="62" t="s">
        <v>42</v>
      </c>
      <c r="C20" s="63" t="s">
        <v>42</v>
      </c>
      <c r="D20" s="63"/>
      <c r="E20" s="63"/>
      <c r="F20" s="63"/>
      <c r="G20" s="63"/>
      <c r="H20" s="63"/>
      <c r="I20" s="63" t="s">
        <v>1226</v>
      </c>
      <c r="J20" s="63"/>
      <c r="K20" s="63"/>
      <c r="L20" s="63" t="s">
        <v>1227</v>
      </c>
      <c r="M20" s="63"/>
      <c r="N20" s="63"/>
      <c r="O20" s="63"/>
      <c r="P20" s="64" t="s">
        <v>45</v>
      </c>
      <c r="Q20" s="64" t="s">
        <v>156</v>
      </c>
      <c r="R20" s="64">
        <v>100</v>
      </c>
      <c r="S20" s="64">
        <v>55.65</v>
      </c>
      <c r="T20" s="64">
        <v>55.65</v>
      </c>
      <c r="U20" s="65">
        <f t="shared" si="0"/>
        <v>100</v>
      </c>
    </row>
    <row r="21" spans="1:21" ht="75" customHeight="1">
      <c r="A21" s="56"/>
      <c r="B21" s="62" t="s">
        <v>42</v>
      </c>
      <c r="C21" s="63" t="s">
        <v>1228</v>
      </c>
      <c r="D21" s="63"/>
      <c r="E21" s="63"/>
      <c r="F21" s="63"/>
      <c r="G21" s="63"/>
      <c r="H21" s="63"/>
      <c r="I21" s="63" t="s">
        <v>1229</v>
      </c>
      <c r="J21" s="63"/>
      <c r="K21" s="63"/>
      <c r="L21" s="63" t="s">
        <v>1230</v>
      </c>
      <c r="M21" s="63"/>
      <c r="N21" s="63"/>
      <c r="O21" s="63"/>
      <c r="P21" s="64" t="s">
        <v>45</v>
      </c>
      <c r="Q21" s="64" t="s">
        <v>156</v>
      </c>
      <c r="R21" s="64">
        <v>6.05</v>
      </c>
      <c r="S21" s="64">
        <v>5.82</v>
      </c>
      <c r="T21" s="64">
        <v>7.8</v>
      </c>
      <c r="U21" s="65">
        <f t="shared" si="0"/>
        <v>134.02061855670101</v>
      </c>
    </row>
    <row r="22" spans="1:21" ht="75" customHeight="1">
      <c r="A22" s="56"/>
      <c r="B22" s="62" t="s">
        <v>42</v>
      </c>
      <c r="C22" s="63" t="s">
        <v>1231</v>
      </c>
      <c r="D22" s="63"/>
      <c r="E22" s="63"/>
      <c r="F22" s="63"/>
      <c r="G22" s="63"/>
      <c r="H22" s="63"/>
      <c r="I22" s="63" t="s">
        <v>1232</v>
      </c>
      <c r="J22" s="63"/>
      <c r="K22" s="63"/>
      <c r="L22" s="63" t="s">
        <v>1233</v>
      </c>
      <c r="M22" s="63"/>
      <c r="N22" s="63"/>
      <c r="O22" s="63"/>
      <c r="P22" s="64" t="s">
        <v>45</v>
      </c>
      <c r="Q22" s="64" t="s">
        <v>386</v>
      </c>
      <c r="R22" s="64">
        <v>100</v>
      </c>
      <c r="S22" s="64" t="s">
        <v>41</v>
      </c>
      <c r="T22" s="64" t="s">
        <v>41</v>
      </c>
      <c r="U22" s="65" t="str">
        <f t="shared" si="0"/>
        <v>N/A</v>
      </c>
    </row>
    <row r="23" spans="1:21" ht="75" customHeight="1">
      <c r="A23" s="56"/>
      <c r="B23" s="62" t="s">
        <v>42</v>
      </c>
      <c r="C23" s="63" t="s">
        <v>1234</v>
      </c>
      <c r="D23" s="63"/>
      <c r="E23" s="63"/>
      <c r="F23" s="63"/>
      <c r="G23" s="63"/>
      <c r="H23" s="63"/>
      <c r="I23" s="63" t="s">
        <v>1235</v>
      </c>
      <c r="J23" s="63"/>
      <c r="K23" s="63"/>
      <c r="L23" s="63" t="s">
        <v>1236</v>
      </c>
      <c r="M23" s="63"/>
      <c r="N23" s="63"/>
      <c r="O23" s="63"/>
      <c r="P23" s="64" t="s">
        <v>45</v>
      </c>
      <c r="Q23" s="64" t="s">
        <v>107</v>
      </c>
      <c r="R23" s="64">
        <v>100</v>
      </c>
      <c r="S23" s="64" t="s">
        <v>41</v>
      </c>
      <c r="T23" s="64" t="s">
        <v>41</v>
      </c>
      <c r="U23" s="65" t="str">
        <f t="shared" si="0"/>
        <v>N/A</v>
      </c>
    </row>
    <row r="24" spans="1:21" ht="75" customHeight="1">
      <c r="A24" s="56"/>
      <c r="B24" s="62" t="s">
        <v>42</v>
      </c>
      <c r="C24" s="63" t="s">
        <v>1237</v>
      </c>
      <c r="D24" s="63"/>
      <c r="E24" s="63"/>
      <c r="F24" s="63"/>
      <c r="G24" s="63"/>
      <c r="H24" s="63"/>
      <c r="I24" s="63" t="s">
        <v>1238</v>
      </c>
      <c r="J24" s="63"/>
      <c r="K24" s="63"/>
      <c r="L24" s="63" t="s">
        <v>1239</v>
      </c>
      <c r="M24" s="63"/>
      <c r="N24" s="63"/>
      <c r="O24" s="63"/>
      <c r="P24" s="64" t="s">
        <v>45</v>
      </c>
      <c r="Q24" s="64" t="s">
        <v>107</v>
      </c>
      <c r="R24" s="64">
        <v>100</v>
      </c>
      <c r="S24" s="64" t="s">
        <v>41</v>
      </c>
      <c r="T24" s="64" t="s">
        <v>41</v>
      </c>
      <c r="U24" s="65" t="str">
        <f t="shared" si="0"/>
        <v>N/A</v>
      </c>
    </row>
    <row r="25" spans="1:21" ht="75" customHeight="1">
      <c r="A25" s="56"/>
      <c r="B25" s="62" t="s">
        <v>42</v>
      </c>
      <c r="C25" s="63" t="s">
        <v>1240</v>
      </c>
      <c r="D25" s="63"/>
      <c r="E25" s="63"/>
      <c r="F25" s="63"/>
      <c r="G25" s="63"/>
      <c r="H25" s="63"/>
      <c r="I25" s="63" t="s">
        <v>1241</v>
      </c>
      <c r="J25" s="63"/>
      <c r="K25" s="63"/>
      <c r="L25" s="63" t="s">
        <v>1242</v>
      </c>
      <c r="M25" s="63"/>
      <c r="N25" s="63"/>
      <c r="O25" s="63"/>
      <c r="P25" s="64" t="s">
        <v>45</v>
      </c>
      <c r="Q25" s="64" t="s">
        <v>107</v>
      </c>
      <c r="R25" s="64">
        <v>100</v>
      </c>
      <c r="S25" s="64" t="s">
        <v>41</v>
      </c>
      <c r="T25" s="64" t="s">
        <v>41</v>
      </c>
      <c r="U25" s="65" t="str">
        <f t="shared" si="0"/>
        <v>N/A</v>
      </c>
    </row>
    <row r="26" spans="1:21" ht="75" customHeight="1">
      <c r="A26" s="56"/>
      <c r="B26" s="62" t="s">
        <v>42</v>
      </c>
      <c r="C26" s="63" t="s">
        <v>1243</v>
      </c>
      <c r="D26" s="63"/>
      <c r="E26" s="63"/>
      <c r="F26" s="63"/>
      <c r="G26" s="63"/>
      <c r="H26" s="63"/>
      <c r="I26" s="63" t="s">
        <v>1244</v>
      </c>
      <c r="J26" s="63"/>
      <c r="K26" s="63"/>
      <c r="L26" s="63" t="s">
        <v>1245</v>
      </c>
      <c r="M26" s="63"/>
      <c r="N26" s="63"/>
      <c r="O26" s="63"/>
      <c r="P26" s="64" t="s">
        <v>45</v>
      </c>
      <c r="Q26" s="64" t="s">
        <v>107</v>
      </c>
      <c r="R26" s="64">
        <v>100</v>
      </c>
      <c r="S26" s="64" t="s">
        <v>41</v>
      </c>
      <c r="T26" s="64" t="s">
        <v>41</v>
      </c>
      <c r="U26" s="65" t="str">
        <f t="shared" si="0"/>
        <v>N/A</v>
      </c>
    </row>
    <row r="27" spans="1:21" ht="75" customHeight="1">
      <c r="A27" s="56"/>
      <c r="B27" s="62" t="s">
        <v>42</v>
      </c>
      <c r="C27" s="63" t="s">
        <v>1246</v>
      </c>
      <c r="D27" s="63"/>
      <c r="E27" s="63"/>
      <c r="F27" s="63"/>
      <c r="G27" s="63"/>
      <c r="H27" s="63"/>
      <c r="I27" s="63" t="s">
        <v>1247</v>
      </c>
      <c r="J27" s="63"/>
      <c r="K27" s="63"/>
      <c r="L27" s="63" t="s">
        <v>1248</v>
      </c>
      <c r="M27" s="63"/>
      <c r="N27" s="63"/>
      <c r="O27" s="63"/>
      <c r="P27" s="64" t="s">
        <v>45</v>
      </c>
      <c r="Q27" s="64" t="s">
        <v>107</v>
      </c>
      <c r="R27" s="64">
        <v>100</v>
      </c>
      <c r="S27" s="64" t="s">
        <v>41</v>
      </c>
      <c r="T27" s="64" t="s">
        <v>41</v>
      </c>
      <c r="U27" s="65" t="str">
        <f t="shared" si="0"/>
        <v>N/A</v>
      </c>
    </row>
    <row r="28" spans="1:21" ht="75" customHeight="1">
      <c r="A28" s="56"/>
      <c r="B28" s="62" t="s">
        <v>42</v>
      </c>
      <c r="C28" s="63" t="s">
        <v>1249</v>
      </c>
      <c r="D28" s="63"/>
      <c r="E28" s="63"/>
      <c r="F28" s="63"/>
      <c r="G28" s="63"/>
      <c r="H28" s="63"/>
      <c r="I28" s="63" t="s">
        <v>1250</v>
      </c>
      <c r="J28" s="63"/>
      <c r="K28" s="63"/>
      <c r="L28" s="63" t="s">
        <v>1251</v>
      </c>
      <c r="M28" s="63"/>
      <c r="N28" s="63"/>
      <c r="O28" s="63"/>
      <c r="P28" s="64" t="s">
        <v>45</v>
      </c>
      <c r="Q28" s="64" t="s">
        <v>107</v>
      </c>
      <c r="R28" s="64">
        <v>100</v>
      </c>
      <c r="S28" s="64" t="s">
        <v>41</v>
      </c>
      <c r="T28" s="64" t="s">
        <v>41</v>
      </c>
      <c r="U28" s="65" t="str">
        <f t="shared" si="0"/>
        <v>N/A</v>
      </c>
    </row>
    <row r="29" spans="1:21" ht="75" customHeight="1" thickBot="1">
      <c r="A29" s="56"/>
      <c r="B29" s="62" t="s">
        <v>42</v>
      </c>
      <c r="C29" s="63" t="s">
        <v>1252</v>
      </c>
      <c r="D29" s="63"/>
      <c r="E29" s="63"/>
      <c r="F29" s="63"/>
      <c r="G29" s="63"/>
      <c r="H29" s="63"/>
      <c r="I29" s="63" t="s">
        <v>1253</v>
      </c>
      <c r="J29" s="63"/>
      <c r="K29" s="63"/>
      <c r="L29" s="63" t="s">
        <v>1254</v>
      </c>
      <c r="M29" s="63"/>
      <c r="N29" s="63"/>
      <c r="O29" s="63"/>
      <c r="P29" s="64" t="s">
        <v>45</v>
      </c>
      <c r="Q29" s="64" t="s">
        <v>107</v>
      </c>
      <c r="R29" s="64">
        <v>100</v>
      </c>
      <c r="S29" s="64" t="s">
        <v>41</v>
      </c>
      <c r="T29" s="64" t="s">
        <v>41</v>
      </c>
      <c r="U29" s="65" t="str">
        <f t="shared" si="0"/>
        <v>N/A</v>
      </c>
    </row>
    <row r="30" spans="1:21" ht="75" customHeight="1" thickTop="1">
      <c r="A30" s="56"/>
      <c r="B30" s="57" t="s">
        <v>56</v>
      </c>
      <c r="C30" s="58" t="s">
        <v>1255</v>
      </c>
      <c r="D30" s="58"/>
      <c r="E30" s="58"/>
      <c r="F30" s="58"/>
      <c r="G30" s="58"/>
      <c r="H30" s="58"/>
      <c r="I30" s="58" t="s">
        <v>1256</v>
      </c>
      <c r="J30" s="58"/>
      <c r="K30" s="58"/>
      <c r="L30" s="58" t="s">
        <v>1257</v>
      </c>
      <c r="M30" s="58"/>
      <c r="N30" s="58"/>
      <c r="O30" s="58"/>
      <c r="P30" s="59" t="s">
        <v>45</v>
      </c>
      <c r="Q30" s="59" t="s">
        <v>60</v>
      </c>
      <c r="R30" s="59">
        <v>100</v>
      </c>
      <c r="S30" s="59">
        <v>75.7</v>
      </c>
      <c r="T30" s="59">
        <v>75.7</v>
      </c>
      <c r="U30" s="61">
        <f t="shared" si="0"/>
        <v>100</v>
      </c>
    </row>
    <row r="31" spans="1:21" ht="75" customHeight="1">
      <c r="A31" s="56"/>
      <c r="B31" s="62" t="s">
        <v>42</v>
      </c>
      <c r="C31" s="63" t="s">
        <v>1258</v>
      </c>
      <c r="D31" s="63"/>
      <c r="E31" s="63"/>
      <c r="F31" s="63"/>
      <c r="G31" s="63"/>
      <c r="H31" s="63"/>
      <c r="I31" s="63" t="s">
        <v>1259</v>
      </c>
      <c r="J31" s="63"/>
      <c r="K31" s="63"/>
      <c r="L31" s="63" t="s">
        <v>1260</v>
      </c>
      <c r="M31" s="63"/>
      <c r="N31" s="63"/>
      <c r="O31" s="63"/>
      <c r="P31" s="64" t="s">
        <v>45</v>
      </c>
      <c r="Q31" s="64" t="s">
        <v>107</v>
      </c>
      <c r="R31" s="64">
        <v>100</v>
      </c>
      <c r="S31" s="64" t="s">
        <v>41</v>
      </c>
      <c r="T31" s="64" t="s">
        <v>41</v>
      </c>
      <c r="U31" s="65" t="str">
        <f t="shared" si="0"/>
        <v>N/A</v>
      </c>
    </row>
    <row r="32" spans="1:21" ht="75" customHeight="1">
      <c r="A32" s="56"/>
      <c r="B32" s="62" t="s">
        <v>42</v>
      </c>
      <c r="C32" s="63" t="s">
        <v>1261</v>
      </c>
      <c r="D32" s="63"/>
      <c r="E32" s="63"/>
      <c r="F32" s="63"/>
      <c r="G32" s="63"/>
      <c r="H32" s="63"/>
      <c r="I32" s="63" t="s">
        <v>1262</v>
      </c>
      <c r="J32" s="63"/>
      <c r="K32" s="63"/>
      <c r="L32" s="63" t="s">
        <v>1263</v>
      </c>
      <c r="M32" s="63"/>
      <c r="N32" s="63"/>
      <c r="O32" s="63"/>
      <c r="P32" s="64" t="s">
        <v>45</v>
      </c>
      <c r="Q32" s="64" t="s">
        <v>107</v>
      </c>
      <c r="R32" s="64">
        <v>100</v>
      </c>
      <c r="S32" s="64" t="s">
        <v>41</v>
      </c>
      <c r="T32" s="64" t="s">
        <v>41</v>
      </c>
      <c r="U32" s="65" t="str">
        <f t="shared" si="0"/>
        <v>N/A</v>
      </c>
    </row>
    <row r="33" spans="1:21" ht="75" customHeight="1">
      <c r="A33" s="56"/>
      <c r="B33" s="62" t="s">
        <v>42</v>
      </c>
      <c r="C33" s="63" t="s">
        <v>1264</v>
      </c>
      <c r="D33" s="63"/>
      <c r="E33" s="63"/>
      <c r="F33" s="63"/>
      <c r="G33" s="63"/>
      <c r="H33" s="63"/>
      <c r="I33" s="63" t="s">
        <v>1265</v>
      </c>
      <c r="J33" s="63"/>
      <c r="K33" s="63"/>
      <c r="L33" s="63" t="s">
        <v>1266</v>
      </c>
      <c r="M33" s="63"/>
      <c r="N33" s="63"/>
      <c r="O33" s="63"/>
      <c r="P33" s="64" t="s">
        <v>45</v>
      </c>
      <c r="Q33" s="64" t="s">
        <v>107</v>
      </c>
      <c r="R33" s="64">
        <v>100</v>
      </c>
      <c r="S33" s="64" t="s">
        <v>41</v>
      </c>
      <c r="T33" s="64" t="s">
        <v>41</v>
      </c>
      <c r="U33" s="65" t="str">
        <f t="shared" si="0"/>
        <v>N/A</v>
      </c>
    </row>
    <row r="34" spans="1:21" ht="75" customHeight="1">
      <c r="A34" s="56"/>
      <c r="B34" s="62" t="s">
        <v>42</v>
      </c>
      <c r="C34" s="63" t="s">
        <v>1267</v>
      </c>
      <c r="D34" s="63"/>
      <c r="E34" s="63"/>
      <c r="F34" s="63"/>
      <c r="G34" s="63"/>
      <c r="H34" s="63"/>
      <c r="I34" s="63" t="s">
        <v>1268</v>
      </c>
      <c r="J34" s="63"/>
      <c r="K34" s="63"/>
      <c r="L34" s="63" t="s">
        <v>1269</v>
      </c>
      <c r="M34" s="63"/>
      <c r="N34" s="63"/>
      <c r="O34" s="63"/>
      <c r="P34" s="64" t="s">
        <v>1270</v>
      </c>
      <c r="Q34" s="64" t="s">
        <v>107</v>
      </c>
      <c r="R34" s="64">
        <v>100</v>
      </c>
      <c r="S34" s="64" t="s">
        <v>41</v>
      </c>
      <c r="T34" s="64" t="s">
        <v>41</v>
      </c>
      <c r="U34" s="65" t="str">
        <f t="shared" si="0"/>
        <v>N/A</v>
      </c>
    </row>
    <row r="35" spans="1:21" ht="75" customHeight="1">
      <c r="A35" s="56"/>
      <c r="B35" s="62" t="s">
        <v>42</v>
      </c>
      <c r="C35" s="63" t="s">
        <v>1271</v>
      </c>
      <c r="D35" s="63"/>
      <c r="E35" s="63"/>
      <c r="F35" s="63"/>
      <c r="G35" s="63"/>
      <c r="H35" s="63"/>
      <c r="I35" s="63" t="s">
        <v>1272</v>
      </c>
      <c r="J35" s="63"/>
      <c r="K35" s="63"/>
      <c r="L35" s="63" t="s">
        <v>1273</v>
      </c>
      <c r="M35" s="63"/>
      <c r="N35" s="63"/>
      <c r="O35" s="63"/>
      <c r="P35" s="64" t="s">
        <v>45</v>
      </c>
      <c r="Q35" s="64" t="s">
        <v>107</v>
      </c>
      <c r="R35" s="64">
        <v>100</v>
      </c>
      <c r="S35" s="64" t="s">
        <v>41</v>
      </c>
      <c r="T35" s="64" t="s">
        <v>41</v>
      </c>
      <c r="U35" s="65" t="str">
        <f t="shared" si="0"/>
        <v>N/A</v>
      </c>
    </row>
    <row r="36" spans="1:21" ht="75" customHeight="1">
      <c r="A36" s="56"/>
      <c r="B36" s="62" t="s">
        <v>42</v>
      </c>
      <c r="C36" s="63" t="s">
        <v>1274</v>
      </c>
      <c r="D36" s="63"/>
      <c r="E36" s="63"/>
      <c r="F36" s="63"/>
      <c r="G36" s="63"/>
      <c r="H36" s="63"/>
      <c r="I36" s="63" t="s">
        <v>1275</v>
      </c>
      <c r="J36" s="63"/>
      <c r="K36" s="63"/>
      <c r="L36" s="63" t="s">
        <v>1276</v>
      </c>
      <c r="M36" s="63"/>
      <c r="N36" s="63"/>
      <c r="O36" s="63"/>
      <c r="P36" s="64" t="s">
        <v>45</v>
      </c>
      <c r="Q36" s="64" t="s">
        <v>107</v>
      </c>
      <c r="R36" s="64">
        <v>100</v>
      </c>
      <c r="S36" s="64" t="s">
        <v>41</v>
      </c>
      <c r="T36" s="64" t="s">
        <v>41</v>
      </c>
      <c r="U36" s="65" t="str">
        <f t="shared" si="0"/>
        <v>N/A</v>
      </c>
    </row>
    <row r="37" spans="1:21" ht="75" customHeight="1">
      <c r="A37" s="56"/>
      <c r="B37" s="62" t="s">
        <v>42</v>
      </c>
      <c r="C37" s="63" t="s">
        <v>1277</v>
      </c>
      <c r="D37" s="63"/>
      <c r="E37" s="63"/>
      <c r="F37" s="63"/>
      <c r="G37" s="63"/>
      <c r="H37" s="63"/>
      <c r="I37" s="63" t="s">
        <v>1278</v>
      </c>
      <c r="J37" s="63"/>
      <c r="K37" s="63"/>
      <c r="L37" s="63" t="s">
        <v>1279</v>
      </c>
      <c r="M37" s="63"/>
      <c r="N37" s="63"/>
      <c r="O37" s="63"/>
      <c r="P37" s="64" t="s">
        <v>1280</v>
      </c>
      <c r="Q37" s="64" t="s">
        <v>107</v>
      </c>
      <c r="R37" s="64">
        <v>80</v>
      </c>
      <c r="S37" s="64" t="s">
        <v>41</v>
      </c>
      <c r="T37" s="64" t="s">
        <v>41</v>
      </c>
      <c r="U37" s="65" t="str">
        <f t="shared" si="0"/>
        <v>N/A</v>
      </c>
    </row>
    <row r="38" spans="1:21" ht="75" customHeight="1">
      <c r="A38" s="56"/>
      <c r="B38" s="62" t="s">
        <v>42</v>
      </c>
      <c r="C38" s="63" t="s">
        <v>1281</v>
      </c>
      <c r="D38" s="63"/>
      <c r="E38" s="63"/>
      <c r="F38" s="63"/>
      <c r="G38" s="63"/>
      <c r="H38" s="63"/>
      <c r="I38" s="63" t="s">
        <v>1282</v>
      </c>
      <c r="J38" s="63"/>
      <c r="K38" s="63"/>
      <c r="L38" s="63" t="s">
        <v>1283</v>
      </c>
      <c r="M38" s="63"/>
      <c r="N38" s="63"/>
      <c r="O38" s="63"/>
      <c r="P38" s="64" t="s">
        <v>45</v>
      </c>
      <c r="Q38" s="64" t="s">
        <v>107</v>
      </c>
      <c r="R38" s="64">
        <v>100</v>
      </c>
      <c r="S38" s="64" t="s">
        <v>41</v>
      </c>
      <c r="T38" s="64" t="s">
        <v>41</v>
      </c>
      <c r="U38" s="65" t="str">
        <f t="shared" si="0"/>
        <v>N/A</v>
      </c>
    </row>
    <row r="39" spans="1:21" ht="75" customHeight="1">
      <c r="A39" s="56"/>
      <c r="B39" s="62" t="s">
        <v>42</v>
      </c>
      <c r="C39" s="63" t="s">
        <v>1284</v>
      </c>
      <c r="D39" s="63"/>
      <c r="E39" s="63"/>
      <c r="F39" s="63"/>
      <c r="G39" s="63"/>
      <c r="H39" s="63"/>
      <c r="I39" s="63" t="s">
        <v>1285</v>
      </c>
      <c r="J39" s="63"/>
      <c r="K39" s="63"/>
      <c r="L39" s="63" t="s">
        <v>1286</v>
      </c>
      <c r="M39" s="63"/>
      <c r="N39" s="63"/>
      <c r="O39" s="63"/>
      <c r="P39" s="64" t="s">
        <v>45</v>
      </c>
      <c r="Q39" s="64" t="s">
        <v>107</v>
      </c>
      <c r="R39" s="64">
        <v>100</v>
      </c>
      <c r="S39" s="64" t="s">
        <v>41</v>
      </c>
      <c r="T39" s="64" t="s">
        <v>41</v>
      </c>
      <c r="U39" s="65" t="str">
        <f t="shared" si="0"/>
        <v>N/A</v>
      </c>
    </row>
    <row r="40" spans="1:21" ht="75" customHeight="1">
      <c r="A40" s="56"/>
      <c r="B40" s="62" t="s">
        <v>42</v>
      </c>
      <c r="C40" s="63" t="s">
        <v>1287</v>
      </c>
      <c r="D40" s="63"/>
      <c r="E40" s="63"/>
      <c r="F40" s="63"/>
      <c r="G40" s="63"/>
      <c r="H40" s="63"/>
      <c r="I40" s="63" t="s">
        <v>1288</v>
      </c>
      <c r="J40" s="63"/>
      <c r="K40" s="63"/>
      <c r="L40" s="63" t="s">
        <v>1289</v>
      </c>
      <c r="M40" s="63"/>
      <c r="N40" s="63"/>
      <c r="O40" s="63"/>
      <c r="P40" s="64" t="s">
        <v>45</v>
      </c>
      <c r="Q40" s="64" t="s">
        <v>107</v>
      </c>
      <c r="R40" s="64">
        <v>100</v>
      </c>
      <c r="S40" s="64" t="s">
        <v>41</v>
      </c>
      <c r="T40" s="64" t="s">
        <v>41</v>
      </c>
      <c r="U40" s="65" t="str">
        <f t="shared" si="0"/>
        <v>N/A</v>
      </c>
    </row>
    <row r="41" spans="1:21" ht="75" customHeight="1">
      <c r="A41" s="56"/>
      <c r="B41" s="62" t="s">
        <v>42</v>
      </c>
      <c r="C41" s="63" t="s">
        <v>1290</v>
      </c>
      <c r="D41" s="63"/>
      <c r="E41" s="63"/>
      <c r="F41" s="63"/>
      <c r="G41" s="63"/>
      <c r="H41" s="63"/>
      <c r="I41" s="63" t="s">
        <v>1291</v>
      </c>
      <c r="J41" s="63"/>
      <c r="K41" s="63"/>
      <c r="L41" s="63" t="s">
        <v>1292</v>
      </c>
      <c r="M41" s="63"/>
      <c r="N41" s="63"/>
      <c r="O41" s="63"/>
      <c r="P41" s="64" t="s">
        <v>45</v>
      </c>
      <c r="Q41" s="64" t="s">
        <v>107</v>
      </c>
      <c r="R41" s="64">
        <v>100</v>
      </c>
      <c r="S41" s="64" t="s">
        <v>41</v>
      </c>
      <c r="T41" s="64" t="s">
        <v>41</v>
      </c>
      <c r="U41" s="65" t="str">
        <f t="shared" si="0"/>
        <v>N/A</v>
      </c>
    </row>
    <row r="42" spans="1:21" ht="75" customHeight="1">
      <c r="A42" s="56"/>
      <c r="B42" s="62" t="s">
        <v>42</v>
      </c>
      <c r="C42" s="63" t="s">
        <v>1293</v>
      </c>
      <c r="D42" s="63"/>
      <c r="E42" s="63"/>
      <c r="F42" s="63"/>
      <c r="G42" s="63"/>
      <c r="H42" s="63"/>
      <c r="I42" s="63" t="s">
        <v>1294</v>
      </c>
      <c r="J42" s="63"/>
      <c r="K42" s="63"/>
      <c r="L42" s="63" t="s">
        <v>1295</v>
      </c>
      <c r="M42" s="63"/>
      <c r="N42" s="63"/>
      <c r="O42" s="63"/>
      <c r="P42" s="64" t="s">
        <v>45</v>
      </c>
      <c r="Q42" s="64" t="s">
        <v>107</v>
      </c>
      <c r="R42" s="64">
        <v>100</v>
      </c>
      <c r="S42" s="64" t="s">
        <v>41</v>
      </c>
      <c r="T42" s="64" t="s">
        <v>41</v>
      </c>
      <c r="U42" s="65" t="str">
        <f t="shared" si="0"/>
        <v>N/A</v>
      </c>
    </row>
    <row r="43" spans="1:21" ht="75" customHeight="1">
      <c r="A43" s="56"/>
      <c r="B43" s="62" t="s">
        <v>42</v>
      </c>
      <c r="C43" s="63" t="s">
        <v>1296</v>
      </c>
      <c r="D43" s="63"/>
      <c r="E43" s="63"/>
      <c r="F43" s="63"/>
      <c r="G43" s="63"/>
      <c r="H43" s="63"/>
      <c r="I43" s="63" t="s">
        <v>1297</v>
      </c>
      <c r="J43" s="63"/>
      <c r="K43" s="63"/>
      <c r="L43" s="63" t="s">
        <v>1298</v>
      </c>
      <c r="M43" s="63"/>
      <c r="N43" s="63"/>
      <c r="O43" s="63"/>
      <c r="P43" s="64" t="s">
        <v>45</v>
      </c>
      <c r="Q43" s="64" t="s">
        <v>107</v>
      </c>
      <c r="R43" s="64">
        <v>100</v>
      </c>
      <c r="S43" s="64" t="s">
        <v>41</v>
      </c>
      <c r="T43" s="64" t="s">
        <v>41</v>
      </c>
      <c r="U43" s="65" t="str">
        <f t="shared" si="0"/>
        <v>N/A</v>
      </c>
    </row>
    <row r="44" spans="1:21" ht="75" customHeight="1">
      <c r="A44" s="56"/>
      <c r="B44" s="62" t="s">
        <v>42</v>
      </c>
      <c r="C44" s="63" t="s">
        <v>1299</v>
      </c>
      <c r="D44" s="63"/>
      <c r="E44" s="63"/>
      <c r="F44" s="63"/>
      <c r="G44" s="63"/>
      <c r="H44" s="63"/>
      <c r="I44" s="63" t="s">
        <v>1300</v>
      </c>
      <c r="J44" s="63"/>
      <c r="K44" s="63"/>
      <c r="L44" s="63" t="s">
        <v>1301</v>
      </c>
      <c r="M44" s="63"/>
      <c r="N44" s="63"/>
      <c r="O44" s="63"/>
      <c r="P44" s="64" t="s">
        <v>45</v>
      </c>
      <c r="Q44" s="64" t="s">
        <v>107</v>
      </c>
      <c r="R44" s="64">
        <v>100</v>
      </c>
      <c r="S44" s="64" t="s">
        <v>41</v>
      </c>
      <c r="T44" s="64" t="s">
        <v>41</v>
      </c>
      <c r="U44" s="65" t="str">
        <f t="shared" si="0"/>
        <v>N/A</v>
      </c>
    </row>
    <row r="45" spans="1:21" ht="75" customHeight="1">
      <c r="A45" s="56"/>
      <c r="B45" s="62" t="s">
        <v>42</v>
      </c>
      <c r="C45" s="63" t="s">
        <v>1302</v>
      </c>
      <c r="D45" s="63"/>
      <c r="E45" s="63"/>
      <c r="F45" s="63"/>
      <c r="G45" s="63"/>
      <c r="H45" s="63"/>
      <c r="I45" s="63" t="s">
        <v>1303</v>
      </c>
      <c r="J45" s="63"/>
      <c r="K45" s="63"/>
      <c r="L45" s="63" t="s">
        <v>1242</v>
      </c>
      <c r="M45" s="63"/>
      <c r="N45" s="63"/>
      <c r="O45" s="63"/>
      <c r="P45" s="64" t="s">
        <v>45</v>
      </c>
      <c r="Q45" s="64" t="s">
        <v>107</v>
      </c>
      <c r="R45" s="64">
        <v>100</v>
      </c>
      <c r="S45" s="64" t="s">
        <v>41</v>
      </c>
      <c r="T45" s="64" t="s">
        <v>41</v>
      </c>
      <c r="U45" s="65" t="str">
        <f t="shared" si="0"/>
        <v>N/A</v>
      </c>
    </row>
    <row r="46" spans="1:21" ht="75" customHeight="1">
      <c r="A46" s="56"/>
      <c r="B46" s="62" t="s">
        <v>42</v>
      </c>
      <c r="C46" s="63" t="s">
        <v>1304</v>
      </c>
      <c r="D46" s="63"/>
      <c r="E46" s="63"/>
      <c r="F46" s="63"/>
      <c r="G46" s="63"/>
      <c r="H46" s="63"/>
      <c r="I46" s="63" t="s">
        <v>1305</v>
      </c>
      <c r="J46" s="63"/>
      <c r="K46" s="63"/>
      <c r="L46" s="63" t="s">
        <v>1306</v>
      </c>
      <c r="M46" s="63"/>
      <c r="N46" s="63"/>
      <c r="O46" s="63"/>
      <c r="P46" s="64" t="s">
        <v>45</v>
      </c>
      <c r="Q46" s="64" t="s">
        <v>107</v>
      </c>
      <c r="R46" s="64">
        <v>100</v>
      </c>
      <c r="S46" s="64" t="s">
        <v>41</v>
      </c>
      <c r="T46" s="64" t="s">
        <v>41</v>
      </c>
      <c r="U46" s="65" t="str">
        <f t="shared" si="0"/>
        <v>N/A</v>
      </c>
    </row>
    <row r="47" spans="1:21" ht="75" customHeight="1">
      <c r="A47" s="56"/>
      <c r="B47" s="62" t="s">
        <v>42</v>
      </c>
      <c r="C47" s="63" t="s">
        <v>1307</v>
      </c>
      <c r="D47" s="63"/>
      <c r="E47" s="63"/>
      <c r="F47" s="63"/>
      <c r="G47" s="63"/>
      <c r="H47" s="63"/>
      <c r="I47" s="63" t="s">
        <v>1308</v>
      </c>
      <c r="J47" s="63"/>
      <c r="K47" s="63"/>
      <c r="L47" s="63" t="s">
        <v>1309</v>
      </c>
      <c r="M47" s="63"/>
      <c r="N47" s="63"/>
      <c r="O47" s="63"/>
      <c r="P47" s="64" t="s">
        <v>45</v>
      </c>
      <c r="Q47" s="64" t="s">
        <v>107</v>
      </c>
      <c r="R47" s="64">
        <v>100</v>
      </c>
      <c r="S47" s="64" t="s">
        <v>41</v>
      </c>
      <c r="T47" s="64" t="s">
        <v>41</v>
      </c>
      <c r="U47" s="65" t="str">
        <f t="shared" si="0"/>
        <v>N/A</v>
      </c>
    </row>
    <row r="48" spans="1:21" ht="75" customHeight="1">
      <c r="A48" s="56"/>
      <c r="B48" s="62" t="s">
        <v>42</v>
      </c>
      <c r="C48" s="63" t="s">
        <v>1310</v>
      </c>
      <c r="D48" s="63"/>
      <c r="E48" s="63"/>
      <c r="F48" s="63"/>
      <c r="G48" s="63"/>
      <c r="H48" s="63"/>
      <c r="I48" s="63" t="s">
        <v>1311</v>
      </c>
      <c r="J48" s="63"/>
      <c r="K48" s="63"/>
      <c r="L48" s="63" t="s">
        <v>1312</v>
      </c>
      <c r="M48" s="63"/>
      <c r="N48" s="63"/>
      <c r="O48" s="63"/>
      <c r="P48" s="64" t="s">
        <v>45</v>
      </c>
      <c r="Q48" s="64" t="s">
        <v>60</v>
      </c>
      <c r="R48" s="64">
        <v>100</v>
      </c>
      <c r="S48" s="64">
        <v>77.63</v>
      </c>
      <c r="T48" s="64">
        <v>70.540000000000006</v>
      </c>
      <c r="U48" s="65">
        <f t="shared" si="0"/>
        <v>90.866932886770584</v>
      </c>
    </row>
    <row r="49" spans="1:22" ht="75" customHeight="1">
      <c r="A49" s="56"/>
      <c r="B49" s="62" t="s">
        <v>42</v>
      </c>
      <c r="C49" s="63" t="s">
        <v>1313</v>
      </c>
      <c r="D49" s="63"/>
      <c r="E49" s="63"/>
      <c r="F49" s="63"/>
      <c r="G49" s="63"/>
      <c r="H49" s="63"/>
      <c r="I49" s="63" t="s">
        <v>1314</v>
      </c>
      <c r="J49" s="63"/>
      <c r="K49" s="63"/>
      <c r="L49" s="63" t="s">
        <v>1315</v>
      </c>
      <c r="M49" s="63"/>
      <c r="N49" s="63"/>
      <c r="O49" s="63"/>
      <c r="P49" s="64" t="s">
        <v>45</v>
      </c>
      <c r="Q49" s="64" t="s">
        <v>60</v>
      </c>
      <c r="R49" s="64">
        <v>100</v>
      </c>
      <c r="S49" s="64">
        <v>100</v>
      </c>
      <c r="T49" s="64">
        <v>100</v>
      </c>
      <c r="U49" s="65">
        <f t="shared" si="0"/>
        <v>100</v>
      </c>
    </row>
    <row r="50" spans="1:22" ht="75" customHeight="1">
      <c r="A50" s="56"/>
      <c r="B50" s="62" t="s">
        <v>42</v>
      </c>
      <c r="C50" s="63" t="s">
        <v>1316</v>
      </c>
      <c r="D50" s="63"/>
      <c r="E50" s="63"/>
      <c r="F50" s="63"/>
      <c r="G50" s="63"/>
      <c r="H50" s="63"/>
      <c r="I50" s="63" t="s">
        <v>1317</v>
      </c>
      <c r="J50" s="63"/>
      <c r="K50" s="63"/>
      <c r="L50" s="63" t="s">
        <v>1318</v>
      </c>
      <c r="M50" s="63"/>
      <c r="N50" s="63"/>
      <c r="O50" s="63"/>
      <c r="P50" s="64" t="s">
        <v>45</v>
      </c>
      <c r="Q50" s="64" t="s">
        <v>107</v>
      </c>
      <c r="R50" s="64">
        <v>100</v>
      </c>
      <c r="S50" s="64" t="s">
        <v>41</v>
      </c>
      <c r="T50" s="64" t="s">
        <v>41</v>
      </c>
      <c r="U50" s="65" t="str">
        <f t="shared" si="0"/>
        <v>N/A</v>
      </c>
    </row>
    <row r="51" spans="1:22" ht="75" customHeight="1">
      <c r="A51" s="56"/>
      <c r="B51" s="62" t="s">
        <v>42</v>
      </c>
      <c r="C51" s="63" t="s">
        <v>1319</v>
      </c>
      <c r="D51" s="63"/>
      <c r="E51" s="63"/>
      <c r="F51" s="63"/>
      <c r="G51" s="63"/>
      <c r="H51" s="63"/>
      <c r="I51" s="63" t="s">
        <v>1320</v>
      </c>
      <c r="J51" s="63"/>
      <c r="K51" s="63"/>
      <c r="L51" s="63" t="s">
        <v>1321</v>
      </c>
      <c r="M51" s="63"/>
      <c r="N51" s="63"/>
      <c r="O51" s="63"/>
      <c r="P51" s="64" t="s">
        <v>45</v>
      </c>
      <c r="Q51" s="64" t="s">
        <v>107</v>
      </c>
      <c r="R51" s="64">
        <v>100</v>
      </c>
      <c r="S51" s="64" t="s">
        <v>41</v>
      </c>
      <c r="T51" s="64" t="s">
        <v>41</v>
      </c>
      <c r="U51" s="65" t="str">
        <f t="shared" si="0"/>
        <v>N/A</v>
      </c>
    </row>
    <row r="52" spans="1:22" ht="75" customHeight="1">
      <c r="A52" s="56"/>
      <c r="B52" s="62" t="s">
        <v>42</v>
      </c>
      <c r="C52" s="63" t="s">
        <v>1322</v>
      </c>
      <c r="D52" s="63"/>
      <c r="E52" s="63"/>
      <c r="F52" s="63"/>
      <c r="G52" s="63"/>
      <c r="H52" s="63"/>
      <c r="I52" s="63" t="s">
        <v>1323</v>
      </c>
      <c r="J52" s="63"/>
      <c r="K52" s="63"/>
      <c r="L52" s="63" t="s">
        <v>1324</v>
      </c>
      <c r="M52" s="63"/>
      <c r="N52" s="63"/>
      <c r="O52" s="63"/>
      <c r="P52" s="64" t="s">
        <v>45</v>
      </c>
      <c r="Q52" s="64" t="s">
        <v>107</v>
      </c>
      <c r="R52" s="64">
        <v>100</v>
      </c>
      <c r="S52" s="64" t="s">
        <v>41</v>
      </c>
      <c r="T52" s="64" t="s">
        <v>41</v>
      </c>
      <c r="U52" s="65" t="str">
        <f t="shared" si="0"/>
        <v>N/A</v>
      </c>
    </row>
    <row r="53" spans="1:22" ht="75" customHeight="1">
      <c r="A53" s="56"/>
      <c r="B53" s="62" t="s">
        <v>42</v>
      </c>
      <c r="C53" s="63" t="s">
        <v>1325</v>
      </c>
      <c r="D53" s="63"/>
      <c r="E53" s="63"/>
      <c r="F53" s="63"/>
      <c r="G53" s="63"/>
      <c r="H53" s="63"/>
      <c r="I53" s="63" t="s">
        <v>1326</v>
      </c>
      <c r="J53" s="63"/>
      <c r="K53" s="63"/>
      <c r="L53" s="63" t="s">
        <v>1236</v>
      </c>
      <c r="M53" s="63"/>
      <c r="N53" s="63"/>
      <c r="O53" s="63"/>
      <c r="P53" s="64" t="s">
        <v>45</v>
      </c>
      <c r="Q53" s="64" t="s">
        <v>107</v>
      </c>
      <c r="R53" s="64">
        <v>100</v>
      </c>
      <c r="S53" s="64" t="s">
        <v>41</v>
      </c>
      <c r="T53" s="64" t="s">
        <v>41</v>
      </c>
      <c r="U53" s="65" t="str">
        <f t="shared" si="0"/>
        <v>N/A</v>
      </c>
    </row>
    <row r="54" spans="1:22" ht="75" customHeight="1">
      <c r="A54" s="56"/>
      <c r="B54" s="62" t="s">
        <v>42</v>
      </c>
      <c r="C54" s="63" t="s">
        <v>1327</v>
      </c>
      <c r="D54" s="63"/>
      <c r="E54" s="63"/>
      <c r="F54" s="63"/>
      <c r="G54" s="63"/>
      <c r="H54" s="63"/>
      <c r="I54" s="63" t="s">
        <v>1328</v>
      </c>
      <c r="J54" s="63"/>
      <c r="K54" s="63"/>
      <c r="L54" s="63" t="s">
        <v>1236</v>
      </c>
      <c r="M54" s="63"/>
      <c r="N54" s="63"/>
      <c r="O54" s="63"/>
      <c r="P54" s="64" t="s">
        <v>45</v>
      </c>
      <c r="Q54" s="64" t="s">
        <v>107</v>
      </c>
      <c r="R54" s="64">
        <v>100</v>
      </c>
      <c r="S54" s="64" t="s">
        <v>41</v>
      </c>
      <c r="T54" s="64" t="s">
        <v>41</v>
      </c>
      <c r="U54" s="65" t="str">
        <f t="shared" si="0"/>
        <v>N/A</v>
      </c>
    </row>
    <row r="55" spans="1:22" ht="75" customHeight="1">
      <c r="A55" s="56"/>
      <c r="B55" s="62" t="s">
        <v>42</v>
      </c>
      <c r="C55" s="63" t="s">
        <v>1329</v>
      </c>
      <c r="D55" s="63"/>
      <c r="E55" s="63"/>
      <c r="F55" s="63"/>
      <c r="G55" s="63"/>
      <c r="H55" s="63"/>
      <c r="I55" s="63" t="s">
        <v>1330</v>
      </c>
      <c r="J55" s="63"/>
      <c r="K55" s="63"/>
      <c r="L55" s="63" t="s">
        <v>1331</v>
      </c>
      <c r="M55" s="63"/>
      <c r="N55" s="63"/>
      <c r="O55" s="63"/>
      <c r="P55" s="64" t="s">
        <v>45</v>
      </c>
      <c r="Q55" s="64" t="s">
        <v>107</v>
      </c>
      <c r="R55" s="64">
        <v>100</v>
      </c>
      <c r="S55" s="64" t="s">
        <v>41</v>
      </c>
      <c r="T55" s="64" t="s">
        <v>41</v>
      </c>
      <c r="U55" s="65" t="str">
        <f t="shared" si="0"/>
        <v>N/A</v>
      </c>
    </row>
    <row r="56" spans="1:22" ht="75" customHeight="1">
      <c r="A56" s="56"/>
      <c r="B56" s="62" t="s">
        <v>42</v>
      </c>
      <c r="C56" s="63" t="s">
        <v>1332</v>
      </c>
      <c r="D56" s="63"/>
      <c r="E56" s="63"/>
      <c r="F56" s="63"/>
      <c r="G56" s="63"/>
      <c r="H56" s="63"/>
      <c r="I56" s="63" t="s">
        <v>1333</v>
      </c>
      <c r="J56" s="63"/>
      <c r="K56" s="63"/>
      <c r="L56" s="63" t="s">
        <v>1245</v>
      </c>
      <c r="M56" s="63"/>
      <c r="N56" s="63"/>
      <c r="O56" s="63"/>
      <c r="P56" s="64" t="s">
        <v>45</v>
      </c>
      <c r="Q56" s="64" t="s">
        <v>107</v>
      </c>
      <c r="R56" s="64">
        <v>100</v>
      </c>
      <c r="S56" s="64" t="s">
        <v>41</v>
      </c>
      <c r="T56" s="64" t="s">
        <v>41</v>
      </c>
      <c r="U56" s="65" t="str">
        <f t="shared" si="0"/>
        <v>N/A</v>
      </c>
    </row>
    <row r="57" spans="1:22" ht="75" customHeight="1">
      <c r="A57" s="56"/>
      <c r="B57" s="62" t="s">
        <v>42</v>
      </c>
      <c r="C57" s="63" t="s">
        <v>1334</v>
      </c>
      <c r="D57" s="63"/>
      <c r="E57" s="63"/>
      <c r="F57" s="63"/>
      <c r="G57" s="63"/>
      <c r="H57" s="63"/>
      <c r="I57" s="63" t="s">
        <v>1335</v>
      </c>
      <c r="J57" s="63"/>
      <c r="K57" s="63"/>
      <c r="L57" s="63" t="s">
        <v>1336</v>
      </c>
      <c r="M57" s="63"/>
      <c r="N57" s="63"/>
      <c r="O57" s="63"/>
      <c r="P57" s="64" t="s">
        <v>45</v>
      </c>
      <c r="Q57" s="64" t="s">
        <v>107</v>
      </c>
      <c r="R57" s="64">
        <v>100</v>
      </c>
      <c r="S57" s="64" t="s">
        <v>41</v>
      </c>
      <c r="T57" s="64" t="s">
        <v>41</v>
      </c>
      <c r="U57" s="65" t="str">
        <f t="shared" si="0"/>
        <v>N/A</v>
      </c>
    </row>
    <row r="58" spans="1:22" ht="75" customHeight="1">
      <c r="A58" s="56"/>
      <c r="B58" s="62" t="s">
        <v>42</v>
      </c>
      <c r="C58" s="63" t="s">
        <v>1337</v>
      </c>
      <c r="D58" s="63"/>
      <c r="E58" s="63"/>
      <c r="F58" s="63"/>
      <c r="G58" s="63"/>
      <c r="H58" s="63"/>
      <c r="I58" s="63" t="s">
        <v>1338</v>
      </c>
      <c r="J58" s="63"/>
      <c r="K58" s="63"/>
      <c r="L58" s="63" t="s">
        <v>1339</v>
      </c>
      <c r="M58" s="63"/>
      <c r="N58" s="63"/>
      <c r="O58" s="63"/>
      <c r="P58" s="64" t="s">
        <v>45</v>
      </c>
      <c r="Q58" s="64" t="s">
        <v>107</v>
      </c>
      <c r="R58" s="64">
        <v>100</v>
      </c>
      <c r="S58" s="64" t="s">
        <v>41</v>
      </c>
      <c r="T58" s="64" t="s">
        <v>41</v>
      </c>
      <c r="U58" s="65" t="str">
        <f t="shared" si="0"/>
        <v>N/A</v>
      </c>
    </row>
    <row r="59" spans="1:22" ht="75" customHeight="1">
      <c r="A59" s="56"/>
      <c r="B59" s="62" t="s">
        <v>42</v>
      </c>
      <c r="C59" s="63" t="s">
        <v>1340</v>
      </c>
      <c r="D59" s="63"/>
      <c r="E59" s="63"/>
      <c r="F59" s="63"/>
      <c r="G59" s="63"/>
      <c r="H59" s="63"/>
      <c r="I59" s="63" t="s">
        <v>1341</v>
      </c>
      <c r="J59" s="63"/>
      <c r="K59" s="63"/>
      <c r="L59" s="63" t="s">
        <v>1342</v>
      </c>
      <c r="M59" s="63"/>
      <c r="N59" s="63"/>
      <c r="O59" s="63"/>
      <c r="P59" s="64" t="s">
        <v>45</v>
      </c>
      <c r="Q59" s="64" t="s">
        <v>107</v>
      </c>
      <c r="R59" s="64">
        <v>100</v>
      </c>
      <c r="S59" s="64" t="s">
        <v>41</v>
      </c>
      <c r="T59" s="64" t="s">
        <v>41</v>
      </c>
      <c r="U59" s="65" t="str">
        <f t="shared" si="0"/>
        <v>N/A</v>
      </c>
    </row>
    <row r="60" spans="1:22" ht="75" customHeight="1" thickBot="1">
      <c r="A60" s="56"/>
      <c r="B60" s="62" t="s">
        <v>42</v>
      </c>
      <c r="C60" s="63" t="s">
        <v>1343</v>
      </c>
      <c r="D60" s="63"/>
      <c r="E60" s="63"/>
      <c r="F60" s="63"/>
      <c r="G60" s="63"/>
      <c r="H60" s="63"/>
      <c r="I60" s="63" t="s">
        <v>1344</v>
      </c>
      <c r="J60" s="63"/>
      <c r="K60" s="63"/>
      <c r="L60" s="63" t="s">
        <v>1318</v>
      </c>
      <c r="M60" s="63"/>
      <c r="N60" s="63"/>
      <c r="O60" s="63"/>
      <c r="P60" s="64" t="s">
        <v>45</v>
      </c>
      <c r="Q60" s="64" t="s">
        <v>107</v>
      </c>
      <c r="R60" s="64">
        <v>100</v>
      </c>
      <c r="S60" s="64" t="s">
        <v>41</v>
      </c>
      <c r="T60" s="64" t="s">
        <v>41</v>
      </c>
      <c r="U60" s="65" t="str">
        <f t="shared" si="0"/>
        <v>N/A</v>
      </c>
    </row>
    <row r="61" spans="1:22" ht="22.5" customHeight="1" thickTop="1" thickBot="1">
      <c r="B61" s="9" t="s">
        <v>61</v>
      </c>
      <c r="C61" s="10"/>
      <c r="D61" s="10"/>
      <c r="E61" s="10"/>
      <c r="F61" s="10"/>
      <c r="G61" s="10"/>
      <c r="H61" s="11"/>
      <c r="I61" s="11"/>
      <c r="J61" s="11"/>
      <c r="K61" s="11"/>
      <c r="L61" s="11"/>
      <c r="M61" s="11"/>
      <c r="N61" s="11"/>
      <c r="O61" s="11"/>
      <c r="P61" s="11"/>
      <c r="Q61" s="11"/>
      <c r="R61" s="11"/>
      <c r="S61" s="11"/>
      <c r="T61" s="11"/>
      <c r="U61" s="12"/>
      <c r="V61" s="66"/>
    </row>
    <row r="62" spans="1:22" ht="26.25" customHeight="1" thickTop="1">
      <c r="B62" s="67"/>
      <c r="C62" s="68"/>
      <c r="D62" s="68"/>
      <c r="E62" s="68"/>
      <c r="F62" s="68"/>
      <c r="G62" s="68"/>
      <c r="H62" s="69"/>
      <c r="I62" s="69"/>
      <c r="J62" s="69"/>
      <c r="K62" s="69"/>
      <c r="L62" s="69"/>
      <c r="M62" s="69"/>
      <c r="N62" s="69"/>
      <c r="O62" s="69"/>
      <c r="P62" s="70"/>
      <c r="Q62" s="71"/>
      <c r="R62" s="72" t="s">
        <v>62</v>
      </c>
      <c r="S62" s="40" t="s">
        <v>63</v>
      </c>
      <c r="T62" s="72" t="s">
        <v>64</v>
      </c>
      <c r="U62" s="40" t="s">
        <v>65</v>
      </c>
    </row>
    <row r="63" spans="1:22" ht="26.25" customHeight="1" thickBot="1">
      <c r="B63" s="73"/>
      <c r="C63" s="74"/>
      <c r="D63" s="74"/>
      <c r="E63" s="74"/>
      <c r="F63" s="74"/>
      <c r="G63" s="74"/>
      <c r="H63" s="75"/>
      <c r="I63" s="75"/>
      <c r="J63" s="75"/>
      <c r="K63" s="75"/>
      <c r="L63" s="75"/>
      <c r="M63" s="75"/>
      <c r="N63" s="75"/>
      <c r="O63" s="75"/>
      <c r="P63" s="76"/>
      <c r="Q63" s="77"/>
      <c r="R63" s="78" t="s">
        <v>66</v>
      </c>
      <c r="S63" s="77" t="s">
        <v>66</v>
      </c>
      <c r="T63" s="77" t="s">
        <v>66</v>
      </c>
      <c r="U63" s="77" t="s">
        <v>67</v>
      </c>
    </row>
    <row r="64" spans="1:22" ht="13.5" customHeight="1" thickBot="1">
      <c r="B64" s="79" t="s">
        <v>68</v>
      </c>
      <c r="C64" s="80"/>
      <c r="D64" s="80"/>
      <c r="E64" s="81"/>
      <c r="F64" s="81"/>
      <c r="G64" s="81"/>
      <c r="H64" s="82"/>
      <c r="I64" s="82"/>
      <c r="J64" s="82"/>
      <c r="K64" s="82"/>
      <c r="L64" s="82"/>
      <c r="M64" s="82"/>
      <c r="N64" s="82"/>
      <c r="O64" s="82"/>
      <c r="P64" s="83"/>
      <c r="Q64" s="83"/>
      <c r="R64" s="84">
        <f>185.22391</f>
        <v>185.22390999999999</v>
      </c>
      <c r="S64" s="84">
        <f>185.22391</f>
        <v>185.22390999999999</v>
      </c>
      <c r="T64" s="84">
        <f>185.70756399</f>
        <v>185.70756399000001</v>
      </c>
      <c r="U64" s="85">
        <f>+IF(ISERR(T64/S64*100),"N/A",T64/S64*100)</f>
        <v>100.26111855105533</v>
      </c>
    </row>
    <row r="65" spans="2:21" ht="13.5" customHeight="1" thickBot="1">
      <c r="B65" s="86" t="s">
        <v>69</v>
      </c>
      <c r="C65" s="87"/>
      <c r="D65" s="87"/>
      <c r="E65" s="88"/>
      <c r="F65" s="88"/>
      <c r="G65" s="88"/>
      <c r="H65" s="89"/>
      <c r="I65" s="89"/>
      <c r="J65" s="89"/>
      <c r="K65" s="89"/>
      <c r="L65" s="89"/>
      <c r="M65" s="89"/>
      <c r="N65" s="89"/>
      <c r="O65" s="89"/>
      <c r="P65" s="90"/>
      <c r="Q65" s="90"/>
      <c r="R65" s="84">
        <f>186.81273578</f>
        <v>186.81273578</v>
      </c>
      <c r="S65" s="84">
        <f>186.81273578</f>
        <v>186.81273578</v>
      </c>
      <c r="T65" s="84">
        <f>185.70756399</f>
        <v>185.70756399000001</v>
      </c>
      <c r="U65" s="85">
        <f>+IF(ISERR(T65/S65*100),"N/A",T65/S65*100)</f>
        <v>99.408406613507609</v>
      </c>
    </row>
    <row r="66" spans="2:21" ht="14.85" customHeight="1" thickTop="1" thickBot="1">
      <c r="B66" s="9" t="s">
        <v>70</v>
      </c>
      <c r="C66" s="10"/>
      <c r="D66" s="10"/>
      <c r="E66" s="10"/>
      <c r="F66" s="10"/>
      <c r="G66" s="10"/>
      <c r="H66" s="11"/>
      <c r="I66" s="11"/>
      <c r="J66" s="11"/>
      <c r="K66" s="11"/>
      <c r="L66" s="11"/>
      <c r="M66" s="11"/>
      <c r="N66" s="11"/>
      <c r="O66" s="11"/>
      <c r="P66" s="11"/>
      <c r="Q66" s="11"/>
      <c r="R66" s="11"/>
      <c r="S66" s="11"/>
      <c r="T66" s="11"/>
      <c r="U66" s="12"/>
    </row>
    <row r="67" spans="2:21" ht="44.25" customHeight="1" thickTop="1">
      <c r="B67" s="91" t="s">
        <v>71</v>
      </c>
      <c r="C67" s="93"/>
      <c r="D67" s="93"/>
      <c r="E67" s="93"/>
      <c r="F67" s="93"/>
      <c r="G67" s="93"/>
      <c r="H67" s="93"/>
      <c r="I67" s="93"/>
      <c r="J67" s="93"/>
      <c r="K67" s="93"/>
      <c r="L67" s="93"/>
      <c r="M67" s="93"/>
      <c r="N67" s="93"/>
      <c r="O67" s="93"/>
      <c r="P67" s="93"/>
      <c r="Q67" s="93"/>
      <c r="R67" s="93"/>
      <c r="S67" s="93"/>
      <c r="T67" s="93"/>
      <c r="U67" s="92"/>
    </row>
    <row r="68" spans="2:21" ht="34.5" customHeight="1">
      <c r="B68" s="94" t="s">
        <v>1345</v>
      </c>
      <c r="C68" s="96"/>
      <c r="D68" s="96"/>
      <c r="E68" s="96"/>
      <c r="F68" s="96"/>
      <c r="G68" s="96"/>
      <c r="H68" s="96"/>
      <c r="I68" s="96"/>
      <c r="J68" s="96"/>
      <c r="K68" s="96"/>
      <c r="L68" s="96"/>
      <c r="M68" s="96"/>
      <c r="N68" s="96"/>
      <c r="O68" s="96"/>
      <c r="P68" s="96"/>
      <c r="Q68" s="96"/>
      <c r="R68" s="96"/>
      <c r="S68" s="96"/>
      <c r="T68" s="96"/>
      <c r="U68" s="95"/>
    </row>
    <row r="69" spans="2:21" ht="34.5" customHeight="1">
      <c r="B69" s="94" t="s">
        <v>1346</v>
      </c>
      <c r="C69" s="96"/>
      <c r="D69" s="96"/>
      <c r="E69" s="96"/>
      <c r="F69" s="96"/>
      <c r="G69" s="96"/>
      <c r="H69" s="96"/>
      <c r="I69" s="96"/>
      <c r="J69" s="96"/>
      <c r="K69" s="96"/>
      <c r="L69" s="96"/>
      <c r="M69" s="96"/>
      <c r="N69" s="96"/>
      <c r="O69" s="96"/>
      <c r="P69" s="96"/>
      <c r="Q69" s="96"/>
      <c r="R69" s="96"/>
      <c r="S69" s="96"/>
      <c r="T69" s="96"/>
      <c r="U69" s="95"/>
    </row>
    <row r="70" spans="2:21" ht="17.45" customHeight="1">
      <c r="B70" s="94" t="s">
        <v>1347</v>
      </c>
      <c r="C70" s="96"/>
      <c r="D70" s="96"/>
      <c r="E70" s="96"/>
      <c r="F70" s="96"/>
      <c r="G70" s="96"/>
      <c r="H70" s="96"/>
      <c r="I70" s="96"/>
      <c r="J70" s="96"/>
      <c r="K70" s="96"/>
      <c r="L70" s="96"/>
      <c r="M70" s="96"/>
      <c r="N70" s="96"/>
      <c r="O70" s="96"/>
      <c r="P70" s="96"/>
      <c r="Q70" s="96"/>
      <c r="R70" s="96"/>
      <c r="S70" s="96"/>
      <c r="T70" s="96"/>
      <c r="U70" s="95"/>
    </row>
    <row r="71" spans="2:21" ht="34.5" customHeight="1">
      <c r="B71" s="94" t="s">
        <v>1348</v>
      </c>
      <c r="C71" s="96"/>
      <c r="D71" s="96"/>
      <c r="E71" s="96"/>
      <c r="F71" s="96"/>
      <c r="G71" s="96"/>
      <c r="H71" s="96"/>
      <c r="I71" s="96"/>
      <c r="J71" s="96"/>
      <c r="K71" s="96"/>
      <c r="L71" s="96"/>
      <c r="M71" s="96"/>
      <c r="N71" s="96"/>
      <c r="O71" s="96"/>
      <c r="P71" s="96"/>
      <c r="Q71" s="96"/>
      <c r="R71" s="96"/>
      <c r="S71" s="96"/>
      <c r="T71" s="96"/>
      <c r="U71" s="95"/>
    </row>
    <row r="72" spans="2:21" ht="34.5" customHeight="1">
      <c r="B72" s="94" t="s">
        <v>1349</v>
      </c>
      <c r="C72" s="96"/>
      <c r="D72" s="96"/>
      <c r="E72" s="96"/>
      <c r="F72" s="96"/>
      <c r="G72" s="96"/>
      <c r="H72" s="96"/>
      <c r="I72" s="96"/>
      <c r="J72" s="96"/>
      <c r="K72" s="96"/>
      <c r="L72" s="96"/>
      <c r="M72" s="96"/>
      <c r="N72" s="96"/>
      <c r="O72" s="96"/>
      <c r="P72" s="96"/>
      <c r="Q72" s="96"/>
      <c r="R72" s="96"/>
      <c r="S72" s="96"/>
      <c r="T72" s="96"/>
      <c r="U72" s="95"/>
    </row>
    <row r="73" spans="2:21" ht="20.100000000000001" customHeight="1">
      <c r="B73" s="94" t="s">
        <v>1350</v>
      </c>
      <c r="C73" s="96"/>
      <c r="D73" s="96"/>
      <c r="E73" s="96"/>
      <c r="F73" s="96"/>
      <c r="G73" s="96"/>
      <c r="H73" s="96"/>
      <c r="I73" s="96"/>
      <c r="J73" s="96"/>
      <c r="K73" s="96"/>
      <c r="L73" s="96"/>
      <c r="M73" s="96"/>
      <c r="N73" s="96"/>
      <c r="O73" s="96"/>
      <c r="P73" s="96"/>
      <c r="Q73" s="96"/>
      <c r="R73" s="96"/>
      <c r="S73" s="96"/>
      <c r="T73" s="96"/>
      <c r="U73" s="95"/>
    </row>
    <row r="74" spans="2:21" ht="34.5" customHeight="1">
      <c r="B74" s="94" t="s">
        <v>1351</v>
      </c>
      <c r="C74" s="96"/>
      <c r="D74" s="96"/>
      <c r="E74" s="96"/>
      <c r="F74" s="96"/>
      <c r="G74" s="96"/>
      <c r="H74" s="96"/>
      <c r="I74" s="96"/>
      <c r="J74" s="96"/>
      <c r="K74" s="96"/>
      <c r="L74" s="96"/>
      <c r="M74" s="96"/>
      <c r="N74" s="96"/>
      <c r="O74" s="96"/>
      <c r="P74" s="96"/>
      <c r="Q74" s="96"/>
      <c r="R74" s="96"/>
      <c r="S74" s="96"/>
      <c r="T74" s="96"/>
      <c r="U74" s="95"/>
    </row>
    <row r="75" spans="2:21" ht="34.5" customHeight="1">
      <c r="B75" s="94" t="s">
        <v>1352</v>
      </c>
      <c r="C75" s="96"/>
      <c r="D75" s="96"/>
      <c r="E75" s="96"/>
      <c r="F75" s="96"/>
      <c r="G75" s="96"/>
      <c r="H75" s="96"/>
      <c r="I75" s="96"/>
      <c r="J75" s="96"/>
      <c r="K75" s="96"/>
      <c r="L75" s="96"/>
      <c r="M75" s="96"/>
      <c r="N75" s="96"/>
      <c r="O75" s="96"/>
      <c r="P75" s="96"/>
      <c r="Q75" s="96"/>
      <c r="R75" s="96"/>
      <c r="S75" s="96"/>
      <c r="T75" s="96"/>
      <c r="U75" s="95"/>
    </row>
    <row r="76" spans="2:21" ht="34.5" customHeight="1">
      <c r="B76" s="94" t="s">
        <v>1353</v>
      </c>
      <c r="C76" s="96"/>
      <c r="D76" s="96"/>
      <c r="E76" s="96"/>
      <c r="F76" s="96"/>
      <c r="G76" s="96"/>
      <c r="H76" s="96"/>
      <c r="I76" s="96"/>
      <c r="J76" s="96"/>
      <c r="K76" s="96"/>
      <c r="L76" s="96"/>
      <c r="M76" s="96"/>
      <c r="N76" s="96"/>
      <c r="O76" s="96"/>
      <c r="P76" s="96"/>
      <c r="Q76" s="96"/>
      <c r="R76" s="96"/>
      <c r="S76" s="96"/>
      <c r="T76" s="96"/>
      <c r="U76" s="95"/>
    </row>
    <row r="77" spans="2:21" ht="18.600000000000001" customHeight="1">
      <c r="B77" s="94" t="s">
        <v>1354</v>
      </c>
      <c r="C77" s="96"/>
      <c r="D77" s="96"/>
      <c r="E77" s="96"/>
      <c r="F77" s="96"/>
      <c r="G77" s="96"/>
      <c r="H77" s="96"/>
      <c r="I77" s="96"/>
      <c r="J77" s="96"/>
      <c r="K77" s="96"/>
      <c r="L77" s="96"/>
      <c r="M77" s="96"/>
      <c r="N77" s="96"/>
      <c r="O77" s="96"/>
      <c r="P77" s="96"/>
      <c r="Q77" s="96"/>
      <c r="R77" s="96"/>
      <c r="S77" s="96"/>
      <c r="T77" s="96"/>
      <c r="U77" s="95"/>
    </row>
    <row r="78" spans="2:21" ht="57.6" customHeight="1">
      <c r="B78" s="94" t="s">
        <v>1355</v>
      </c>
      <c r="C78" s="96"/>
      <c r="D78" s="96"/>
      <c r="E78" s="96"/>
      <c r="F78" s="96"/>
      <c r="G78" s="96"/>
      <c r="H78" s="96"/>
      <c r="I78" s="96"/>
      <c r="J78" s="96"/>
      <c r="K78" s="96"/>
      <c r="L78" s="96"/>
      <c r="M78" s="96"/>
      <c r="N78" s="96"/>
      <c r="O78" s="96"/>
      <c r="P78" s="96"/>
      <c r="Q78" s="96"/>
      <c r="R78" s="96"/>
      <c r="S78" s="96"/>
      <c r="T78" s="96"/>
      <c r="U78" s="95"/>
    </row>
    <row r="79" spans="2:21" ht="34.5" customHeight="1">
      <c r="B79" s="94" t="s">
        <v>1356</v>
      </c>
      <c r="C79" s="96"/>
      <c r="D79" s="96"/>
      <c r="E79" s="96"/>
      <c r="F79" s="96"/>
      <c r="G79" s="96"/>
      <c r="H79" s="96"/>
      <c r="I79" s="96"/>
      <c r="J79" s="96"/>
      <c r="K79" s="96"/>
      <c r="L79" s="96"/>
      <c r="M79" s="96"/>
      <c r="N79" s="96"/>
      <c r="O79" s="96"/>
      <c r="P79" s="96"/>
      <c r="Q79" s="96"/>
      <c r="R79" s="96"/>
      <c r="S79" s="96"/>
      <c r="T79" s="96"/>
      <c r="U79" s="95"/>
    </row>
    <row r="80" spans="2:21" ht="34.5" customHeight="1">
      <c r="B80" s="94" t="s">
        <v>1357</v>
      </c>
      <c r="C80" s="96"/>
      <c r="D80" s="96"/>
      <c r="E80" s="96"/>
      <c r="F80" s="96"/>
      <c r="G80" s="96"/>
      <c r="H80" s="96"/>
      <c r="I80" s="96"/>
      <c r="J80" s="96"/>
      <c r="K80" s="96"/>
      <c r="L80" s="96"/>
      <c r="M80" s="96"/>
      <c r="N80" s="96"/>
      <c r="O80" s="96"/>
      <c r="P80" s="96"/>
      <c r="Q80" s="96"/>
      <c r="R80" s="96"/>
      <c r="S80" s="96"/>
      <c r="T80" s="96"/>
      <c r="U80" s="95"/>
    </row>
    <row r="81" spans="2:21" ht="34.5" customHeight="1">
      <c r="B81" s="94" t="s">
        <v>1358</v>
      </c>
      <c r="C81" s="96"/>
      <c r="D81" s="96"/>
      <c r="E81" s="96"/>
      <c r="F81" s="96"/>
      <c r="G81" s="96"/>
      <c r="H81" s="96"/>
      <c r="I81" s="96"/>
      <c r="J81" s="96"/>
      <c r="K81" s="96"/>
      <c r="L81" s="96"/>
      <c r="M81" s="96"/>
      <c r="N81" s="96"/>
      <c r="O81" s="96"/>
      <c r="P81" s="96"/>
      <c r="Q81" s="96"/>
      <c r="R81" s="96"/>
      <c r="S81" s="96"/>
      <c r="T81" s="96"/>
      <c r="U81" s="95"/>
    </row>
    <row r="82" spans="2:21" ht="34.5" customHeight="1">
      <c r="B82" s="94" t="s">
        <v>1359</v>
      </c>
      <c r="C82" s="96"/>
      <c r="D82" s="96"/>
      <c r="E82" s="96"/>
      <c r="F82" s="96"/>
      <c r="G82" s="96"/>
      <c r="H82" s="96"/>
      <c r="I82" s="96"/>
      <c r="J82" s="96"/>
      <c r="K82" s="96"/>
      <c r="L82" s="96"/>
      <c r="M82" s="96"/>
      <c r="N82" s="96"/>
      <c r="O82" s="96"/>
      <c r="P82" s="96"/>
      <c r="Q82" s="96"/>
      <c r="R82" s="96"/>
      <c r="S82" s="96"/>
      <c r="T82" s="96"/>
      <c r="U82" s="95"/>
    </row>
    <row r="83" spans="2:21" ht="34.5" customHeight="1">
      <c r="B83" s="94" t="s">
        <v>1360</v>
      </c>
      <c r="C83" s="96"/>
      <c r="D83" s="96"/>
      <c r="E83" s="96"/>
      <c r="F83" s="96"/>
      <c r="G83" s="96"/>
      <c r="H83" s="96"/>
      <c r="I83" s="96"/>
      <c r="J83" s="96"/>
      <c r="K83" s="96"/>
      <c r="L83" s="96"/>
      <c r="M83" s="96"/>
      <c r="N83" s="96"/>
      <c r="O83" s="96"/>
      <c r="P83" s="96"/>
      <c r="Q83" s="96"/>
      <c r="R83" s="96"/>
      <c r="S83" s="96"/>
      <c r="T83" s="96"/>
      <c r="U83" s="95"/>
    </row>
    <row r="84" spans="2:21" ht="34.5" customHeight="1">
      <c r="B84" s="94" t="s">
        <v>1361</v>
      </c>
      <c r="C84" s="96"/>
      <c r="D84" s="96"/>
      <c r="E84" s="96"/>
      <c r="F84" s="96"/>
      <c r="G84" s="96"/>
      <c r="H84" s="96"/>
      <c r="I84" s="96"/>
      <c r="J84" s="96"/>
      <c r="K84" s="96"/>
      <c r="L84" s="96"/>
      <c r="M84" s="96"/>
      <c r="N84" s="96"/>
      <c r="O84" s="96"/>
      <c r="P84" s="96"/>
      <c r="Q84" s="96"/>
      <c r="R84" s="96"/>
      <c r="S84" s="96"/>
      <c r="T84" s="96"/>
      <c r="U84" s="95"/>
    </row>
    <row r="85" spans="2:21" ht="34.5" customHeight="1">
      <c r="B85" s="94" t="s">
        <v>1362</v>
      </c>
      <c r="C85" s="96"/>
      <c r="D85" s="96"/>
      <c r="E85" s="96"/>
      <c r="F85" s="96"/>
      <c r="G85" s="96"/>
      <c r="H85" s="96"/>
      <c r="I85" s="96"/>
      <c r="J85" s="96"/>
      <c r="K85" s="96"/>
      <c r="L85" s="96"/>
      <c r="M85" s="96"/>
      <c r="N85" s="96"/>
      <c r="O85" s="96"/>
      <c r="P85" s="96"/>
      <c r="Q85" s="96"/>
      <c r="R85" s="96"/>
      <c r="S85" s="96"/>
      <c r="T85" s="96"/>
      <c r="U85" s="95"/>
    </row>
    <row r="86" spans="2:21" ht="34.5" customHeight="1">
      <c r="B86" s="94" t="s">
        <v>1363</v>
      </c>
      <c r="C86" s="96"/>
      <c r="D86" s="96"/>
      <c r="E86" s="96"/>
      <c r="F86" s="96"/>
      <c r="G86" s="96"/>
      <c r="H86" s="96"/>
      <c r="I86" s="96"/>
      <c r="J86" s="96"/>
      <c r="K86" s="96"/>
      <c r="L86" s="96"/>
      <c r="M86" s="96"/>
      <c r="N86" s="96"/>
      <c r="O86" s="96"/>
      <c r="P86" s="96"/>
      <c r="Q86" s="96"/>
      <c r="R86" s="96"/>
      <c r="S86" s="96"/>
      <c r="T86" s="96"/>
      <c r="U86" s="95"/>
    </row>
    <row r="87" spans="2:21" ht="18.2" customHeight="1">
      <c r="B87" s="94" t="s">
        <v>1364</v>
      </c>
      <c r="C87" s="96"/>
      <c r="D87" s="96"/>
      <c r="E87" s="96"/>
      <c r="F87" s="96"/>
      <c r="G87" s="96"/>
      <c r="H87" s="96"/>
      <c r="I87" s="96"/>
      <c r="J87" s="96"/>
      <c r="K87" s="96"/>
      <c r="L87" s="96"/>
      <c r="M87" s="96"/>
      <c r="N87" s="96"/>
      <c r="O87" s="96"/>
      <c r="P87" s="96"/>
      <c r="Q87" s="96"/>
      <c r="R87" s="96"/>
      <c r="S87" s="96"/>
      <c r="T87" s="96"/>
      <c r="U87" s="95"/>
    </row>
    <row r="88" spans="2:21" ht="34.5" customHeight="1">
      <c r="B88" s="94" t="s">
        <v>1365</v>
      </c>
      <c r="C88" s="96"/>
      <c r="D88" s="96"/>
      <c r="E88" s="96"/>
      <c r="F88" s="96"/>
      <c r="G88" s="96"/>
      <c r="H88" s="96"/>
      <c r="I88" s="96"/>
      <c r="J88" s="96"/>
      <c r="K88" s="96"/>
      <c r="L88" s="96"/>
      <c r="M88" s="96"/>
      <c r="N88" s="96"/>
      <c r="O88" s="96"/>
      <c r="P88" s="96"/>
      <c r="Q88" s="96"/>
      <c r="R88" s="96"/>
      <c r="S88" s="96"/>
      <c r="T88" s="96"/>
      <c r="U88" s="95"/>
    </row>
    <row r="89" spans="2:21" ht="34.5" customHeight="1">
      <c r="B89" s="94" t="s">
        <v>1366</v>
      </c>
      <c r="C89" s="96"/>
      <c r="D89" s="96"/>
      <c r="E89" s="96"/>
      <c r="F89" s="96"/>
      <c r="G89" s="96"/>
      <c r="H89" s="96"/>
      <c r="I89" s="96"/>
      <c r="J89" s="96"/>
      <c r="K89" s="96"/>
      <c r="L89" s="96"/>
      <c r="M89" s="96"/>
      <c r="N89" s="96"/>
      <c r="O89" s="96"/>
      <c r="P89" s="96"/>
      <c r="Q89" s="96"/>
      <c r="R89" s="96"/>
      <c r="S89" s="96"/>
      <c r="T89" s="96"/>
      <c r="U89" s="95"/>
    </row>
    <row r="90" spans="2:21" ht="34.5" customHeight="1">
      <c r="B90" s="94" t="s">
        <v>1367</v>
      </c>
      <c r="C90" s="96"/>
      <c r="D90" s="96"/>
      <c r="E90" s="96"/>
      <c r="F90" s="96"/>
      <c r="G90" s="96"/>
      <c r="H90" s="96"/>
      <c r="I90" s="96"/>
      <c r="J90" s="96"/>
      <c r="K90" s="96"/>
      <c r="L90" s="96"/>
      <c r="M90" s="96"/>
      <c r="N90" s="96"/>
      <c r="O90" s="96"/>
      <c r="P90" s="96"/>
      <c r="Q90" s="96"/>
      <c r="R90" s="96"/>
      <c r="S90" s="96"/>
      <c r="T90" s="96"/>
      <c r="U90" s="95"/>
    </row>
    <row r="91" spans="2:21" ht="34.5" customHeight="1">
      <c r="B91" s="94" t="s">
        <v>1368</v>
      </c>
      <c r="C91" s="96"/>
      <c r="D91" s="96"/>
      <c r="E91" s="96"/>
      <c r="F91" s="96"/>
      <c r="G91" s="96"/>
      <c r="H91" s="96"/>
      <c r="I91" s="96"/>
      <c r="J91" s="96"/>
      <c r="K91" s="96"/>
      <c r="L91" s="96"/>
      <c r="M91" s="96"/>
      <c r="N91" s="96"/>
      <c r="O91" s="96"/>
      <c r="P91" s="96"/>
      <c r="Q91" s="96"/>
      <c r="R91" s="96"/>
      <c r="S91" s="96"/>
      <c r="T91" s="96"/>
      <c r="U91" s="95"/>
    </row>
    <row r="92" spans="2:21" ht="34.5" customHeight="1">
      <c r="B92" s="94" t="s">
        <v>1369</v>
      </c>
      <c r="C92" s="96"/>
      <c r="D92" s="96"/>
      <c r="E92" s="96"/>
      <c r="F92" s="96"/>
      <c r="G92" s="96"/>
      <c r="H92" s="96"/>
      <c r="I92" s="96"/>
      <c r="J92" s="96"/>
      <c r="K92" s="96"/>
      <c r="L92" s="96"/>
      <c r="M92" s="96"/>
      <c r="N92" s="96"/>
      <c r="O92" s="96"/>
      <c r="P92" s="96"/>
      <c r="Q92" s="96"/>
      <c r="R92" s="96"/>
      <c r="S92" s="96"/>
      <c r="T92" s="96"/>
      <c r="U92" s="95"/>
    </row>
    <row r="93" spans="2:21" ht="34.5" customHeight="1">
      <c r="B93" s="94" t="s">
        <v>1370</v>
      </c>
      <c r="C93" s="96"/>
      <c r="D93" s="96"/>
      <c r="E93" s="96"/>
      <c r="F93" s="96"/>
      <c r="G93" s="96"/>
      <c r="H93" s="96"/>
      <c r="I93" s="96"/>
      <c r="J93" s="96"/>
      <c r="K93" s="96"/>
      <c r="L93" s="96"/>
      <c r="M93" s="96"/>
      <c r="N93" s="96"/>
      <c r="O93" s="96"/>
      <c r="P93" s="96"/>
      <c r="Q93" s="96"/>
      <c r="R93" s="96"/>
      <c r="S93" s="96"/>
      <c r="T93" s="96"/>
      <c r="U93" s="95"/>
    </row>
    <row r="94" spans="2:21" ht="34.5" customHeight="1">
      <c r="B94" s="94" t="s">
        <v>1371</v>
      </c>
      <c r="C94" s="96"/>
      <c r="D94" s="96"/>
      <c r="E94" s="96"/>
      <c r="F94" s="96"/>
      <c r="G94" s="96"/>
      <c r="H94" s="96"/>
      <c r="I94" s="96"/>
      <c r="J94" s="96"/>
      <c r="K94" s="96"/>
      <c r="L94" s="96"/>
      <c r="M94" s="96"/>
      <c r="N94" s="96"/>
      <c r="O94" s="96"/>
      <c r="P94" s="96"/>
      <c r="Q94" s="96"/>
      <c r="R94" s="96"/>
      <c r="S94" s="96"/>
      <c r="T94" s="96"/>
      <c r="U94" s="95"/>
    </row>
    <row r="95" spans="2:21" ht="34.5" customHeight="1">
      <c r="B95" s="94" t="s">
        <v>1372</v>
      </c>
      <c r="C95" s="96"/>
      <c r="D95" s="96"/>
      <c r="E95" s="96"/>
      <c r="F95" s="96"/>
      <c r="G95" s="96"/>
      <c r="H95" s="96"/>
      <c r="I95" s="96"/>
      <c r="J95" s="96"/>
      <c r="K95" s="96"/>
      <c r="L95" s="96"/>
      <c r="M95" s="96"/>
      <c r="N95" s="96"/>
      <c r="O95" s="96"/>
      <c r="P95" s="96"/>
      <c r="Q95" s="96"/>
      <c r="R95" s="96"/>
      <c r="S95" s="96"/>
      <c r="T95" s="96"/>
      <c r="U95" s="95"/>
    </row>
    <row r="96" spans="2:21" ht="34.5" customHeight="1">
      <c r="B96" s="94" t="s">
        <v>1373</v>
      </c>
      <c r="C96" s="96"/>
      <c r="D96" s="96"/>
      <c r="E96" s="96"/>
      <c r="F96" s="96"/>
      <c r="G96" s="96"/>
      <c r="H96" s="96"/>
      <c r="I96" s="96"/>
      <c r="J96" s="96"/>
      <c r="K96" s="96"/>
      <c r="L96" s="96"/>
      <c r="M96" s="96"/>
      <c r="N96" s="96"/>
      <c r="O96" s="96"/>
      <c r="P96" s="96"/>
      <c r="Q96" s="96"/>
      <c r="R96" s="96"/>
      <c r="S96" s="96"/>
      <c r="T96" s="96"/>
      <c r="U96" s="95"/>
    </row>
    <row r="97" spans="2:21" ht="34.5" customHeight="1">
      <c r="B97" s="94" t="s">
        <v>1374</v>
      </c>
      <c r="C97" s="96"/>
      <c r="D97" s="96"/>
      <c r="E97" s="96"/>
      <c r="F97" s="96"/>
      <c r="G97" s="96"/>
      <c r="H97" s="96"/>
      <c r="I97" s="96"/>
      <c r="J97" s="96"/>
      <c r="K97" s="96"/>
      <c r="L97" s="96"/>
      <c r="M97" s="96"/>
      <c r="N97" s="96"/>
      <c r="O97" s="96"/>
      <c r="P97" s="96"/>
      <c r="Q97" s="96"/>
      <c r="R97" s="96"/>
      <c r="S97" s="96"/>
      <c r="T97" s="96"/>
      <c r="U97" s="95"/>
    </row>
    <row r="98" spans="2:21" ht="34.5" customHeight="1">
      <c r="B98" s="94" t="s">
        <v>1375</v>
      </c>
      <c r="C98" s="96"/>
      <c r="D98" s="96"/>
      <c r="E98" s="96"/>
      <c r="F98" s="96"/>
      <c r="G98" s="96"/>
      <c r="H98" s="96"/>
      <c r="I98" s="96"/>
      <c r="J98" s="96"/>
      <c r="K98" s="96"/>
      <c r="L98" s="96"/>
      <c r="M98" s="96"/>
      <c r="N98" s="96"/>
      <c r="O98" s="96"/>
      <c r="P98" s="96"/>
      <c r="Q98" s="96"/>
      <c r="R98" s="96"/>
      <c r="S98" s="96"/>
      <c r="T98" s="96"/>
      <c r="U98" s="95"/>
    </row>
    <row r="99" spans="2:21" ht="34.5" customHeight="1">
      <c r="B99" s="94" t="s">
        <v>1376</v>
      </c>
      <c r="C99" s="96"/>
      <c r="D99" s="96"/>
      <c r="E99" s="96"/>
      <c r="F99" s="96"/>
      <c r="G99" s="96"/>
      <c r="H99" s="96"/>
      <c r="I99" s="96"/>
      <c r="J99" s="96"/>
      <c r="K99" s="96"/>
      <c r="L99" s="96"/>
      <c r="M99" s="96"/>
      <c r="N99" s="96"/>
      <c r="O99" s="96"/>
      <c r="P99" s="96"/>
      <c r="Q99" s="96"/>
      <c r="R99" s="96"/>
      <c r="S99" s="96"/>
      <c r="T99" s="96"/>
      <c r="U99" s="95"/>
    </row>
    <row r="100" spans="2:21" ht="34.5" customHeight="1">
      <c r="B100" s="94" t="s">
        <v>1377</v>
      </c>
      <c r="C100" s="96"/>
      <c r="D100" s="96"/>
      <c r="E100" s="96"/>
      <c r="F100" s="96"/>
      <c r="G100" s="96"/>
      <c r="H100" s="96"/>
      <c r="I100" s="96"/>
      <c r="J100" s="96"/>
      <c r="K100" s="96"/>
      <c r="L100" s="96"/>
      <c r="M100" s="96"/>
      <c r="N100" s="96"/>
      <c r="O100" s="96"/>
      <c r="P100" s="96"/>
      <c r="Q100" s="96"/>
      <c r="R100" s="96"/>
      <c r="S100" s="96"/>
      <c r="T100" s="96"/>
      <c r="U100" s="95"/>
    </row>
    <row r="101" spans="2:21" ht="34.5" customHeight="1">
      <c r="B101" s="94" t="s">
        <v>1378</v>
      </c>
      <c r="C101" s="96"/>
      <c r="D101" s="96"/>
      <c r="E101" s="96"/>
      <c r="F101" s="96"/>
      <c r="G101" s="96"/>
      <c r="H101" s="96"/>
      <c r="I101" s="96"/>
      <c r="J101" s="96"/>
      <c r="K101" s="96"/>
      <c r="L101" s="96"/>
      <c r="M101" s="96"/>
      <c r="N101" s="96"/>
      <c r="O101" s="96"/>
      <c r="P101" s="96"/>
      <c r="Q101" s="96"/>
      <c r="R101" s="96"/>
      <c r="S101" s="96"/>
      <c r="T101" s="96"/>
      <c r="U101" s="95"/>
    </row>
    <row r="102" spans="2:21" ht="34.5" customHeight="1">
      <c r="B102" s="94" t="s">
        <v>1379</v>
      </c>
      <c r="C102" s="96"/>
      <c r="D102" s="96"/>
      <c r="E102" s="96"/>
      <c r="F102" s="96"/>
      <c r="G102" s="96"/>
      <c r="H102" s="96"/>
      <c r="I102" s="96"/>
      <c r="J102" s="96"/>
      <c r="K102" s="96"/>
      <c r="L102" s="96"/>
      <c r="M102" s="96"/>
      <c r="N102" s="96"/>
      <c r="O102" s="96"/>
      <c r="P102" s="96"/>
      <c r="Q102" s="96"/>
      <c r="R102" s="96"/>
      <c r="S102" s="96"/>
      <c r="T102" s="96"/>
      <c r="U102" s="95"/>
    </row>
    <row r="103" spans="2:21" ht="34.5" customHeight="1">
      <c r="B103" s="94" t="s">
        <v>1380</v>
      </c>
      <c r="C103" s="96"/>
      <c r="D103" s="96"/>
      <c r="E103" s="96"/>
      <c r="F103" s="96"/>
      <c r="G103" s="96"/>
      <c r="H103" s="96"/>
      <c r="I103" s="96"/>
      <c r="J103" s="96"/>
      <c r="K103" s="96"/>
      <c r="L103" s="96"/>
      <c r="M103" s="96"/>
      <c r="N103" s="96"/>
      <c r="O103" s="96"/>
      <c r="P103" s="96"/>
      <c r="Q103" s="96"/>
      <c r="R103" s="96"/>
      <c r="S103" s="96"/>
      <c r="T103" s="96"/>
      <c r="U103" s="95"/>
    </row>
    <row r="104" spans="2:21" ht="34.5" customHeight="1">
      <c r="B104" s="94" t="s">
        <v>1381</v>
      </c>
      <c r="C104" s="96"/>
      <c r="D104" s="96"/>
      <c r="E104" s="96"/>
      <c r="F104" s="96"/>
      <c r="G104" s="96"/>
      <c r="H104" s="96"/>
      <c r="I104" s="96"/>
      <c r="J104" s="96"/>
      <c r="K104" s="96"/>
      <c r="L104" s="96"/>
      <c r="M104" s="96"/>
      <c r="N104" s="96"/>
      <c r="O104" s="96"/>
      <c r="P104" s="96"/>
      <c r="Q104" s="96"/>
      <c r="R104" s="96"/>
      <c r="S104" s="96"/>
      <c r="T104" s="96"/>
      <c r="U104" s="95"/>
    </row>
    <row r="105" spans="2:21" ht="49.35" customHeight="1">
      <c r="B105" s="94" t="s">
        <v>1382</v>
      </c>
      <c r="C105" s="96"/>
      <c r="D105" s="96"/>
      <c r="E105" s="96"/>
      <c r="F105" s="96"/>
      <c r="G105" s="96"/>
      <c r="H105" s="96"/>
      <c r="I105" s="96"/>
      <c r="J105" s="96"/>
      <c r="K105" s="96"/>
      <c r="L105" s="96"/>
      <c r="M105" s="96"/>
      <c r="N105" s="96"/>
      <c r="O105" s="96"/>
      <c r="P105" s="96"/>
      <c r="Q105" s="96"/>
      <c r="R105" s="96"/>
      <c r="S105" s="96"/>
      <c r="T105" s="96"/>
      <c r="U105" s="95"/>
    </row>
    <row r="106" spans="2:21" ht="23.1" customHeight="1">
      <c r="B106" s="94" t="s">
        <v>1383</v>
      </c>
      <c r="C106" s="96"/>
      <c r="D106" s="96"/>
      <c r="E106" s="96"/>
      <c r="F106" s="96"/>
      <c r="G106" s="96"/>
      <c r="H106" s="96"/>
      <c r="I106" s="96"/>
      <c r="J106" s="96"/>
      <c r="K106" s="96"/>
      <c r="L106" s="96"/>
      <c r="M106" s="96"/>
      <c r="N106" s="96"/>
      <c r="O106" s="96"/>
      <c r="P106" s="96"/>
      <c r="Q106" s="96"/>
      <c r="R106" s="96"/>
      <c r="S106" s="96"/>
      <c r="T106" s="96"/>
      <c r="U106" s="95"/>
    </row>
    <row r="107" spans="2:21" ht="34.5" customHeight="1">
      <c r="B107" s="94" t="s">
        <v>1384</v>
      </c>
      <c r="C107" s="96"/>
      <c r="D107" s="96"/>
      <c r="E107" s="96"/>
      <c r="F107" s="96"/>
      <c r="G107" s="96"/>
      <c r="H107" s="96"/>
      <c r="I107" s="96"/>
      <c r="J107" s="96"/>
      <c r="K107" s="96"/>
      <c r="L107" s="96"/>
      <c r="M107" s="96"/>
      <c r="N107" s="96"/>
      <c r="O107" s="96"/>
      <c r="P107" s="96"/>
      <c r="Q107" s="96"/>
      <c r="R107" s="96"/>
      <c r="S107" s="96"/>
      <c r="T107" s="96"/>
      <c r="U107" s="95"/>
    </row>
    <row r="108" spans="2:21" ht="34.5" customHeight="1">
      <c r="B108" s="94" t="s">
        <v>1385</v>
      </c>
      <c r="C108" s="96"/>
      <c r="D108" s="96"/>
      <c r="E108" s="96"/>
      <c r="F108" s="96"/>
      <c r="G108" s="96"/>
      <c r="H108" s="96"/>
      <c r="I108" s="96"/>
      <c r="J108" s="96"/>
      <c r="K108" s="96"/>
      <c r="L108" s="96"/>
      <c r="M108" s="96"/>
      <c r="N108" s="96"/>
      <c r="O108" s="96"/>
      <c r="P108" s="96"/>
      <c r="Q108" s="96"/>
      <c r="R108" s="96"/>
      <c r="S108" s="96"/>
      <c r="T108" s="96"/>
      <c r="U108" s="95"/>
    </row>
    <row r="109" spans="2:21" ht="34.5" customHeight="1">
      <c r="B109" s="94" t="s">
        <v>1386</v>
      </c>
      <c r="C109" s="96"/>
      <c r="D109" s="96"/>
      <c r="E109" s="96"/>
      <c r="F109" s="96"/>
      <c r="G109" s="96"/>
      <c r="H109" s="96"/>
      <c r="I109" s="96"/>
      <c r="J109" s="96"/>
      <c r="K109" s="96"/>
      <c r="L109" s="96"/>
      <c r="M109" s="96"/>
      <c r="N109" s="96"/>
      <c r="O109" s="96"/>
      <c r="P109" s="96"/>
      <c r="Q109" s="96"/>
      <c r="R109" s="96"/>
      <c r="S109" s="96"/>
      <c r="T109" s="96"/>
      <c r="U109" s="95"/>
    </row>
    <row r="110" spans="2:21" ht="34.5" customHeight="1">
      <c r="B110" s="94" t="s">
        <v>1387</v>
      </c>
      <c r="C110" s="96"/>
      <c r="D110" s="96"/>
      <c r="E110" s="96"/>
      <c r="F110" s="96"/>
      <c r="G110" s="96"/>
      <c r="H110" s="96"/>
      <c r="I110" s="96"/>
      <c r="J110" s="96"/>
      <c r="K110" s="96"/>
      <c r="L110" s="96"/>
      <c r="M110" s="96"/>
      <c r="N110" s="96"/>
      <c r="O110" s="96"/>
      <c r="P110" s="96"/>
      <c r="Q110" s="96"/>
      <c r="R110" s="96"/>
      <c r="S110" s="96"/>
      <c r="T110" s="96"/>
      <c r="U110" s="95"/>
    </row>
    <row r="111" spans="2:21" ht="34.5" customHeight="1">
      <c r="B111" s="94" t="s">
        <v>1388</v>
      </c>
      <c r="C111" s="96"/>
      <c r="D111" s="96"/>
      <c r="E111" s="96"/>
      <c r="F111" s="96"/>
      <c r="G111" s="96"/>
      <c r="H111" s="96"/>
      <c r="I111" s="96"/>
      <c r="J111" s="96"/>
      <c r="K111" s="96"/>
      <c r="L111" s="96"/>
      <c r="M111" s="96"/>
      <c r="N111" s="96"/>
      <c r="O111" s="96"/>
      <c r="P111" s="96"/>
      <c r="Q111" s="96"/>
      <c r="R111" s="96"/>
      <c r="S111" s="96"/>
      <c r="T111" s="96"/>
      <c r="U111" s="95"/>
    </row>
    <row r="112" spans="2:21" ht="34.5" customHeight="1">
      <c r="B112" s="94" t="s">
        <v>1389</v>
      </c>
      <c r="C112" s="96"/>
      <c r="D112" s="96"/>
      <c r="E112" s="96"/>
      <c r="F112" s="96"/>
      <c r="G112" s="96"/>
      <c r="H112" s="96"/>
      <c r="I112" s="96"/>
      <c r="J112" s="96"/>
      <c r="K112" s="96"/>
      <c r="L112" s="96"/>
      <c r="M112" s="96"/>
      <c r="N112" s="96"/>
      <c r="O112" s="96"/>
      <c r="P112" s="96"/>
      <c r="Q112" s="96"/>
      <c r="R112" s="96"/>
      <c r="S112" s="96"/>
      <c r="T112" s="96"/>
      <c r="U112" s="95"/>
    </row>
    <row r="113" spans="2:21" ht="34.5" customHeight="1">
      <c r="B113" s="94" t="s">
        <v>1390</v>
      </c>
      <c r="C113" s="96"/>
      <c r="D113" s="96"/>
      <c r="E113" s="96"/>
      <c r="F113" s="96"/>
      <c r="G113" s="96"/>
      <c r="H113" s="96"/>
      <c r="I113" s="96"/>
      <c r="J113" s="96"/>
      <c r="K113" s="96"/>
      <c r="L113" s="96"/>
      <c r="M113" s="96"/>
      <c r="N113" s="96"/>
      <c r="O113" s="96"/>
      <c r="P113" s="96"/>
      <c r="Q113" s="96"/>
      <c r="R113" s="96"/>
      <c r="S113" s="96"/>
      <c r="T113" s="96"/>
      <c r="U113" s="95"/>
    </row>
    <row r="114" spans="2:21" ht="34.5" customHeight="1">
      <c r="B114" s="94" t="s">
        <v>1391</v>
      </c>
      <c r="C114" s="96"/>
      <c r="D114" s="96"/>
      <c r="E114" s="96"/>
      <c r="F114" s="96"/>
      <c r="G114" s="96"/>
      <c r="H114" s="96"/>
      <c r="I114" s="96"/>
      <c r="J114" s="96"/>
      <c r="K114" s="96"/>
      <c r="L114" s="96"/>
      <c r="M114" s="96"/>
      <c r="N114" s="96"/>
      <c r="O114" s="96"/>
      <c r="P114" s="96"/>
      <c r="Q114" s="96"/>
      <c r="R114" s="96"/>
      <c r="S114" s="96"/>
      <c r="T114" s="96"/>
      <c r="U114" s="95"/>
    </row>
    <row r="115" spans="2:21" ht="34.5" customHeight="1">
      <c r="B115" s="94" t="s">
        <v>1392</v>
      </c>
      <c r="C115" s="96"/>
      <c r="D115" s="96"/>
      <c r="E115" s="96"/>
      <c r="F115" s="96"/>
      <c r="G115" s="96"/>
      <c r="H115" s="96"/>
      <c r="I115" s="96"/>
      <c r="J115" s="96"/>
      <c r="K115" s="96"/>
      <c r="L115" s="96"/>
      <c r="M115" s="96"/>
      <c r="N115" s="96"/>
      <c r="O115" s="96"/>
      <c r="P115" s="96"/>
      <c r="Q115" s="96"/>
      <c r="R115" s="96"/>
      <c r="S115" s="96"/>
      <c r="T115" s="96"/>
      <c r="U115" s="95"/>
    </row>
    <row r="116" spans="2:21" ht="34.5" customHeight="1">
      <c r="B116" s="94" t="s">
        <v>1393</v>
      </c>
      <c r="C116" s="96"/>
      <c r="D116" s="96"/>
      <c r="E116" s="96"/>
      <c r="F116" s="96"/>
      <c r="G116" s="96"/>
      <c r="H116" s="96"/>
      <c r="I116" s="96"/>
      <c r="J116" s="96"/>
      <c r="K116" s="96"/>
      <c r="L116" s="96"/>
      <c r="M116" s="96"/>
      <c r="N116" s="96"/>
      <c r="O116" s="96"/>
      <c r="P116" s="96"/>
      <c r="Q116" s="96"/>
      <c r="R116" s="96"/>
      <c r="S116" s="96"/>
      <c r="T116" s="96"/>
      <c r="U116" s="95"/>
    </row>
    <row r="117" spans="2:21" ht="34.5" customHeight="1" thickBot="1">
      <c r="B117" s="97" t="s">
        <v>1394</v>
      </c>
      <c r="C117" s="99"/>
      <c r="D117" s="99"/>
      <c r="E117" s="99"/>
      <c r="F117" s="99"/>
      <c r="G117" s="99"/>
      <c r="H117" s="99"/>
      <c r="I117" s="99"/>
      <c r="J117" s="99"/>
      <c r="K117" s="99"/>
      <c r="L117" s="99"/>
      <c r="M117" s="99"/>
      <c r="N117" s="99"/>
      <c r="O117" s="99"/>
      <c r="P117" s="99"/>
      <c r="Q117" s="99"/>
      <c r="R117" s="99"/>
      <c r="S117" s="99"/>
      <c r="T117" s="99"/>
      <c r="U117" s="98"/>
    </row>
  </sheetData>
  <mergeCells count="224">
    <mergeCell ref="B116:U116"/>
    <mergeCell ref="B117:U117"/>
    <mergeCell ref="B110:U110"/>
    <mergeCell ref="B111:U111"/>
    <mergeCell ref="B112:U112"/>
    <mergeCell ref="B113:U113"/>
    <mergeCell ref="B114:U114"/>
    <mergeCell ref="B115:U115"/>
    <mergeCell ref="B104:U104"/>
    <mergeCell ref="B105:U105"/>
    <mergeCell ref="B106:U106"/>
    <mergeCell ref="B107:U107"/>
    <mergeCell ref="B108:U108"/>
    <mergeCell ref="B109:U109"/>
    <mergeCell ref="B98:U98"/>
    <mergeCell ref="B99:U99"/>
    <mergeCell ref="B100:U100"/>
    <mergeCell ref="B101:U101"/>
    <mergeCell ref="B102:U102"/>
    <mergeCell ref="B103:U103"/>
    <mergeCell ref="B92:U92"/>
    <mergeCell ref="B93:U93"/>
    <mergeCell ref="B94:U94"/>
    <mergeCell ref="B95:U95"/>
    <mergeCell ref="B96:U96"/>
    <mergeCell ref="B97:U97"/>
    <mergeCell ref="B86:U86"/>
    <mergeCell ref="B87:U87"/>
    <mergeCell ref="B88:U88"/>
    <mergeCell ref="B89:U89"/>
    <mergeCell ref="B90:U90"/>
    <mergeCell ref="B91:U91"/>
    <mergeCell ref="B80:U80"/>
    <mergeCell ref="B81:U81"/>
    <mergeCell ref="B82:U82"/>
    <mergeCell ref="B83:U83"/>
    <mergeCell ref="B84:U84"/>
    <mergeCell ref="B85:U85"/>
    <mergeCell ref="B74:U74"/>
    <mergeCell ref="B75:U75"/>
    <mergeCell ref="B76:U76"/>
    <mergeCell ref="B77:U77"/>
    <mergeCell ref="B78:U78"/>
    <mergeCell ref="B79:U79"/>
    <mergeCell ref="B68:U68"/>
    <mergeCell ref="B69:U69"/>
    <mergeCell ref="B70:U70"/>
    <mergeCell ref="B71:U71"/>
    <mergeCell ref="B72:U72"/>
    <mergeCell ref="B73:U73"/>
    <mergeCell ref="C60:H60"/>
    <mergeCell ref="I60:K60"/>
    <mergeCell ref="L60:O60"/>
    <mergeCell ref="B64:D64"/>
    <mergeCell ref="B65:D65"/>
    <mergeCell ref="B67:U67"/>
    <mergeCell ref="C58:H58"/>
    <mergeCell ref="I58:K58"/>
    <mergeCell ref="L58:O58"/>
    <mergeCell ref="C59:H59"/>
    <mergeCell ref="I59:K59"/>
    <mergeCell ref="L59:O59"/>
    <mergeCell ref="C56:H56"/>
    <mergeCell ref="I56:K56"/>
    <mergeCell ref="L56:O56"/>
    <mergeCell ref="C57:H57"/>
    <mergeCell ref="I57:K57"/>
    <mergeCell ref="L57:O57"/>
    <mergeCell ref="C54:H54"/>
    <mergeCell ref="I54:K54"/>
    <mergeCell ref="L54:O54"/>
    <mergeCell ref="C55:H55"/>
    <mergeCell ref="I55:K55"/>
    <mergeCell ref="L55:O55"/>
    <mergeCell ref="C52:H52"/>
    <mergeCell ref="I52:K52"/>
    <mergeCell ref="L52:O52"/>
    <mergeCell ref="C53:H53"/>
    <mergeCell ref="I53:K53"/>
    <mergeCell ref="L53:O53"/>
    <mergeCell ref="C50:H50"/>
    <mergeCell ref="I50:K50"/>
    <mergeCell ref="L50:O50"/>
    <mergeCell ref="C51:H51"/>
    <mergeCell ref="I51:K51"/>
    <mergeCell ref="L51:O51"/>
    <mergeCell ref="C48:H48"/>
    <mergeCell ref="I48:K48"/>
    <mergeCell ref="L48:O48"/>
    <mergeCell ref="C49:H49"/>
    <mergeCell ref="I49:K49"/>
    <mergeCell ref="L49:O49"/>
    <mergeCell ref="C46:H46"/>
    <mergeCell ref="I46:K46"/>
    <mergeCell ref="L46:O46"/>
    <mergeCell ref="C47:H47"/>
    <mergeCell ref="I47:K47"/>
    <mergeCell ref="L47:O47"/>
    <mergeCell ref="C44:H44"/>
    <mergeCell ref="I44:K44"/>
    <mergeCell ref="L44:O44"/>
    <mergeCell ref="C45:H45"/>
    <mergeCell ref="I45:K45"/>
    <mergeCell ref="L45:O45"/>
    <mergeCell ref="C42:H42"/>
    <mergeCell ref="I42:K42"/>
    <mergeCell ref="L42:O42"/>
    <mergeCell ref="C43:H43"/>
    <mergeCell ref="I43:K43"/>
    <mergeCell ref="L43:O43"/>
    <mergeCell ref="C40:H40"/>
    <mergeCell ref="I40:K40"/>
    <mergeCell ref="L40:O40"/>
    <mergeCell ref="C41:H41"/>
    <mergeCell ref="I41:K41"/>
    <mergeCell ref="L41:O41"/>
    <mergeCell ref="C38:H38"/>
    <mergeCell ref="I38:K38"/>
    <mergeCell ref="L38:O38"/>
    <mergeCell ref="C39:H39"/>
    <mergeCell ref="I39:K39"/>
    <mergeCell ref="L39:O39"/>
    <mergeCell ref="C36:H36"/>
    <mergeCell ref="I36:K36"/>
    <mergeCell ref="L36:O36"/>
    <mergeCell ref="C37:H37"/>
    <mergeCell ref="I37:K37"/>
    <mergeCell ref="L37:O37"/>
    <mergeCell ref="C34:H34"/>
    <mergeCell ref="I34:K34"/>
    <mergeCell ref="L34:O34"/>
    <mergeCell ref="C35:H35"/>
    <mergeCell ref="I35:K35"/>
    <mergeCell ref="L35:O35"/>
    <mergeCell ref="C32:H32"/>
    <mergeCell ref="I32:K32"/>
    <mergeCell ref="L32:O32"/>
    <mergeCell ref="C33:H33"/>
    <mergeCell ref="I33:K33"/>
    <mergeCell ref="L33:O33"/>
    <mergeCell ref="C30:H30"/>
    <mergeCell ref="I30:K30"/>
    <mergeCell ref="L30:O30"/>
    <mergeCell ref="C31:H31"/>
    <mergeCell ref="I31:K31"/>
    <mergeCell ref="L31:O31"/>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39"/>
  <sheetViews>
    <sheetView view="pageBreakPreview" zoomScale="80" zoomScaleNormal="80" zoomScaleSheetLayoutView="80" workbookViewId="0">
      <selection activeCell="I11" sqref="I11:K11"/>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77</v>
      </c>
      <c r="D4" s="15" t="s">
        <v>78</v>
      </c>
      <c r="E4" s="15"/>
      <c r="F4" s="15"/>
      <c r="G4" s="15"/>
      <c r="H4" s="15"/>
      <c r="I4" s="16"/>
      <c r="J4" s="17" t="s">
        <v>6</v>
      </c>
      <c r="K4" s="18" t="s">
        <v>7</v>
      </c>
      <c r="L4" s="19" t="s">
        <v>8</v>
      </c>
      <c r="M4" s="19"/>
      <c r="N4" s="19"/>
      <c r="O4" s="19"/>
      <c r="P4" s="17" t="s">
        <v>9</v>
      </c>
      <c r="Q4" s="19" t="s">
        <v>79</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80</v>
      </c>
      <c r="D6" s="25"/>
      <c r="E6" s="25"/>
      <c r="F6" s="25"/>
      <c r="G6" s="25"/>
      <c r="H6" s="26"/>
      <c r="I6" s="26"/>
      <c r="J6" s="26" t="s">
        <v>16</v>
      </c>
      <c r="K6" s="25" t="s">
        <v>81</v>
      </c>
      <c r="L6" s="25"/>
      <c r="M6" s="25"/>
      <c r="N6" s="27"/>
      <c r="O6" s="28" t="s">
        <v>18</v>
      </c>
      <c r="P6" s="25" t="s">
        <v>82</v>
      </c>
      <c r="Q6" s="25"/>
      <c r="R6" s="29"/>
      <c r="S6" s="28" t="s">
        <v>20</v>
      </c>
      <c r="T6" s="25" t="s">
        <v>83</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thickBot="1">
      <c r="A11" s="56"/>
      <c r="B11" s="57" t="s">
        <v>36</v>
      </c>
      <c r="C11" s="58" t="s">
        <v>84</v>
      </c>
      <c r="D11" s="58"/>
      <c r="E11" s="58"/>
      <c r="F11" s="58"/>
      <c r="G11" s="58"/>
      <c r="H11" s="58"/>
      <c r="I11" s="58" t="s">
        <v>1395</v>
      </c>
      <c r="J11" s="58"/>
      <c r="K11" s="58"/>
      <c r="L11" s="58" t="s">
        <v>38</v>
      </c>
      <c r="M11" s="58"/>
      <c r="N11" s="58"/>
      <c r="O11" s="58"/>
      <c r="P11" s="59" t="s">
        <v>39</v>
      </c>
      <c r="Q11" s="59" t="s">
        <v>40</v>
      </c>
      <c r="R11" s="60">
        <v>62505</v>
      </c>
      <c r="S11" s="60" t="s">
        <v>41</v>
      </c>
      <c r="T11" s="60" t="s">
        <v>41</v>
      </c>
      <c r="U11" s="61" t="str">
        <f t="shared" ref="U11:U21" si="0">IF(ISERR(T11/S11*100),"N/A",T11/S11*100)</f>
        <v>N/A</v>
      </c>
    </row>
    <row r="12" spans="1:34" ht="75" customHeight="1" thickTop="1">
      <c r="A12" s="56"/>
      <c r="B12" s="57" t="s">
        <v>46</v>
      </c>
      <c r="C12" s="58" t="s">
        <v>85</v>
      </c>
      <c r="D12" s="58"/>
      <c r="E12" s="58"/>
      <c r="F12" s="58"/>
      <c r="G12" s="58"/>
      <c r="H12" s="58"/>
      <c r="I12" s="58" t="s">
        <v>86</v>
      </c>
      <c r="J12" s="58"/>
      <c r="K12" s="58"/>
      <c r="L12" s="58" t="s">
        <v>87</v>
      </c>
      <c r="M12" s="58"/>
      <c r="N12" s="58"/>
      <c r="O12" s="58"/>
      <c r="P12" s="59" t="s">
        <v>45</v>
      </c>
      <c r="Q12" s="59" t="s">
        <v>40</v>
      </c>
      <c r="R12" s="59">
        <v>70.17</v>
      </c>
      <c r="S12" s="59" t="s">
        <v>41</v>
      </c>
      <c r="T12" s="59" t="s">
        <v>41</v>
      </c>
      <c r="U12" s="61" t="str">
        <f t="shared" si="0"/>
        <v>N/A</v>
      </c>
    </row>
    <row r="13" spans="1:34" ht="75" customHeight="1" thickBot="1">
      <c r="A13" s="56"/>
      <c r="B13" s="62" t="s">
        <v>42</v>
      </c>
      <c r="C13" s="63" t="s">
        <v>42</v>
      </c>
      <c r="D13" s="63"/>
      <c r="E13" s="63"/>
      <c r="F13" s="63"/>
      <c r="G13" s="63"/>
      <c r="H13" s="63"/>
      <c r="I13" s="63" t="s">
        <v>88</v>
      </c>
      <c r="J13" s="63"/>
      <c r="K13" s="63"/>
      <c r="L13" s="63" t="s">
        <v>89</v>
      </c>
      <c r="M13" s="63"/>
      <c r="N13" s="63"/>
      <c r="O13" s="63"/>
      <c r="P13" s="64" t="s">
        <v>45</v>
      </c>
      <c r="Q13" s="64" t="s">
        <v>40</v>
      </c>
      <c r="R13" s="64">
        <v>18.059999999999999</v>
      </c>
      <c r="S13" s="64" t="s">
        <v>41</v>
      </c>
      <c r="T13" s="64" t="s">
        <v>41</v>
      </c>
      <c r="U13" s="65" t="str">
        <f t="shared" si="0"/>
        <v>N/A</v>
      </c>
    </row>
    <row r="14" spans="1:34" ht="75" customHeight="1" thickTop="1">
      <c r="A14" s="56"/>
      <c r="B14" s="57" t="s">
        <v>51</v>
      </c>
      <c r="C14" s="58" t="s">
        <v>90</v>
      </c>
      <c r="D14" s="58"/>
      <c r="E14" s="58"/>
      <c r="F14" s="58"/>
      <c r="G14" s="58"/>
      <c r="H14" s="58"/>
      <c r="I14" s="58" t="s">
        <v>91</v>
      </c>
      <c r="J14" s="58"/>
      <c r="K14" s="58"/>
      <c r="L14" s="58" t="s">
        <v>92</v>
      </c>
      <c r="M14" s="58"/>
      <c r="N14" s="58"/>
      <c r="O14" s="58"/>
      <c r="P14" s="59" t="s">
        <v>45</v>
      </c>
      <c r="Q14" s="59" t="s">
        <v>40</v>
      </c>
      <c r="R14" s="59">
        <v>37.93</v>
      </c>
      <c r="S14" s="59" t="s">
        <v>41</v>
      </c>
      <c r="T14" s="59" t="s">
        <v>41</v>
      </c>
      <c r="U14" s="61" t="str">
        <f t="shared" si="0"/>
        <v>N/A</v>
      </c>
    </row>
    <row r="15" spans="1:34" ht="75" customHeight="1">
      <c r="A15" s="56"/>
      <c r="B15" s="62" t="s">
        <v>42</v>
      </c>
      <c r="C15" s="63" t="s">
        <v>93</v>
      </c>
      <c r="D15" s="63"/>
      <c r="E15" s="63"/>
      <c r="F15" s="63"/>
      <c r="G15" s="63"/>
      <c r="H15" s="63"/>
      <c r="I15" s="63" t="s">
        <v>94</v>
      </c>
      <c r="J15" s="63"/>
      <c r="K15" s="63"/>
      <c r="L15" s="63" t="s">
        <v>95</v>
      </c>
      <c r="M15" s="63"/>
      <c r="N15" s="63"/>
      <c r="O15" s="63"/>
      <c r="P15" s="64" t="s">
        <v>96</v>
      </c>
      <c r="Q15" s="64" t="s">
        <v>97</v>
      </c>
      <c r="R15" s="64">
        <v>1.02</v>
      </c>
      <c r="S15" s="64">
        <v>0.3</v>
      </c>
      <c r="T15" s="64">
        <v>0.33</v>
      </c>
      <c r="U15" s="65">
        <f t="shared" si="0"/>
        <v>110.00000000000001</v>
      </c>
    </row>
    <row r="16" spans="1:34" ht="75" customHeight="1">
      <c r="A16" s="56"/>
      <c r="B16" s="62" t="s">
        <v>42</v>
      </c>
      <c r="C16" s="63" t="s">
        <v>98</v>
      </c>
      <c r="D16" s="63"/>
      <c r="E16" s="63"/>
      <c r="F16" s="63"/>
      <c r="G16" s="63"/>
      <c r="H16" s="63"/>
      <c r="I16" s="63" t="s">
        <v>99</v>
      </c>
      <c r="J16" s="63"/>
      <c r="K16" s="63"/>
      <c r="L16" s="63" t="s">
        <v>100</v>
      </c>
      <c r="M16" s="63"/>
      <c r="N16" s="63"/>
      <c r="O16" s="63"/>
      <c r="P16" s="64" t="s">
        <v>45</v>
      </c>
      <c r="Q16" s="64" t="s">
        <v>40</v>
      </c>
      <c r="R16" s="64">
        <v>43.37</v>
      </c>
      <c r="S16" s="64" t="s">
        <v>41</v>
      </c>
      <c r="T16" s="64" t="s">
        <v>41</v>
      </c>
      <c r="U16" s="65" t="str">
        <f t="shared" si="0"/>
        <v>N/A</v>
      </c>
    </row>
    <row r="17" spans="1:22" ht="75" customHeight="1" thickBot="1">
      <c r="A17" s="56"/>
      <c r="B17" s="62" t="s">
        <v>42</v>
      </c>
      <c r="C17" s="63" t="s">
        <v>101</v>
      </c>
      <c r="D17" s="63"/>
      <c r="E17" s="63"/>
      <c r="F17" s="63"/>
      <c r="G17" s="63"/>
      <c r="H17" s="63"/>
      <c r="I17" s="63" t="s">
        <v>102</v>
      </c>
      <c r="J17" s="63"/>
      <c r="K17" s="63"/>
      <c r="L17" s="63" t="s">
        <v>103</v>
      </c>
      <c r="M17" s="63"/>
      <c r="N17" s="63"/>
      <c r="O17" s="63"/>
      <c r="P17" s="64" t="s">
        <v>45</v>
      </c>
      <c r="Q17" s="64" t="s">
        <v>40</v>
      </c>
      <c r="R17" s="64">
        <v>85</v>
      </c>
      <c r="S17" s="64" t="s">
        <v>41</v>
      </c>
      <c r="T17" s="64" t="s">
        <v>41</v>
      </c>
      <c r="U17" s="65" t="str">
        <f t="shared" si="0"/>
        <v>N/A</v>
      </c>
    </row>
    <row r="18" spans="1:22" ht="75" customHeight="1" thickTop="1">
      <c r="A18" s="56"/>
      <c r="B18" s="57" t="s">
        <v>56</v>
      </c>
      <c r="C18" s="58" t="s">
        <v>104</v>
      </c>
      <c r="D18" s="58"/>
      <c r="E18" s="58"/>
      <c r="F18" s="58"/>
      <c r="G18" s="58"/>
      <c r="H18" s="58"/>
      <c r="I18" s="58" t="s">
        <v>105</v>
      </c>
      <c r="J18" s="58"/>
      <c r="K18" s="58"/>
      <c r="L18" s="58" t="s">
        <v>106</v>
      </c>
      <c r="M18" s="58"/>
      <c r="N18" s="58"/>
      <c r="O18" s="58"/>
      <c r="P18" s="59" t="s">
        <v>45</v>
      </c>
      <c r="Q18" s="59" t="s">
        <v>107</v>
      </c>
      <c r="R18" s="59">
        <v>100</v>
      </c>
      <c r="S18" s="59" t="s">
        <v>41</v>
      </c>
      <c r="T18" s="59" t="s">
        <v>41</v>
      </c>
      <c r="U18" s="61" t="str">
        <f t="shared" si="0"/>
        <v>N/A</v>
      </c>
    </row>
    <row r="19" spans="1:22" ht="75" customHeight="1">
      <c r="A19" s="56"/>
      <c r="B19" s="62" t="s">
        <v>42</v>
      </c>
      <c r="C19" s="63" t="s">
        <v>108</v>
      </c>
      <c r="D19" s="63"/>
      <c r="E19" s="63"/>
      <c r="F19" s="63"/>
      <c r="G19" s="63"/>
      <c r="H19" s="63"/>
      <c r="I19" s="63" t="s">
        <v>109</v>
      </c>
      <c r="J19" s="63"/>
      <c r="K19" s="63"/>
      <c r="L19" s="63" t="s">
        <v>110</v>
      </c>
      <c r="M19" s="63"/>
      <c r="N19" s="63"/>
      <c r="O19" s="63"/>
      <c r="P19" s="64" t="s">
        <v>45</v>
      </c>
      <c r="Q19" s="64" t="s">
        <v>107</v>
      </c>
      <c r="R19" s="64">
        <v>80</v>
      </c>
      <c r="S19" s="64" t="s">
        <v>41</v>
      </c>
      <c r="T19" s="64" t="s">
        <v>41</v>
      </c>
      <c r="U19" s="65" t="str">
        <f t="shared" si="0"/>
        <v>N/A</v>
      </c>
    </row>
    <row r="20" spans="1:22" ht="75" customHeight="1">
      <c r="A20" s="56"/>
      <c r="B20" s="62" t="s">
        <v>42</v>
      </c>
      <c r="C20" s="63" t="s">
        <v>111</v>
      </c>
      <c r="D20" s="63"/>
      <c r="E20" s="63"/>
      <c r="F20" s="63"/>
      <c r="G20" s="63"/>
      <c r="H20" s="63"/>
      <c r="I20" s="63" t="s">
        <v>112</v>
      </c>
      <c r="J20" s="63"/>
      <c r="K20" s="63"/>
      <c r="L20" s="63" t="s">
        <v>113</v>
      </c>
      <c r="M20" s="63"/>
      <c r="N20" s="63"/>
      <c r="O20" s="63"/>
      <c r="P20" s="64" t="s">
        <v>45</v>
      </c>
      <c r="Q20" s="64" t="s">
        <v>107</v>
      </c>
      <c r="R20" s="64">
        <v>60.38</v>
      </c>
      <c r="S20" s="64" t="s">
        <v>41</v>
      </c>
      <c r="T20" s="64" t="s">
        <v>41</v>
      </c>
      <c r="U20" s="65" t="str">
        <f t="shared" si="0"/>
        <v>N/A</v>
      </c>
    </row>
    <row r="21" spans="1:22" ht="75" customHeight="1" thickBot="1">
      <c r="A21" s="56"/>
      <c r="B21" s="62" t="s">
        <v>42</v>
      </c>
      <c r="C21" s="63" t="s">
        <v>114</v>
      </c>
      <c r="D21" s="63"/>
      <c r="E21" s="63"/>
      <c r="F21" s="63"/>
      <c r="G21" s="63"/>
      <c r="H21" s="63"/>
      <c r="I21" s="63" t="s">
        <v>115</v>
      </c>
      <c r="J21" s="63"/>
      <c r="K21" s="63"/>
      <c r="L21" s="63" t="s">
        <v>116</v>
      </c>
      <c r="M21" s="63"/>
      <c r="N21" s="63"/>
      <c r="O21" s="63"/>
      <c r="P21" s="64" t="s">
        <v>45</v>
      </c>
      <c r="Q21" s="64" t="s">
        <v>107</v>
      </c>
      <c r="R21" s="64">
        <v>78.569999999999993</v>
      </c>
      <c r="S21" s="64" t="s">
        <v>41</v>
      </c>
      <c r="T21" s="64" t="s">
        <v>41</v>
      </c>
      <c r="U21" s="65" t="str">
        <f t="shared" si="0"/>
        <v>N/A</v>
      </c>
    </row>
    <row r="22" spans="1:22" ht="22.5" customHeight="1" thickTop="1" thickBot="1">
      <c r="B22" s="9" t="s">
        <v>61</v>
      </c>
      <c r="C22" s="10"/>
      <c r="D22" s="10"/>
      <c r="E22" s="10"/>
      <c r="F22" s="10"/>
      <c r="G22" s="10"/>
      <c r="H22" s="11"/>
      <c r="I22" s="11"/>
      <c r="J22" s="11"/>
      <c r="K22" s="11"/>
      <c r="L22" s="11"/>
      <c r="M22" s="11"/>
      <c r="N22" s="11"/>
      <c r="O22" s="11"/>
      <c r="P22" s="11"/>
      <c r="Q22" s="11"/>
      <c r="R22" s="11"/>
      <c r="S22" s="11"/>
      <c r="T22" s="11"/>
      <c r="U22" s="12"/>
      <c r="V22" s="66"/>
    </row>
    <row r="23" spans="1:22" ht="26.25" customHeight="1" thickTop="1">
      <c r="B23" s="67"/>
      <c r="C23" s="68"/>
      <c r="D23" s="68"/>
      <c r="E23" s="68"/>
      <c r="F23" s="68"/>
      <c r="G23" s="68"/>
      <c r="H23" s="69"/>
      <c r="I23" s="69"/>
      <c r="J23" s="69"/>
      <c r="K23" s="69"/>
      <c r="L23" s="69"/>
      <c r="M23" s="69"/>
      <c r="N23" s="69"/>
      <c r="O23" s="69"/>
      <c r="P23" s="70"/>
      <c r="Q23" s="71"/>
      <c r="R23" s="72" t="s">
        <v>62</v>
      </c>
      <c r="S23" s="40" t="s">
        <v>63</v>
      </c>
      <c r="T23" s="72" t="s">
        <v>64</v>
      </c>
      <c r="U23" s="40" t="s">
        <v>65</v>
      </c>
    </row>
    <row r="24" spans="1:22" ht="26.25" customHeight="1" thickBot="1">
      <c r="B24" s="73"/>
      <c r="C24" s="74"/>
      <c r="D24" s="74"/>
      <c r="E24" s="74"/>
      <c r="F24" s="74"/>
      <c r="G24" s="74"/>
      <c r="H24" s="75"/>
      <c r="I24" s="75"/>
      <c r="J24" s="75"/>
      <c r="K24" s="75"/>
      <c r="L24" s="75"/>
      <c r="M24" s="75"/>
      <c r="N24" s="75"/>
      <c r="O24" s="75"/>
      <c r="P24" s="76"/>
      <c r="Q24" s="77"/>
      <c r="R24" s="78" t="s">
        <v>66</v>
      </c>
      <c r="S24" s="77" t="s">
        <v>66</v>
      </c>
      <c r="T24" s="77" t="s">
        <v>66</v>
      </c>
      <c r="U24" s="77" t="s">
        <v>67</v>
      </c>
    </row>
    <row r="25" spans="1:22" ht="13.5" customHeight="1" thickBot="1">
      <c r="B25" s="79" t="s">
        <v>68</v>
      </c>
      <c r="C25" s="80"/>
      <c r="D25" s="80"/>
      <c r="E25" s="81"/>
      <c r="F25" s="81"/>
      <c r="G25" s="81"/>
      <c r="H25" s="82"/>
      <c r="I25" s="82"/>
      <c r="J25" s="82"/>
      <c r="K25" s="82"/>
      <c r="L25" s="82"/>
      <c r="M25" s="82"/>
      <c r="N25" s="82"/>
      <c r="O25" s="82"/>
      <c r="P25" s="83"/>
      <c r="Q25" s="83"/>
      <c r="R25" s="84">
        <f>3463.596323</f>
        <v>3463.5963230000002</v>
      </c>
      <c r="S25" s="84">
        <f>3463.596323</f>
        <v>3463.5963230000002</v>
      </c>
      <c r="T25" s="84">
        <f>3523.02568584999</f>
        <v>3523.0256858499902</v>
      </c>
      <c r="U25" s="85">
        <f>+IF(ISERR(T25/S25*100),"N/A",T25/S25*100)</f>
        <v>101.71582821171594</v>
      </c>
    </row>
    <row r="26" spans="1:22" ht="13.5" customHeight="1" thickBot="1">
      <c r="B26" s="86" t="s">
        <v>69</v>
      </c>
      <c r="C26" s="87"/>
      <c r="D26" s="87"/>
      <c r="E26" s="88"/>
      <c r="F26" s="88"/>
      <c r="G26" s="88"/>
      <c r="H26" s="89"/>
      <c r="I26" s="89"/>
      <c r="J26" s="89"/>
      <c r="K26" s="89"/>
      <c r="L26" s="89"/>
      <c r="M26" s="89"/>
      <c r="N26" s="89"/>
      <c r="O26" s="89"/>
      <c r="P26" s="90"/>
      <c r="Q26" s="90"/>
      <c r="R26" s="84">
        <f>3551.88926169999</f>
        <v>3551.8892616999901</v>
      </c>
      <c r="S26" s="84">
        <f>3551.88926169999</f>
        <v>3551.8892616999901</v>
      </c>
      <c r="T26" s="84">
        <f>3523.02568584999</f>
        <v>3523.0256858499902</v>
      </c>
      <c r="U26" s="85">
        <f>+IF(ISERR(T26/S26*100),"N/A",T26/S26*100)</f>
        <v>99.187373993856284</v>
      </c>
    </row>
    <row r="27" spans="1:22" ht="14.85" customHeight="1" thickTop="1" thickBot="1">
      <c r="B27" s="9" t="s">
        <v>70</v>
      </c>
      <c r="C27" s="10"/>
      <c r="D27" s="10"/>
      <c r="E27" s="10"/>
      <c r="F27" s="10"/>
      <c r="G27" s="10"/>
      <c r="H27" s="11"/>
      <c r="I27" s="11"/>
      <c r="J27" s="11"/>
      <c r="K27" s="11"/>
      <c r="L27" s="11"/>
      <c r="M27" s="11"/>
      <c r="N27" s="11"/>
      <c r="O27" s="11"/>
      <c r="P27" s="11"/>
      <c r="Q27" s="11"/>
      <c r="R27" s="11"/>
      <c r="S27" s="11"/>
      <c r="T27" s="11"/>
      <c r="U27" s="12"/>
    </row>
    <row r="28" spans="1:22" ht="44.25" customHeight="1" thickTop="1">
      <c r="B28" s="91" t="s">
        <v>71</v>
      </c>
      <c r="C28" s="93"/>
      <c r="D28" s="93"/>
      <c r="E28" s="93"/>
      <c r="F28" s="93"/>
      <c r="G28" s="93"/>
      <c r="H28" s="93"/>
      <c r="I28" s="93"/>
      <c r="J28" s="93"/>
      <c r="K28" s="93"/>
      <c r="L28" s="93"/>
      <c r="M28" s="93"/>
      <c r="N28" s="93"/>
      <c r="O28" s="93"/>
      <c r="P28" s="93"/>
      <c r="Q28" s="93"/>
      <c r="R28" s="93"/>
      <c r="S28" s="93"/>
      <c r="T28" s="93"/>
      <c r="U28" s="92"/>
    </row>
    <row r="29" spans="1:22" ht="34.5" customHeight="1">
      <c r="B29" s="94" t="s">
        <v>72</v>
      </c>
      <c r="C29" s="96"/>
      <c r="D29" s="96"/>
      <c r="E29" s="96"/>
      <c r="F29" s="96"/>
      <c r="G29" s="96"/>
      <c r="H29" s="96"/>
      <c r="I29" s="96"/>
      <c r="J29" s="96"/>
      <c r="K29" s="96"/>
      <c r="L29" s="96"/>
      <c r="M29" s="96"/>
      <c r="N29" s="96"/>
      <c r="O29" s="96"/>
      <c r="P29" s="96"/>
      <c r="Q29" s="96"/>
      <c r="R29" s="96"/>
      <c r="S29" s="96"/>
      <c r="T29" s="96"/>
      <c r="U29" s="95"/>
    </row>
    <row r="30" spans="1:22" ht="34.5" customHeight="1">
      <c r="B30" s="94" t="s">
        <v>117</v>
      </c>
      <c r="C30" s="96"/>
      <c r="D30" s="96"/>
      <c r="E30" s="96"/>
      <c r="F30" s="96"/>
      <c r="G30" s="96"/>
      <c r="H30" s="96"/>
      <c r="I30" s="96"/>
      <c r="J30" s="96"/>
      <c r="K30" s="96"/>
      <c r="L30" s="96"/>
      <c r="M30" s="96"/>
      <c r="N30" s="96"/>
      <c r="O30" s="96"/>
      <c r="P30" s="96"/>
      <c r="Q30" s="96"/>
      <c r="R30" s="96"/>
      <c r="S30" s="96"/>
      <c r="T30" s="96"/>
      <c r="U30" s="95"/>
    </row>
    <row r="31" spans="1:22" ht="34.5" customHeight="1">
      <c r="B31" s="94" t="s">
        <v>118</v>
      </c>
      <c r="C31" s="96"/>
      <c r="D31" s="96"/>
      <c r="E31" s="96"/>
      <c r="F31" s="96"/>
      <c r="G31" s="96"/>
      <c r="H31" s="96"/>
      <c r="I31" s="96"/>
      <c r="J31" s="96"/>
      <c r="K31" s="96"/>
      <c r="L31" s="96"/>
      <c r="M31" s="96"/>
      <c r="N31" s="96"/>
      <c r="O31" s="96"/>
      <c r="P31" s="96"/>
      <c r="Q31" s="96"/>
      <c r="R31" s="96"/>
      <c r="S31" s="96"/>
      <c r="T31" s="96"/>
      <c r="U31" s="95"/>
    </row>
    <row r="32" spans="1:22" ht="34.5" customHeight="1">
      <c r="B32" s="94" t="s">
        <v>119</v>
      </c>
      <c r="C32" s="96"/>
      <c r="D32" s="96"/>
      <c r="E32" s="96"/>
      <c r="F32" s="96"/>
      <c r="G32" s="96"/>
      <c r="H32" s="96"/>
      <c r="I32" s="96"/>
      <c r="J32" s="96"/>
      <c r="K32" s="96"/>
      <c r="L32" s="96"/>
      <c r="M32" s="96"/>
      <c r="N32" s="96"/>
      <c r="O32" s="96"/>
      <c r="P32" s="96"/>
      <c r="Q32" s="96"/>
      <c r="R32" s="96"/>
      <c r="S32" s="96"/>
      <c r="T32" s="96"/>
      <c r="U32" s="95"/>
    </row>
    <row r="33" spans="2:21" ht="27.75" customHeight="1">
      <c r="B33" s="94" t="s">
        <v>120</v>
      </c>
      <c r="C33" s="96"/>
      <c r="D33" s="96"/>
      <c r="E33" s="96"/>
      <c r="F33" s="96"/>
      <c r="G33" s="96"/>
      <c r="H33" s="96"/>
      <c r="I33" s="96"/>
      <c r="J33" s="96"/>
      <c r="K33" s="96"/>
      <c r="L33" s="96"/>
      <c r="M33" s="96"/>
      <c r="N33" s="96"/>
      <c r="O33" s="96"/>
      <c r="P33" s="96"/>
      <c r="Q33" s="96"/>
      <c r="R33" s="96"/>
      <c r="S33" s="96"/>
      <c r="T33" s="96"/>
      <c r="U33" s="95"/>
    </row>
    <row r="34" spans="2:21" ht="34.5" customHeight="1">
      <c r="B34" s="94" t="s">
        <v>121</v>
      </c>
      <c r="C34" s="96"/>
      <c r="D34" s="96"/>
      <c r="E34" s="96"/>
      <c r="F34" s="96"/>
      <c r="G34" s="96"/>
      <c r="H34" s="96"/>
      <c r="I34" s="96"/>
      <c r="J34" s="96"/>
      <c r="K34" s="96"/>
      <c r="L34" s="96"/>
      <c r="M34" s="96"/>
      <c r="N34" s="96"/>
      <c r="O34" s="96"/>
      <c r="P34" s="96"/>
      <c r="Q34" s="96"/>
      <c r="R34" s="96"/>
      <c r="S34" s="96"/>
      <c r="T34" s="96"/>
      <c r="U34" s="95"/>
    </row>
    <row r="35" spans="2:21" ht="34.5" customHeight="1">
      <c r="B35" s="94" t="s">
        <v>122</v>
      </c>
      <c r="C35" s="96"/>
      <c r="D35" s="96"/>
      <c r="E35" s="96"/>
      <c r="F35" s="96"/>
      <c r="G35" s="96"/>
      <c r="H35" s="96"/>
      <c r="I35" s="96"/>
      <c r="J35" s="96"/>
      <c r="K35" s="96"/>
      <c r="L35" s="96"/>
      <c r="M35" s="96"/>
      <c r="N35" s="96"/>
      <c r="O35" s="96"/>
      <c r="P35" s="96"/>
      <c r="Q35" s="96"/>
      <c r="R35" s="96"/>
      <c r="S35" s="96"/>
      <c r="T35" s="96"/>
      <c r="U35" s="95"/>
    </row>
    <row r="36" spans="2:21" ht="34.5" customHeight="1">
      <c r="B36" s="94" t="s">
        <v>123</v>
      </c>
      <c r="C36" s="96"/>
      <c r="D36" s="96"/>
      <c r="E36" s="96"/>
      <c r="F36" s="96"/>
      <c r="G36" s="96"/>
      <c r="H36" s="96"/>
      <c r="I36" s="96"/>
      <c r="J36" s="96"/>
      <c r="K36" s="96"/>
      <c r="L36" s="96"/>
      <c r="M36" s="96"/>
      <c r="N36" s="96"/>
      <c r="O36" s="96"/>
      <c r="P36" s="96"/>
      <c r="Q36" s="96"/>
      <c r="R36" s="96"/>
      <c r="S36" s="96"/>
      <c r="T36" s="96"/>
      <c r="U36" s="95"/>
    </row>
    <row r="37" spans="2:21" ht="34.5" customHeight="1">
      <c r="B37" s="94" t="s">
        <v>124</v>
      </c>
      <c r="C37" s="96"/>
      <c r="D37" s="96"/>
      <c r="E37" s="96"/>
      <c r="F37" s="96"/>
      <c r="G37" s="96"/>
      <c r="H37" s="96"/>
      <c r="I37" s="96"/>
      <c r="J37" s="96"/>
      <c r="K37" s="96"/>
      <c r="L37" s="96"/>
      <c r="M37" s="96"/>
      <c r="N37" s="96"/>
      <c r="O37" s="96"/>
      <c r="P37" s="96"/>
      <c r="Q37" s="96"/>
      <c r="R37" s="96"/>
      <c r="S37" s="96"/>
      <c r="T37" s="96"/>
      <c r="U37" s="95"/>
    </row>
    <row r="38" spans="2:21" ht="34.5" customHeight="1">
      <c r="B38" s="94" t="s">
        <v>125</v>
      </c>
      <c r="C38" s="96"/>
      <c r="D38" s="96"/>
      <c r="E38" s="96"/>
      <c r="F38" s="96"/>
      <c r="G38" s="96"/>
      <c r="H38" s="96"/>
      <c r="I38" s="96"/>
      <c r="J38" s="96"/>
      <c r="K38" s="96"/>
      <c r="L38" s="96"/>
      <c r="M38" s="96"/>
      <c r="N38" s="96"/>
      <c r="O38" s="96"/>
      <c r="P38" s="96"/>
      <c r="Q38" s="96"/>
      <c r="R38" s="96"/>
      <c r="S38" s="96"/>
      <c r="T38" s="96"/>
      <c r="U38" s="95"/>
    </row>
    <row r="39" spans="2:21" ht="34.5" customHeight="1" thickBot="1">
      <c r="B39" s="97" t="s">
        <v>126</v>
      </c>
      <c r="C39" s="99"/>
      <c r="D39" s="99"/>
      <c r="E39" s="99"/>
      <c r="F39" s="99"/>
      <c r="G39" s="99"/>
      <c r="H39" s="99"/>
      <c r="I39" s="99"/>
      <c r="J39" s="99"/>
      <c r="K39" s="99"/>
      <c r="L39" s="99"/>
      <c r="M39" s="99"/>
      <c r="N39" s="99"/>
      <c r="O39" s="99"/>
      <c r="P39" s="99"/>
      <c r="Q39" s="99"/>
      <c r="R39" s="99"/>
      <c r="S39" s="99"/>
      <c r="T39" s="99"/>
      <c r="U39" s="98"/>
    </row>
  </sheetData>
  <mergeCells count="68">
    <mergeCell ref="B38:U38"/>
    <mergeCell ref="B39:U39"/>
    <mergeCell ref="B32:U32"/>
    <mergeCell ref="B33:U33"/>
    <mergeCell ref="B34:U34"/>
    <mergeCell ref="B35:U35"/>
    <mergeCell ref="B36:U36"/>
    <mergeCell ref="B37:U37"/>
    <mergeCell ref="B25:D25"/>
    <mergeCell ref="B26:D26"/>
    <mergeCell ref="B28:U28"/>
    <mergeCell ref="B29:U29"/>
    <mergeCell ref="B30:U30"/>
    <mergeCell ref="B31:U31"/>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39"/>
  <sheetViews>
    <sheetView view="pageBreakPreview" zoomScale="80" zoomScaleNormal="80" zoomScaleSheetLayoutView="80" workbookViewId="0">
      <selection activeCell="I11" sqref="I11:K11"/>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127</v>
      </c>
      <c r="D4" s="15" t="s">
        <v>128</v>
      </c>
      <c r="E4" s="15"/>
      <c r="F4" s="15"/>
      <c r="G4" s="15"/>
      <c r="H4" s="15"/>
      <c r="I4" s="16"/>
      <c r="J4" s="17" t="s">
        <v>6</v>
      </c>
      <c r="K4" s="18" t="s">
        <v>7</v>
      </c>
      <c r="L4" s="19" t="s">
        <v>8</v>
      </c>
      <c r="M4" s="19"/>
      <c r="N4" s="19"/>
      <c r="O4" s="19"/>
      <c r="P4" s="17" t="s">
        <v>9</v>
      </c>
      <c r="Q4" s="19" t="s">
        <v>129</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80</v>
      </c>
      <c r="D6" s="25"/>
      <c r="E6" s="25"/>
      <c r="F6" s="25"/>
      <c r="G6" s="25"/>
      <c r="H6" s="26"/>
      <c r="I6" s="26"/>
      <c r="J6" s="26" t="s">
        <v>16</v>
      </c>
      <c r="K6" s="25" t="s">
        <v>81</v>
      </c>
      <c r="L6" s="25"/>
      <c r="M6" s="25"/>
      <c r="N6" s="27"/>
      <c r="O6" s="28" t="s">
        <v>18</v>
      </c>
      <c r="P6" s="25" t="s">
        <v>130</v>
      </c>
      <c r="Q6" s="25"/>
      <c r="R6" s="29"/>
      <c r="S6" s="28" t="s">
        <v>20</v>
      </c>
      <c r="T6" s="25" t="s">
        <v>131</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thickBot="1">
      <c r="A11" s="56"/>
      <c r="B11" s="57" t="s">
        <v>36</v>
      </c>
      <c r="C11" s="58" t="s">
        <v>132</v>
      </c>
      <c r="D11" s="58"/>
      <c r="E11" s="58"/>
      <c r="F11" s="58"/>
      <c r="G11" s="58"/>
      <c r="H11" s="58"/>
      <c r="I11" s="58" t="s">
        <v>1395</v>
      </c>
      <c r="J11" s="58"/>
      <c r="K11" s="58"/>
      <c r="L11" s="58" t="s">
        <v>38</v>
      </c>
      <c r="M11" s="58"/>
      <c r="N11" s="58"/>
      <c r="O11" s="58"/>
      <c r="P11" s="59" t="s">
        <v>39</v>
      </c>
      <c r="Q11" s="59" t="s">
        <v>40</v>
      </c>
      <c r="R11" s="60">
        <v>62505</v>
      </c>
      <c r="S11" s="60" t="s">
        <v>41</v>
      </c>
      <c r="T11" s="60" t="s">
        <v>41</v>
      </c>
      <c r="U11" s="61" t="str">
        <f>IF(ISERR(T11/S11*100),"N/A",T11/S11*100)</f>
        <v>N/A</v>
      </c>
    </row>
    <row r="12" spans="1:34" ht="75" customHeight="1" thickTop="1">
      <c r="A12" s="56"/>
      <c r="B12" s="57" t="s">
        <v>46</v>
      </c>
      <c r="C12" s="58" t="s">
        <v>133</v>
      </c>
      <c r="D12" s="58"/>
      <c r="E12" s="58"/>
      <c r="F12" s="58"/>
      <c r="G12" s="58"/>
      <c r="H12" s="58"/>
      <c r="I12" s="58" t="s">
        <v>134</v>
      </c>
      <c r="J12" s="58"/>
      <c r="K12" s="58"/>
      <c r="L12" s="58" t="s">
        <v>135</v>
      </c>
      <c r="M12" s="58"/>
      <c r="N12" s="58"/>
      <c r="O12" s="58"/>
      <c r="P12" s="59" t="s">
        <v>45</v>
      </c>
      <c r="Q12" s="59" t="s">
        <v>40</v>
      </c>
      <c r="R12" s="59">
        <v>2.17</v>
      </c>
      <c r="S12" s="59" t="s">
        <v>41</v>
      </c>
      <c r="T12" s="59" t="s">
        <v>41</v>
      </c>
      <c r="U12" s="61" t="str">
        <f>IF(ISERR(T12/S12*100),"N/A",T12/S12*100)</f>
        <v>N/A</v>
      </c>
    </row>
    <row r="13" spans="1:34" ht="75" customHeight="1" thickBot="1">
      <c r="A13" s="56"/>
      <c r="B13" s="62" t="s">
        <v>42</v>
      </c>
      <c r="C13" s="63" t="s">
        <v>42</v>
      </c>
      <c r="D13" s="63"/>
      <c r="E13" s="63"/>
      <c r="F13" s="63"/>
      <c r="G13" s="63"/>
      <c r="H13" s="63"/>
      <c r="I13" s="63" t="s">
        <v>136</v>
      </c>
      <c r="J13" s="63"/>
      <c r="K13" s="63"/>
      <c r="L13" s="63" t="s">
        <v>137</v>
      </c>
      <c r="M13" s="63"/>
      <c r="N13" s="63"/>
      <c r="O13" s="63"/>
      <c r="P13" s="64" t="s">
        <v>45</v>
      </c>
      <c r="Q13" s="64" t="s">
        <v>40</v>
      </c>
      <c r="R13" s="64">
        <v>156.15</v>
      </c>
      <c r="S13" s="64" t="s">
        <v>41</v>
      </c>
      <c r="T13" s="64" t="s">
        <v>41</v>
      </c>
      <c r="U13" s="65" t="str">
        <f>IF(ISERR((S13-T13)*100/S13+100),"N/A",(S13-T13)*100/S13+100)</f>
        <v>N/A</v>
      </c>
    </row>
    <row r="14" spans="1:34" ht="75" customHeight="1" thickTop="1">
      <c r="A14" s="56"/>
      <c r="B14" s="57" t="s">
        <v>51</v>
      </c>
      <c r="C14" s="58" t="s">
        <v>138</v>
      </c>
      <c r="D14" s="58"/>
      <c r="E14" s="58"/>
      <c r="F14" s="58"/>
      <c r="G14" s="58"/>
      <c r="H14" s="58"/>
      <c r="I14" s="58" t="s">
        <v>139</v>
      </c>
      <c r="J14" s="58"/>
      <c r="K14" s="58"/>
      <c r="L14" s="58" t="s">
        <v>140</v>
      </c>
      <c r="M14" s="58"/>
      <c r="N14" s="58"/>
      <c r="O14" s="58"/>
      <c r="P14" s="59" t="s">
        <v>45</v>
      </c>
      <c r="Q14" s="59" t="s">
        <v>107</v>
      </c>
      <c r="R14" s="59">
        <v>25</v>
      </c>
      <c r="S14" s="59" t="s">
        <v>41</v>
      </c>
      <c r="T14" s="59" t="s">
        <v>41</v>
      </c>
      <c r="U14" s="61" t="str">
        <f t="shared" ref="U14:U21" si="0">IF(ISERR(T14/S14*100),"N/A",T14/S14*100)</f>
        <v>N/A</v>
      </c>
    </row>
    <row r="15" spans="1:34" ht="75" customHeight="1">
      <c r="A15" s="56"/>
      <c r="B15" s="62" t="s">
        <v>42</v>
      </c>
      <c r="C15" s="63" t="s">
        <v>141</v>
      </c>
      <c r="D15" s="63"/>
      <c r="E15" s="63"/>
      <c r="F15" s="63"/>
      <c r="G15" s="63"/>
      <c r="H15" s="63"/>
      <c r="I15" s="63" t="s">
        <v>142</v>
      </c>
      <c r="J15" s="63"/>
      <c r="K15" s="63"/>
      <c r="L15" s="63" t="s">
        <v>143</v>
      </c>
      <c r="M15" s="63"/>
      <c r="N15" s="63"/>
      <c r="O15" s="63"/>
      <c r="P15" s="64" t="s">
        <v>45</v>
      </c>
      <c r="Q15" s="64" t="s">
        <v>107</v>
      </c>
      <c r="R15" s="64">
        <v>10.29</v>
      </c>
      <c r="S15" s="64" t="s">
        <v>41</v>
      </c>
      <c r="T15" s="64" t="s">
        <v>41</v>
      </c>
      <c r="U15" s="65" t="str">
        <f t="shared" si="0"/>
        <v>N/A</v>
      </c>
    </row>
    <row r="16" spans="1:34" ht="75" customHeight="1">
      <c r="A16" s="56"/>
      <c r="B16" s="62" t="s">
        <v>42</v>
      </c>
      <c r="C16" s="63" t="s">
        <v>144</v>
      </c>
      <c r="D16" s="63"/>
      <c r="E16" s="63"/>
      <c r="F16" s="63"/>
      <c r="G16" s="63"/>
      <c r="H16" s="63"/>
      <c r="I16" s="63" t="s">
        <v>145</v>
      </c>
      <c r="J16" s="63"/>
      <c r="K16" s="63"/>
      <c r="L16" s="63" t="s">
        <v>146</v>
      </c>
      <c r="M16" s="63"/>
      <c r="N16" s="63"/>
      <c r="O16" s="63"/>
      <c r="P16" s="64" t="s">
        <v>45</v>
      </c>
      <c r="Q16" s="64" t="s">
        <v>107</v>
      </c>
      <c r="R16" s="64">
        <v>175</v>
      </c>
      <c r="S16" s="64" t="s">
        <v>41</v>
      </c>
      <c r="T16" s="64" t="s">
        <v>41</v>
      </c>
      <c r="U16" s="65" t="str">
        <f t="shared" si="0"/>
        <v>N/A</v>
      </c>
    </row>
    <row r="17" spans="1:22" ht="75" customHeight="1" thickBot="1">
      <c r="A17" s="56"/>
      <c r="B17" s="62" t="s">
        <v>42</v>
      </c>
      <c r="C17" s="63" t="s">
        <v>147</v>
      </c>
      <c r="D17" s="63"/>
      <c r="E17" s="63"/>
      <c r="F17" s="63"/>
      <c r="G17" s="63"/>
      <c r="H17" s="63"/>
      <c r="I17" s="63" t="s">
        <v>148</v>
      </c>
      <c r="J17" s="63"/>
      <c r="K17" s="63"/>
      <c r="L17" s="63" t="s">
        <v>149</v>
      </c>
      <c r="M17" s="63"/>
      <c r="N17" s="63"/>
      <c r="O17" s="63"/>
      <c r="P17" s="64" t="s">
        <v>45</v>
      </c>
      <c r="Q17" s="64" t="s">
        <v>107</v>
      </c>
      <c r="R17" s="64">
        <v>1.27</v>
      </c>
      <c r="S17" s="64" t="s">
        <v>41</v>
      </c>
      <c r="T17" s="64" t="s">
        <v>41</v>
      </c>
      <c r="U17" s="65" t="str">
        <f t="shared" si="0"/>
        <v>N/A</v>
      </c>
    </row>
    <row r="18" spans="1:22" ht="75" customHeight="1" thickTop="1">
      <c r="A18" s="56"/>
      <c r="B18" s="57" t="s">
        <v>56</v>
      </c>
      <c r="C18" s="58" t="s">
        <v>150</v>
      </c>
      <c r="D18" s="58"/>
      <c r="E18" s="58"/>
      <c r="F18" s="58"/>
      <c r="G18" s="58"/>
      <c r="H18" s="58"/>
      <c r="I18" s="58" t="s">
        <v>151</v>
      </c>
      <c r="J18" s="58"/>
      <c r="K18" s="58"/>
      <c r="L18" s="58" t="s">
        <v>152</v>
      </c>
      <c r="M18" s="58"/>
      <c r="N18" s="58"/>
      <c r="O18" s="58"/>
      <c r="P18" s="59" t="s">
        <v>45</v>
      </c>
      <c r="Q18" s="59" t="s">
        <v>107</v>
      </c>
      <c r="R18" s="59">
        <v>14.29</v>
      </c>
      <c r="S18" s="59" t="s">
        <v>41</v>
      </c>
      <c r="T18" s="59" t="s">
        <v>41</v>
      </c>
      <c r="U18" s="61" t="str">
        <f t="shared" si="0"/>
        <v>N/A</v>
      </c>
    </row>
    <row r="19" spans="1:22" ht="75" customHeight="1">
      <c r="A19" s="56"/>
      <c r="B19" s="62" t="s">
        <v>42</v>
      </c>
      <c r="C19" s="63" t="s">
        <v>153</v>
      </c>
      <c r="D19" s="63"/>
      <c r="E19" s="63"/>
      <c r="F19" s="63"/>
      <c r="G19" s="63"/>
      <c r="H19" s="63"/>
      <c r="I19" s="63" t="s">
        <v>154</v>
      </c>
      <c r="J19" s="63"/>
      <c r="K19" s="63"/>
      <c r="L19" s="63" t="s">
        <v>155</v>
      </c>
      <c r="M19" s="63"/>
      <c r="N19" s="63"/>
      <c r="O19" s="63"/>
      <c r="P19" s="64" t="s">
        <v>45</v>
      </c>
      <c r="Q19" s="64" t="s">
        <v>156</v>
      </c>
      <c r="R19" s="64">
        <v>5.38</v>
      </c>
      <c r="S19" s="64">
        <v>5.38</v>
      </c>
      <c r="T19" s="64">
        <v>80.7</v>
      </c>
      <c r="U19" s="65">
        <f t="shared" si="0"/>
        <v>1500</v>
      </c>
    </row>
    <row r="20" spans="1:22" ht="75" customHeight="1">
      <c r="A20" s="56"/>
      <c r="B20" s="62" t="s">
        <v>42</v>
      </c>
      <c r="C20" s="63" t="s">
        <v>157</v>
      </c>
      <c r="D20" s="63"/>
      <c r="E20" s="63"/>
      <c r="F20" s="63"/>
      <c r="G20" s="63"/>
      <c r="H20" s="63"/>
      <c r="I20" s="63" t="s">
        <v>158</v>
      </c>
      <c r="J20" s="63"/>
      <c r="K20" s="63"/>
      <c r="L20" s="63" t="s">
        <v>159</v>
      </c>
      <c r="M20" s="63"/>
      <c r="N20" s="63"/>
      <c r="O20" s="63"/>
      <c r="P20" s="64" t="s">
        <v>45</v>
      </c>
      <c r="Q20" s="64" t="s">
        <v>107</v>
      </c>
      <c r="R20" s="64">
        <v>11.11</v>
      </c>
      <c r="S20" s="64" t="s">
        <v>41</v>
      </c>
      <c r="T20" s="64" t="s">
        <v>41</v>
      </c>
      <c r="U20" s="65" t="str">
        <f t="shared" si="0"/>
        <v>N/A</v>
      </c>
    </row>
    <row r="21" spans="1:22" ht="75" customHeight="1" thickBot="1">
      <c r="A21" s="56"/>
      <c r="B21" s="62" t="s">
        <v>42</v>
      </c>
      <c r="C21" s="63" t="s">
        <v>160</v>
      </c>
      <c r="D21" s="63"/>
      <c r="E21" s="63"/>
      <c r="F21" s="63"/>
      <c r="G21" s="63"/>
      <c r="H21" s="63"/>
      <c r="I21" s="63" t="s">
        <v>161</v>
      </c>
      <c r="J21" s="63"/>
      <c r="K21" s="63"/>
      <c r="L21" s="63" t="s">
        <v>162</v>
      </c>
      <c r="M21" s="63"/>
      <c r="N21" s="63"/>
      <c r="O21" s="63"/>
      <c r="P21" s="64" t="s">
        <v>45</v>
      </c>
      <c r="Q21" s="64" t="s">
        <v>107</v>
      </c>
      <c r="R21" s="64">
        <v>76.47</v>
      </c>
      <c r="S21" s="64" t="s">
        <v>41</v>
      </c>
      <c r="T21" s="64" t="s">
        <v>41</v>
      </c>
      <c r="U21" s="65" t="str">
        <f t="shared" si="0"/>
        <v>N/A</v>
      </c>
    </row>
    <row r="22" spans="1:22" ht="22.5" customHeight="1" thickTop="1" thickBot="1">
      <c r="B22" s="9" t="s">
        <v>61</v>
      </c>
      <c r="C22" s="10"/>
      <c r="D22" s="10"/>
      <c r="E22" s="10"/>
      <c r="F22" s="10"/>
      <c r="G22" s="10"/>
      <c r="H22" s="11"/>
      <c r="I22" s="11"/>
      <c r="J22" s="11"/>
      <c r="K22" s="11"/>
      <c r="L22" s="11"/>
      <c r="M22" s="11"/>
      <c r="N22" s="11"/>
      <c r="O22" s="11"/>
      <c r="P22" s="11"/>
      <c r="Q22" s="11"/>
      <c r="R22" s="11"/>
      <c r="S22" s="11"/>
      <c r="T22" s="11"/>
      <c r="U22" s="12"/>
      <c r="V22" s="66"/>
    </row>
    <row r="23" spans="1:22" ht="26.25" customHeight="1" thickTop="1">
      <c r="B23" s="67"/>
      <c r="C23" s="68"/>
      <c r="D23" s="68"/>
      <c r="E23" s="68"/>
      <c r="F23" s="68"/>
      <c r="G23" s="68"/>
      <c r="H23" s="69"/>
      <c r="I23" s="69"/>
      <c r="J23" s="69"/>
      <c r="K23" s="69"/>
      <c r="L23" s="69"/>
      <c r="M23" s="69"/>
      <c r="N23" s="69"/>
      <c r="O23" s="69"/>
      <c r="P23" s="70"/>
      <c r="Q23" s="71"/>
      <c r="R23" s="72" t="s">
        <v>62</v>
      </c>
      <c r="S23" s="40" t="s">
        <v>63</v>
      </c>
      <c r="T23" s="72" t="s">
        <v>64</v>
      </c>
      <c r="U23" s="40" t="s">
        <v>65</v>
      </c>
    </row>
    <row r="24" spans="1:22" ht="26.25" customHeight="1" thickBot="1">
      <c r="B24" s="73"/>
      <c r="C24" s="74"/>
      <c r="D24" s="74"/>
      <c r="E24" s="74"/>
      <c r="F24" s="74"/>
      <c r="G24" s="74"/>
      <c r="H24" s="75"/>
      <c r="I24" s="75"/>
      <c r="J24" s="75"/>
      <c r="K24" s="75"/>
      <c r="L24" s="75"/>
      <c r="M24" s="75"/>
      <c r="N24" s="75"/>
      <c r="O24" s="75"/>
      <c r="P24" s="76"/>
      <c r="Q24" s="77"/>
      <c r="R24" s="78" t="s">
        <v>66</v>
      </c>
      <c r="S24" s="77" t="s">
        <v>66</v>
      </c>
      <c r="T24" s="77" t="s">
        <v>66</v>
      </c>
      <c r="U24" s="77" t="s">
        <v>67</v>
      </c>
    </row>
    <row r="25" spans="1:22" ht="13.5" customHeight="1" thickBot="1">
      <c r="B25" s="79" t="s">
        <v>68</v>
      </c>
      <c r="C25" s="80"/>
      <c r="D25" s="80"/>
      <c r="E25" s="81"/>
      <c r="F25" s="81"/>
      <c r="G25" s="81"/>
      <c r="H25" s="82"/>
      <c r="I25" s="82"/>
      <c r="J25" s="82"/>
      <c r="K25" s="82"/>
      <c r="L25" s="82"/>
      <c r="M25" s="82"/>
      <c r="N25" s="82"/>
      <c r="O25" s="82"/>
      <c r="P25" s="83"/>
      <c r="Q25" s="83"/>
      <c r="R25" s="84">
        <f>460.003948</f>
        <v>460.00394799999998</v>
      </c>
      <c r="S25" s="84">
        <f>460.003948</f>
        <v>460.00394799999998</v>
      </c>
      <c r="T25" s="84">
        <f>441.56474925</f>
        <v>441.56474924999998</v>
      </c>
      <c r="U25" s="85">
        <f>+IF(ISERR(T25/S25*100),"N/A",T25/S25*100)</f>
        <v>95.991512935884629</v>
      </c>
    </row>
    <row r="26" spans="1:22" ht="13.5" customHeight="1" thickBot="1">
      <c r="B26" s="86" t="s">
        <v>69</v>
      </c>
      <c r="C26" s="87"/>
      <c r="D26" s="87"/>
      <c r="E26" s="88"/>
      <c r="F26" s="88"/>
      <c r="G26" s="88"/>
      <c r="H26" s="89"/>
      <c r="I26" s="89"/>
      <c r="J26" s="89"/>
      <c r="K26" s="89"/>
      <c r="L26" s="89"/>
      <c r="M26" s="89"/>
      <c r="N26" s="89"/>
      <c r="O26" s="89"/>
      <c r="P26" s="90"/>
      <c r="Q26" s="90"/>
      <c r="R26" s="84">
        <f>441.56474925</f>
        <v>441.56474924999998</v>
      </c>
      <c r="S26" s="84">
        <f>441.56474925</f>
        <v>441.56474924999998</v>
      </c>
      <c r="T26" s="84">
        <f>441.56474925</f>
        <v>441.56474924999998</v>
      </c>
      <c r="U26" s="85">
        <f>+IF(ISERR(T26/S26*100),"N/A",T26/S26*100)</f>
        <v>100</v>
      </c>
    </row>
    <row r="27" spans="1:22" ht="14.85" customHeight="1" thickTop="1" thickBot="1">
      <c r="B27" s="9" t="s">
        <v>70</v>
      </c>
      <c r="C27" s="10"/>
      <c r="D27" s="10"/>
      <c r="E27" s="10"/>
      <c r="F27" s="10"/>
      <c r="G27" s="10"/>
      <c r="H27" s="11"/>
      <c r="I27" s="11"/>
      <c r="J27" s="11"/>
      <c r="K27" s="11"/>
      <c r="L27" s="11"/>
      <c r="M27" s="11"/>
      <c r="N27" s="11"/>
      <c r="O27" s="11"/>
      <c r="P27" s="11"/>
      <c r="Q27" s="11"/>
      <c r="R27" s="11"/>
      <c r="S27" s="11"/>
      <c r="T27" s="11"/>
      <c r="U27" s="12"/>
    </row>
    <row r="28" spans="1:22" ht="44.25" customHeight="1" thickTop="1">
      <c r="B28" s="91" t="s">
        <v>71</v>
      </c>
      <c r="C28" s="93"/>
      <c r="D28" s="93"/>
      <c r="E28" s="93"/>
      <c r="F28" s="93"/>
      <c r="G28" s="93"/>
      <c r="H28" s="93"/>
      <c r="I28" s="93"/>
      <c r="J28" s="93"/>
      <c r="K28" s="93"/>
      <c r="L28" s="93"/>
      <c r="M28" s="93"/>
      <c r="N28" s="93"/>
      <c r="O28" s="93"/>
      <c r="P28" s="93"/>
      <c r="Q28" s="93"/>
      <c r="R28" s="93"/>
      <c r="S28" s="93"/>
      <c r="T28" s="93"/>
      <c r="U28" s="92"/>
    </row>
    <row r="29" spans="1:22" ht="34.5" customHeight="1">
      <c r="B29" s="94" t="s">
        <v>72</v>
      </c>
      <c r="C29" s="96"/>
      <c r="D29" s="96"/>
      <c r="E29" s="96"/>
      <c r="F29" s="96"/>
      <c r="G29" s="96"/>
      <c r="H29" s="96"/>
      <c r="I29" s="96"/>
      <c r="J29" s="96"/>
      <c r="K29" s="96"/>
      <c r="L29" s="96"/>
      <c r="M29" s="96"/>
      <c r="N29" s="96"/>
      <c r="O29" s="96"/>
      <c r="P29" s="96"/>
      <c r="Q29" s="96"/>
      <c r="R29" s="96"/>
      <c r="S29" s="96"/>
      <c r="T29" s="96"/>
      <c r="U29" s="95"/>
    </row>
    <row r="30" spans="1:22" ht="24.95" customHeight="1">
      <c r="B30" s="94" t="s">
        <v>163</v>
      </c>
      <c r="C30" s="96"/>
      <c r="D30" s="96"/>
      <c r="E30" s="96"/>
      <c r="F30" s="96"/>
      <c r="G30" s="96"/>
      <c r="H30" s="96"/>
      <c r="I30" s="96"/>
      <c r="J30" s="96"/>
      <c r="K30" s="96"/>
      <c r="L30" s="96"/>
      <c r="M30" s="96"/>
      <c r="N30" s="96"/>
      <c r="O30" s="96"/>
      <c r="P30" s="96"/>
      <c r="Q30" s="96"/>
      <c r="R30" s="96"/>
      <c r="S30" s="96"/>
      <c r="T30" s="96"/>
      <c r="U30" s="95"/>
    </row>
    <row r="31" spans="1:22" ht="20.45" customHeight="1">
      <c r="B31" s="94" t="s">
        <v>164</v>
      </c>
      <c r="C31" s="96"/>
      <c r="D31" s="96"/>
      <c r="E31" s="96"/>
      <c r="F31" s="96"/>
      <c r="G31" s="96"/>
      <c r="H31" s="96"/>
      <c r="I31" s="96"/>
      <c r="J31" s="96"/>
      <c r="K31" s="96"/>
      <c r="L31" s="96"/>
      <c r="M31" s="96"/>
      <c r="N31" s="96"/>
      <c r="O31" s="96"/>
      <c r="P31" s="96"/>
      <c r="Q31" s="96"/>
      <c r="R31" s="96"/>
      <c r="S31" s="96"/>
      <c r="T31" s="96"/>
      <c r="U31" s="95"/>
    </row>
    <row r="32" spans="1:22" ht="17.25" customHeight="1">
      <c r="B32" s="94" t="s">
        <v>165</v>
      </c>
      <c r="C32" s="96"/>
      <c r="D32" s="96"/>
      <c r="E32" s="96"/>
      <c r="F32" s="96"/>
      <c r="G32" s="96"/>
      <c r="H32" s="96"/>
      <c r="I32" s="96"/>
      <c r="J32" s="96"/>
      <c r="K32" s="96"/>
      <c r="L32" s="96"/>
      <c r="M32" s="96"/>
      <c r="N32" s="96"/>
      <c r="O32" s="96"/>
      <c r="P32" s="96"/>
      <c r="Q32" s="96"/>
      <c r="R32" s="96"/>
      <c r="S32" s="96"/>
      <c r="T32" s="96"/>
      <c r="U32" s="95"/>
    </row>
    <row r="33" spans="2:21" ht="34.5" customHeight="1">
      <c r="B33" s="94" t="s">
        <v>166</v>
      </c>
      <c r="C33" s="96"/>
      <c r="D33" s="96"/>
      <c r="E33" s="96"/>
      <c r="F33" s="96"/>
      <c r="G33" s="96"/>
      <c r="H33" s="96"/>
      <c r="I33" s="96"/>
      <c r="J33" s="96"/>
      <c r="K33" s="96"/>
      <c r="L33" s="96"/>
      <c r="M33" s="96"/>
      <c r="N33" s="96"/>
      <c r="O33" s="96"/>
      <c r="P33" s="96"/>
      <c r="Q33" s="96"/>
      <c r="R33" s="96"/>
      <c r="S33" s="96"/>
      <c r="T33" s="96"/>
      <c r="U33" s="95"/>
    </row>
    <row r="34" spans="2:21" ht="34.5" customHeight="1">
      <c r="B34" s="94" t="s">
        <v>167</v>
      </c>
      <c r="C34" s="96"/>
      <c r="D34" s="96"/>
      <c r="E34" s="96"/>
      <c r="F34" s="96"/>
      <c r="G34" s="96"/>
      <c r="H34" s="96"/>
      <c r="I34" s="96"/>
      <c r="J34" s="96"/>
      <c r="K34" s="96"/>
      <c r="L34" s="96"/>
      <c r="M34" s="96"/>
      <c r="N34" s="96"/>
      <c r="O34" s="96"/>
      <c r="P34" s="96"/>
      <c r="Q34" s="96"/>
      <c r="R34" s="96"/>
      <c r="S34" s="96"/>
      <c r="T34" s="96"/>
      <c r="U34" s="95"/>
    </row>
    <row r="35" spans="2:21" ht="34.5" customHeight="1">
      <c r="B35" s="94" t="s">
        <v>168</v>
      </c>
      <c r="C35" s="96"/>
      <c r="D35" s="96"/>
      <c r="E35" s="96"/>
      <c r="F35" s="96"/>
      <c r="G35" s="96"/>
      <c r="H35" s="96"/>
      <c r="I35" s="96"/>
      <c r="J35" s="96"/>
      <c r="K35" s="96"/>
      <c r="L35" s="96"/>
      <c r="M35" s="96"/>
      <c r="N35" s="96"/>
      <c r="O35" s="96"/>
      <c r="P35" s="96"/>
      <c r="Q35" s="96"/>
      <c r="R35" s="96"/>
      <c r="S35" s="96"/>
      <c r="T35" s="96"/>
      <c r="U35" s="95"/>
    </row>
    <row r="36" spans="2:21" ht="33.75" customHeight="1">
      <c r="B36" s="94" t="s">
        <v>169</v>
      </c>
      <c r="C36" s="96"/>
      <c r="D36" s="96"/>
      <c r="E36" s="96"/>
      <c r="F36" s="96"/>
      <c r="G36" s="96"/>
      <c r="H36" s="96"/>
      <c r="I36" s="96"/>
      <c r="J36" s="96"/>
      <c r="K36" s="96"/>
      <c r="L36" s="96"/>
      <c r="M36" s="96"/>
      <c r="N36" s="96"/>
      <c r="O36" s="96"/>
      <c r="P36" s="96"/>
      <c r="Q36" s="96"/>
      <c r="R36" s="96"/>
      <c r="S36" s="96"/>
      <c r="T36" s="96"/>
      <c r="U36" s="95"/>
    </row>
    <row r="37" spans="2:21" ht="137.1" customHeight="1">
      <c r="B37" s="94" t="s">
        <v>170</v>
      </c>
      <c r="C37" s="96"/>
      <c r="D37" s="96"/>
      <c r="E37" s="96"/>
      <c r="F37" s="96"/>
      <c r="G37" s="96"/>
      <c r="H37" s="96"/>
      <c r="I37" s="96"/>
      <c r="J37" s="96"/>
      <c r="K37" s="96"/>
      <c r="L37" s="96"/>
      <c r="M37" s="96"/>
      <c r="N37" s="96"/>
      <c r="O37" s="96"/>
      <c r="P37" s="96"/>
      <c r="Q37" s="96"/>
      <c r="R37" s="96"/>
      <c r="S37" s="96"/>
      <c r="T37" s="96"/>
      <c r="U37" s="95"/>
    </row>
    <row r="38" spans="2:21" ht="34.5" customHeight="1">
      <c r="B38" s="94" t="s">
        <v>171</v>
      </c>
      <c r="C38" s="96"/>
      <c r="D38" s="96"/>
      <c r="E38" s="96"/>
      <c r="F38" s="96"/>
      <c r="G38" s="96"/>
      <c r="H38" s="96"/>
      <c r="I38" s="96"/>
      <c r="J38" s="96"/>
      <c r="K38" s="96"/>
      <c r="L38" s="96"/>
      <c r="M38" s="96"/>
      <c r="N38" s="96"/>
      <c r="O38" s="96"/>
      <c r="P38" s="96"/>
      <c r="Q38" s="96"/>
      <c r="R38" s="96"/>
      <c r="S38" s="96"/>
      <c r="T38" s="96"/>
      <c r="U38" s="95"/>
    </row>
    <row r="39" spans="2:21" ht="34.5" customHeight="1" thickBot="1">
      <c r="B39" s="97" t="s">
        <v>172</v>
      </c>
      <c r="C39" s="99"/>
      <c r="D39" s="99"/>
      <c r="E39" s="99"/>
      <c r="F39" s="99"/>
      <c r="G39" s="99"/>
      <c r="H39" s="99"/>
      <c r="I39" s="99"/>
      <c r="J39" s="99"/>
      <c r="K39" s="99"/>
      <c r="L39" s="99"/>
      <c r="M39" s="99"/>
      <c r="N39" s="99"/>
      <c r="O39" s="99"/>
      <c r="P39" s="99"/>
      <c r="Q39" s="99"/>
      <c r="R39" s="99"/>
      <c r="S39" s="99"/>
      <c r="T39" s="99"/>
      <c r="U39" s="98"/>
    </row>
  </sheetData>
  <mergeCells count="68">
    <mergeCell ref="B38:U38"/>
    <mergeCell ref="B39:U39"/>
    <mergeCell ref="B32:U32"/>
    <mergeCell ref="B33:U33"/>
    <mergeCell ref="B34:U34"/>
    <mergeCell ref="B35:U35"/>
    <mergeCell ref="B36:U36"/>
    <mergeCell ref="B37:U37"/>
    <mergeCell ref="B25:D25"/>
    <mergeCell ref="B26:D26"/>
    <mergeCell ref="B28:U28"/>
    <mergeCell ref="B29:U29"/>
    <mergeCell ref="B30:U30"/>
    <mergeCell ref="B31:U31"/>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55"/>
  <sheetViews>
    <sheetView view="pageBreakPreview" zoomScale="80" zoomScaleNormal="80" zoomScaleSheetLayoutView="80" workbookViewId="0">
      <selection activeCell="I11" sqref="I11:K11"/>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173</v>
      </c>
      <c r="D4" s="15" t="s">
        <v>174</v>
      </c>
      <c r="E4" s="15"/>
      <c r="F4" s="15"/>
      <c r="G4" s="15"/>
      <c r="H4" s="15"/>
      <c r="I4" s="16"/>
      <c r="J4" s="17" t="s">
        <v>6</v>
      </c>
      <c r="K4" s="18" t="s">
        <v>7</v>
      </c>
      <c r="L4" s="19" t="s">
        <v>8</v>
      </c>
      <c r="M4" s="19"/>
      <c r="N4" s="19"/>
      <c r="O4" s="19"/>
      <c r="P4" s="17" t="s">
        <v>9</v>
      </c>
      <c r="Q4" s="19" t="s">
        <v>175</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176</v>
      </c>
      <c r="L6" s="25"/>
      <c r="M6" s="25"/>
      <c r="N6" s="27"/>
      <c r="O6" s="28" t="s">
        <v>18</v>
      </c>
      <c r="P6" s="25" t="s">
        <v>177</v>
      </c>
      <c r="Q6" s="25"/>
      <c r="R6" s="29"/>
      <c r="S6" s="28" t="s">
        <v>20</v>
      </c>
      <c r="T6" s="25" t="s">
        <v>178</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c r="A11" s="56"/>
      <c r="B11" s="57" t="s">
        <v>36</v>
      </c>
      <c r="C11" s="58" t="s">
        <v>179</v>
      </c>
      <c r="D11" s="58"/>
      <c r="E11" s="58"/>
      <c r="F11" s="58"/>
      <c r="G11" s="58"/>
      <c r="H11" s="58"/>
      <c r="I11" s="58" t="s">
        <v>1395</v>
      </c>
      <c r="J11" s="58"/>
      <c r="K11" s="58"/>
      <c r="L11" s="58" t="s">
        <v>38</v>
      </c>
      <c r="M11" s="58"/>
      <c r="N11" s="58"/>
      <c r="O11" s="58"/>
      <c r="P11" s="59" t="s">
        <v>39</v>
      </c>
      <c r="Q11" s="59" t="s">
        <v>40</v>
      </c>
      <c r="R11" s="60">
        <v>62505</v>
      </c>
      <c r="S11" s="60" t="s">
        <v>41</v>
      </c>
      <c r="T11" s="60" t="s">
        <v>41</v>
      </c>
      <c r="U11" s="61" t="str">
        <f t="shared" ref="U11:U29" si="0">IF(ISERR(T11/S11*100),"N/A",T11/S11*100)</f>
        <v>N/A</v>
      </c>
    </row>
    <row r="12" spans="1:34" ht="75" customHeight="1">
      <c r="A12" s="56"/>
      <c r="B12" s="62" t="s">
        <v>42</v>
      </c>
      <c r="C12" s="63" t="s">
        <v>42</v>
      </c>
      <c r="D12" s="63"/>
      <c r="E12" s="63"/>
      <c r="F12" s="63"/>
      <c r="G12" s="63"/>
      <c r="H12" s="63"/>
      <c r="I12" s="63" t="s">
        <v>180</v>
      </c>
      <c r="J12" s="63"/>
      <c r="K12" s="63"/>
      <c r="L12" s="63" t="s">
        <v>181</v>
      </c>
      <c r="M12" s="63"/>
      <c r="N12" s="63"/>
      <c r="O12" s="63"/>
      <c r="P12" s="64" t="s">
        <v>45</v>
      </c>
      <c r="Q12" s="64" t="s">
        <v>40</v>
      </c>
      <c r="R12" s="64">
        <v>104.19</v>
      </c>
      <c r="S12" s="64" t="s">
        <v>41</v>
      </c>
      <c r="T12" s="64" t="s">
        <v>41</v>
      </c>
      <c r="U12" s="65" t="str">
        <f t="shared" si="0"/>
        <v>N/A</v>
      </c>
    </row>
    <row r="13" spans="1:34" ht="75" customHeight="1" thickBot="1">
      <c r="A13" s="56"/>
      <c r="B13" s="62" t="s">
        <v>42</v>
      </c>
      <c r="C13" s="63" t="s">
        <v>42</v>
      </c>
      <c r="D13" s="63"/>
      <c r="E13" s="63"/>
      <c r="F13" s="63"/>
      <c r="G13" s="63"/>
      <c r="H13" s="63"/>
      <c r="I13" s="63" t="s">
        <v>182</v>
      </c>
      <c r="J13" s="63"/>
      <c r="K13" s="63"/>
      <c r="L13" s="63" t="s">
        <v>183</v>
      </c>
      <c r="M13" s="63"/>
      <c r="N13" s="63"/>
      <c r="O13" s="63"/>
      <c r="P13" s="64" t="s">
        <v>184</v>
      </c>
      <c r="Q13" s="64" t="s">
        <v>40</v>
      </c>
      <c r="R13" s="64">
        <v>52</v>
      </c>
      <c r="S13" s="64" t="s">
        <v>41</v>
      </c>
      <c r="T13" s="64" t="s">
        <v>41</v>
      </c>
      <c r="U13" s="65" t="str">
        <f t="shared" si="0"/>
        <v>N/A</v>
      </c>
    </row>
    <row r="14" spans="1:34" ht="75" customHeight="1" thickTop="1">
      <c r="A14" s="56"/>
      <c r="B14" s="57" t="s">
        <v>46</v>
      </c>
      <c r="C14" s="58" t="s">
        <v>185</v>
      </c>
      <c r="D14" s="58"/>
      <c r="E14" s="58"/>
      <c r="F14" s="58"/>
      <c r="G14" s="58"/>
      <c r="H14" s="58"/>
      <c r="I14" s="58" t="s">
        <v>186</v>
      </c>
      <c r="J14" s="58"/>
      <c r="K14" s="58"/>
      <c r="L14" s="58" t="s">
        <v>187</v>
      </c>
      <c r="M14" s="58"/>
      <c r="N14" s="58"/>
      <c r="O14" s="58"/>
      <c r="P14" s="59" t="s">
        <v>45</v>
      </c>
      <c r="Q14" s="59" t="s">
        <v>40</v>
      </c>
      <c r="R14" s="59">
        <v>38.1</v>
      </c>
      <c r="S14" s="59" t="s">
        <v>41</v>
      </c>
      <c r="T14" s="59" t="s">
        <v>41</v>
      </c>
      <c r="U14" s="61" t="str">
        <f t="shared" si="0"/>
        <v>N/A</v>
      </c>
    </row>
    <row r="15" spans="1:34" ht="75" customHeight="1">
      <c r="A15" s="56"/>
      <c r="B15" s="62" t="s">
        <v>42</v>
      </c>
      <c r="C15" s="63" t="s">
        <v>42</v>
      </c>
      <c r="D15" s="63"/>
      <c r="E15" s="63"/>
      <c r="F15" s="63"/>
      <c r="G15" s="63"/>
      <c r="H15" s="63"/>
      <c r="I15" s="63" t="s">
        <v>188</v>
      </c>
      <c r="J15" s="63"/>
      <c r="K15" s="63"/>
      <c r="L15" s="63" t="s">
        <v>189</v>
      </c>
      <c r="M15" s="63"/>
      <c r="N15" s="63"/>
      <c r="O15" s="63"/>
      <c r="P15" s="64" t="s">
        <v>45</v>
      </c>
      <c r="Q15" s="64" t="s">
        <v>40</v>
      </c>
      <c r="R15" s="64">
        <v>68.75</v>
      </c>
      <c r="S15" s="64" t="s">
        <v>41</v>
      </c>
      <c r="T15" s="64" t="s">
        <v>41</v>
      </c>
      <c r="U15" s="65" t="str">
        <f t="shared" si="0"/>
        <v>N/A</v>
      </c>
    </row>
    <row r="16" spans="1:34" ht="75" customHeight="1" thickBot="1">
      <c r="A16" s="56"/>
      <c r="B16" s="62" t="s">
        <v>42</v>
      </c>
      <c r="C16" s="63" t="s">
        <v>42</v>
      </c>
      <c r="D16" s="63"/>
      <c r="E16" s="63"/>
      <c r="F16" s="63"/>
      <c r="G16" s="63"/>
      <c r="H16" s="63"/>
      <c r="I16" s="63" t="s">
        <v>190</v>
      </c>
      <c r="J16" s="63"/>
      <c r="K16" s="63"/>
      <c r="L16" s="63" t="s">
        <v>191</v>
      </c>
      <c r="M16" s="63"/>
      <c r="N16" s="63"/>
      <c r="O16" s="63"/>
      <c r="P16" s="64" t="s">
        <v>45</v>
      </c>
      <c r="Q16" s="64" t="s">
        <v>40</v>
      </c>
      <c r="R16" s="64">
        <v>100</v>
      </c>
      <c r="S16" s="64" t="s">
        <v>41</v>
      </c>
      <c r="T16" s="64" t="s">
        <v>41</v>
      </c>
      <c r="U16" s="65" t="str">
        <f t="shared" si="0"/>
        <v>N/A</v>
      </c>
    </row>
    <row r="17" spans="1:22" ht="75" customHeight="1" thickTop="1">
      <c r="A17" s="56"/>
      <c r="B17" s="57" t="s">
        <v>51</v>
      </c>
      <c r="C17" s="58" t="s">
        <v>192</v>
      </c>
      <c r="D17" s="58"/>
      <c r="E17" s="58"/>
      <c r="F17" s="58"/>
      <c r="G17" s="58"/>
      <c r="H17" s="58"/>
      <c r="I17" s="58" t="s">
        <v>193</v>
      </c>
      <c r="J17" s="58"/>
      <c r="K17" s="58"/>
      <c r="L17" s="58" t="s">
        <v>194</v>
      </c>
      <c r="M17" s="58"/>
      <c r="N17" s="58"/>
      <c r="O17" s="58"/>
      <c r="P17" s="59" t="s">
        <v>45</v>
      </c>
      <c r="Q17" s="59" t="s">
        <v>97</v>
      </c>
      <c r="R17" s="59">
        <v>65.25</v>
      </c>
      <c r="S17" s="59">
        <v>4.24</v>
      </c>
      <c r="T17" s="59">
        <v>4.24</v>
      </c>
      <c r="U17" s="61">
        <f t="shared" si="0"/>
        <v>100</v>
      </c>
    </row>
    <row r="18" spans="1:22" ht="75" customHeight="1">
      <c r="A18" s="56"/>
      <c r="B18" s="62" t="s">
        <v>42</v>
      </c>
      <c r="C18" s="63" t="s">
        <v>195</v>
      </c>
      <c r="D18" s="63"/>
      <c r="E18" s="63"/>
      <c r="F18" s="63"/>
      <c r="G18" s="63"/>
      <c r="H18" s="63"/>
      <c r="I18" s="63" t="s">
        <v>196</v>
      </c>
      <c r="J18" s="63"/>
      <c r="K18" s="63"/>
      <c r="L18" s="63" t="s">
        <v>197</v>
      </c>
      <c r="M18" s="63"/>
      <c r="N18" s="63"/>
      <c r="O18" s="63"/>
      <c r="P18" s="64" t="s">
        <v>45</v>
      </c>
      <c r="Q18" s="64" t="s">
        <v>55</v>
      </c>
      <c r="R18" s="64">
        <v>75</v>
      </c>
      <c r="S18" s="64">
        <v>75</v>
      </c>
      <c r="T18" s="64">
        <v>45</v>
      </c>
      <c r="U18" s="65">
        <f t="shared" si="0"/>
        <v>60</v>
      </c>
    </row>
    <row r="19" spans="1:22" ht="75" customHeight="1">
      <c r="A19" s="56"/>
      <c r="B19" s="62" t="s">
        <v>42</v>
      </c>
      <c r="C19" s="63" t="s">
        <v>198</v>
      </c>
      <c r="D19" s="63"/>
      <c r="E19" s="63"/>
      <c r="F19" s="63"/>
      <c r="G19" s="63"/>
      <c r="H19" s="63"/>
      <c r="I19" s="63" t="s">
        <v>199</v>
      </c>
      <c r="J19" s="63"/>
      <c r="K19" s="63"/>
      <c r="L19" s="63" t="s">
        <v>200</v>
      </c>
      <c r="M19" s="63"/>
      <c r="N19" s="63"/>
      <c r="O19" s="63"/>
      <c r="P19" s="64" t="s">
        <v>45</v>
      </c>
      <c r="Q19" s="64" t="s">
        <v>55</v>
      </c>
      <c r="R19" s="64">
        <v>100</v>
      </c>
      <c r="S19" s="64">
        <v>75</v>
      </c>
      <c r="T19" s="64">
        <v>74.56</v>
      </c>
      <c r="U19" s="65">
        <f t="shared" si="0"/>
        <v>99.413333333333327</v>
      </c>
    </row>
    <row r="20" spans="1:22" ht="75" customHeight="1">
      <c r="A20" s="56"/>
      <c r="B20" s="62" t="s">
        <v>42</v>
      </c>
      <c r="C20" s="63" t="s">
        <v>201</v>
      </c>
      <c r="D20" s="63"/>
      <c r="E20" s="63"/>
      <c r="F20" s="63"/>
      <c r="G20" s="63"/>
      <c r="H20" s="63"/>
      <c r="I20" s="63" t="s">
        <v>202</v>
      </c>
      <c r="J20" s="63"/>
      <c r="K20" s="63"/>
      <c r="L20" s="63" t="s">
        <v>203</v>
      </c>
      <c r="M20" s="63"/>
      <c r="N20" s="63"/>
      <c r="O20" s="63"/>
      <c r="P20" s="64" t="s">
        <v>45</v>
      </c>
      <c r="Q20" s="64" t="s">
        <v>97</v>
      </c>
      <c r="R20" s="64">
        <v>59.81</v>
      </c>
      <c r="S20" s="64">
        <v>4.67</v>
      </c>
      <c r="T20" s="64">
        <v>4.67</v>
      </c>
      <c r="U20" s="65">
        <f t="shared" si="0"/>
        <v>100</v>
      </c>
    </row>
    <row r="21" spans="1:22" ht="75" customHeight="1" thickBot="1">
      <c r="A21" s="56"/>
      <c r="B21" s="62" t="s">
        <v>42</v>
      </c>
      <c r="C21" s="63" t="s">
        <v>204</v>
      </c>
      <c r="D21" s="63"/>
      <c r="E21" s="63"/>
      <c r="F21" s="63"/>
      <c r="G21" s="63"/>
      <c r="H21" s="63"/>
      <c r="I21" s="63" t="s">
        <v>205</v>
      </c>
      <c r="J21" s="63"/>
      <c r="K21" s="63"/>
      <c r="L21" s="63" t="s">
        <v>206</v>
      </c>
      <c r="M21" s="63"/>
      <c r="N21" s="63"/>
      <c r="O21" s="63"/>
      <c r="P21" s="64" t="s">
        <v>45</v>
      </c>
      <c r="Q21" s="64" t="s">
        <v>156</v>
      </c>
      <c r="R21" s="64">
        <v>100</v>
      </c>
      <c r="S21" s="64">
        <v>85.71</v>
      </c>
      <c r="T21" s="64">
        <v>28.57</v>
      </c>
      <c r="U21" s="65">
        <f t="shared" si="0"/>
        <v>33.333333333333336</v>
      </c>
    </row>
    <row r="22" spans="1:22" ht="75" customHeight="1" thickTop="1">
      <c r="A22" s="56"/>
      <c r="B22" s="57" t="s">
        <v>56</v>
      </c>
      <c r="C22" s="58" t="s">
        <v>207</v>
      </c>
      <c r="D22" s="58"/>
      <c r="E22" s="58"/>
      <c r="F22" s="58"/>
      <c r="G22" s="58"/>
      <c r="H22" s="58"/>
      <c r="I22" s="58" t="s">
        <v>208</v>
      </c>
      <c r="J22" s="58"/>
      <c r="K22" s="58"/>
      <c r="L22" s="58" t="s">
        <v>209</v>
      </c>
      <c r="M22" s="58"/>
      <c r="N22" s="58"/>
      <c r="O22" s="58"/>
      <c r="P22" s="59" t="s">
        <v>45</v>
      </c>
      <c r="Q22" s="59" t="s">
        <v>156</v>
      </c>
      <c r="R22" s="59">
        <v>70</v>
      </c>
      <c r="S22" s="59">
        <v>8.77</v>
      </c>
      <c r="T22" s="59">
        <v>8.93</v>
      </c>
      <c r="U22" s="61">
        <f t="shared" si="0"/>
        <v>101.82440136830103</v>
      </c>
    </row>
    <row r="23" spans="1:22" ht="75" customHeight="1">
      <c r="A23" s="56"/>
      <c r="B23" s="62" t="s">
        <v>42</v>
      </c>
      <c r="C23" s="63" t="s">
        <v>210</v>
      </c>
      <c r="D23" s="63"/>
      <c r="E23" s="63"/>
      <c r="F23" s="63"/>
      <c r="G23" s="63"/>
      <c r="H23" s="63"/>
      <c r="I23" s="63" t="s">
        <v>211</v>
      </c>
      <c r="J23" s="63"/>
      <c r="K23" s="63"/>
      <c r="L23" s="63" t="s">
        <v>212</v>
      </c>
      <c r="M23" s="63"/>
      <c r="N23" s="63"/>
      <c r="O23" s="63"/>
      <c r="P23" s="64" t="s">
        <v>96</v>
      </c>
      <c r="Q23" s="64" t="s">
        <v>213</v>
      </c>
      <c r="R23" s="64">
        <v>0.34</v>
      </c>
      <c r="S23" s="64">
        <v>0.16</v>
      </c>
      <c r="T23" s="64">
        <v>0.18</v>
      </c>
      <c r="U23" s="65">
        <f t="shared" si="0"/>
        <v>112.5</v>
      </c>
    </row>
    <row r="24" spans="1:22" ht="75" customHeight="1">
      <c r="A24" s="56"/>
      <c r="B24" s="62" t="s">
        <v>42</v>
      </c>
      <c r="C24" s="63" t="s">
        <v>214</v>
      </c>
      <c r="D24" s="63"/>
      <c r="E24" s="63"/>
      <c r="F24" s="63"/>
      <c r="G24" s="63"/>
      <c r="H24" s="63"/>
      <c r="I24" s="63" t="s">
        <v>215</v>
      </c>
      <c r="J24" s="63"/>
      <c r="K24" s="63"/>
      <c r="L24" s="63" t="s">
        <v>216</v>
      </c>
      <c r="M24" s="63"/>
      <c r="N24" s="63"/>
      <c r="O24" s="63"/>
      <c r="P24" s="64" t="s">
        <v>45</v>
      </c>
      <c r="Q24" s="64" t="s">
        <v>60</v>
      </c>
      <c r="R24" s="64">
        <v>80</v>
      </c>
      <c r="S24" s="64">
        <v>66</v>
      </c>
      <c r="T24" s="64">
        <v>55</v>
      </c>
      <c r="U24" s="65">
        <f t="shared" si="0"/>
        <v>83.333333333333343</v>
      </c>
    </row>
    <row r="25" spans="1:22" ht="75" customHeight="1">
      <c r="A25" s="56"/>
      <c r="B25" s="62" t="s">
        <v>42</v>
      </c>
      <c r="C25" s="63" t="s">
        <v>217</v>
      </c>
      <c r="D25" s="63"/>
      <c r="E25" s="63"/>
      <c r="F25" s="63"/>
      <c r="G25" s="63"/>
      <c r="H25" s="63"/>
      <c r="I25" s="63" t="s">
        <v>218</v>
      </c>
      <c r="J25" s="63"/>
      <c r="K25" s="63"/>
      <c r="L25" s="63" t="s">
        <v>219</v>
      </c>
      <c r="M25" s="63"/>
      <c r="N25" s="63"/>
      <c r="O25" s="63"/>
      <c r="P25" s="64" t="s">
        <v>45</v>
      </c>
      <c r="Q25" s="64" t="s">
        <v>156</v>
      </c>
      <c r="R25" s="64">
        <v>100</v>
      </c>
      <c r="S25" s="64">
        <v>0</v>
      </c>
      <c r="T25" s="64">
        <v>0</v>
      </c>
      <c r="U25" s="65" t="str">
        <f t="shared" si="0"/>
        <v>N/A</v>
      </c>
    </row>
    <row r="26" spans="1:22" ht="75" customHeight="1">
      <c r="A26" s="56"/>
      <c r="B26" s="62" t="s">
        <v>42</v>
      </c>
      <c r="C26" s="63" t="s">
        <v>220</v>
      </c>
      <c r="D26" s="63"/>
      <c r="E26" s="63"/>
      <c r="F26" s="63"/>
      <c r="G26" s="63"/>
      <c r="H26" s="63"/>
      <c r="I26" s="63" t="s">
        <v>221</v>
      </c>
      <c r="J26" s="63"/>
      <c r="K26" s="63"/>
      <c r="L26" s="63" t="s">
        <v>222</v>
      </c>
      <c r="M26" s="63"/>
      <c r="N26" s="63"/>
      <c r="O26" s="63"/>
      <c r="P26" s="64" t="s">
        <v>96</v>
      </c>
      <c r="Q26" s="64" t="s">
        <v>213</v>
      </c>
      <c r="R26" s="64">
        <v>1.23</v>
      </c>
      <c r="S26" s="64">
        <v>0.43</v>
      </c>
      <c r="T26" s="64">
        <v>0.28999999999999998</v>
      </c>
      <c r="U26" s="65">
        <f t="shared" si="0"/>
        <v>67.441860465116278</v>
      </c>
    </row>
    <row r="27" spans="1:22" ht="75" customHeight="1">
      <c r="A27" s="56"/>
      <c r="B27" s="62" t="s">
        <v>42</v>
      </c>
      <c r="C27" s="63" t="s">
        <v>223</v>
      </c>
      <c r="D27" s="63"/>
      <c r="E27" s="63"/>
      <c r="F27" s="63"/>
      <c r="G27" s="63"/>
      <c r="H27" s="63"/>
      <c r="I27" s="63" t="s">
        <v>224</v>
      </c>
      <c r="J27" s="63"/>
      <c r="K27" s="63"/>
      <c r="L27" s="63" t="s">
        <v>225</v>
      </c>
      <c r="M27" s="63"/>
      <c r="N27" s="63"/>
      <c r="O27" s="63"/>
      <c r="P27" s="64" t="s">
        <v>96</v>
      </c>
      <c r="Q27" s="64" t="s">
        <v>226</v>
      </c>
      <c r="R27" s="64">
        <v>1.02</v>
      </c>
      <c r="S27" s="64">
        <v>0.75</v>
      </c>
      <c r="T27" s="64">
        <v>0.8</v>
      </c>
      <c r="U27" s="65">
        <f t="shared" si="0"/>
        <v>106.66666666666667</v>
      </c>
    </row>
    <row r="28" spans="1:22" ht="75" customHeight="1">
      <c r="A28" s="56"/>
      <c r="B28" s="62" t="s">
        <v>42</v>
      </c>
      <c r="C28" s="63" t="s">
        <v>227</v>
      </c>
      <c r="D28" s="63"/>
      <c r="E28" s="63"/>
      <c r="F28" s="63"/>
      <c r="G28" s="63"/>
      <c r="H28" s="63"/>
      <c r="I28" s="63" t="s">
        <v>228</v>
      </c>
      <c r="J28" s="63"/>
      <c r="K28" s="63"/>
      <c r="L28" s="63" t="s">
        <v>229</v>
      </c>
      <c r="M28" s="63"/>
      <c r="N28" s="63"/>
      <c r="O28" s="63"/>
      <c r="P28" s="64" t="s">
        <v>45</v>
      </c>
      <c r="Q28" s="64" t="s">
        <v>60</v>
      </c>
      <c r="R28" s="64">
        <v>88.98</v>
      </c>
      <c r="S28" s="64">
        <v>71.98</v>
      </c>
      <c r="T28" s="64">
        <v>76.08</v>
      </c>
      <c r="U28" s="65">
        <f t="shared" si="0"/>
        <v>105.69602667407611</v>
      </c>
    </row>
    <row r="29" spans="1:22" ht="75" customHeight="1" thickBot="1">
      <c r="A29" s="56"/>
      <c r="B29" s="62" t="s">
        <v>42</v>
      </c>
      <c r="C29" s="63" t="s">
        <v>230</v>
      </c>
      <c r="D29" s="63"/>
      <c r="E29" s="63"/>
      <c r="F29" s="63"/>
      <c r="G29" s="63"/>
      <c r="H29" s="63"/>
      <c r="I29" s="63" t="s">
        <v>231</v>
      </c>
      <c r="J29" s="63"/>
      <c r="K29" s="63"/>
      <c r="L29" s="63" t="s">
        <v>232</v>
      </c>
      <c r="M29" s="63"/>
      <c r="N29" s="63"/>
      <c r="O29" s="63"/>
      <c r="P29" s="64" t="s">
        <v>45</v>
      </c>
      <c r="Q29" s="64" t="s">
        <v>156</v>
      </c>
      <c r="R29" s="64">
        <v>0</v>
      </c>
      <c r="S29" s="64">
        <v>0</v>
      </c>
      <c r="T29" s="64">
        <v>0</v>
      </c>
      <c r="U29" s="65" t="str">
        <f t="shared" si="0"/>
        <v>N/A</v>
      </c>
    </row>
    <row r="30" spans="1:22" ht="22.5" customHeight="1" thickTop="1" thickBot="1">
      <c r="B30" s="9" t="s">
        <v>61</v>
      </c>
      <c r="C30" s="10"/>
      <c r="D30" s="10"/>
      <c r="E30" s="10"/>
      <c r="F30" s="10"/>
      <c r="G30" s="10"/>
      <c r="H30" s="11"/>
      <c r="I30" s="11"/>
      <c r="J30" s="11"/>
      <c r="K30" s="11"/>
      <c r="L30" s="11"/>
      <c r="M30" s="11"/>
      <c r="N30" s="11"/>
      <c r="O30" s="11"/>
      <c r="P30" s="11"/>
      <c r="Q30" s="11"/>
      <c r="R30" s="11"/>
      <c r="S30" s="11"/>
      <c r="T30" s="11"/>
      <c r="U30" s="12"/>
      <c r="V30" s="66"/>
    </row>
    <row r="31" spans="1:22" ht="26.25" customHeight="1" thickTop="1">
      <c r="B31" s="67"/>
      <c r="C31" s="68"/>
      <c r="D31" s="68"/>
      <c r="E31" s="68"/>
      <c r="F31" s="68"/>
      <c r="G31" s="68"/>
      <c r="H31" s="69"/>
      <c r="I31" s="69"/>
      <c r="J31" s="69"/>
      <c r="K31" s="69"/>
      <c r="L31" s="69"/>
      <c r="M31" s="69"/>
      <c r="N31" s="69"/>
      <c r="O31" s="69"/>
      <c r="P31" s="70"/>
      <c r="Q31" s="71"/>
      <c r="R31" s="72" t="s">
        <v>62</v>
      </c>
      <c r="S31" s="40" t="s">
        <v>63</v>
      </c>
      <c r="T31" s="72" t="s">
        <v>64</v>
      </c>
      <c r="U31" s="40" t="s">
        <v>65</v>
      </c>
    </row>
    <row r="32" spans="1:22" ht="26.25" customHeight="1" thickBot="1">
      <c r="B32" s="73"/>
      <c r="C32" s="74"/>
      <c r="D32" s="74"/>
      <c r="E32" s="74"/>
      <c r="F32" s="74"/>
      <c r="G32" s="74"/>
      <c r="H32" s="75"/>
      <c r="I32" s="75"/>
      <c r="J32" s="75"/>
      <c r="K32" s="75"/>
      <c r="L32" s="75"/>
      <c r="M32" s="75"/>
      <c r="N32" s="75"/>
      <c r="O32" s="75"/>
      <c r="P32" s="76"/>
      <c r="Q32" s="77"/>
      <c r="R32" s="78" t="s">
        <v>66</v>
      </c>
      <c r="S32" s="77" t="s">
        <v>66</v>
      </c>
      <c r="T32" s="77" t="s">
        <v>66</v>
      </c>
      <c r="U32" s="77" t="s">
        <v>67</v>
      </c>
    </row>
    <row r="33" spans="2:21" ht="13.5" customHeight="1" thickBot="1">
      <c r="B33" s="79" t="s">
        <v>68</v>
      </c>
      <c r="C33" s="80"/>
      <c r="D33" s="80"/>
      <c r="E33" s="81"/>
      <c r="F33" s="81"/>
      <c r="G33" s="81"/>
      <c r="H33" s="82"/>
      <c r="I33" s="82"/>
      <c r="J33" s="82"/>
      <c r="K33" s="82"/>
      <c r="L33" s="82"/>
      <c r="M33" s="82"/>
      <c r="N33" s="82"/>
      <c r="O33" s="82"/>
      <c r="P33" s="83"/>
      <c r="Q33" s="83"/>
      <c r="R33" s="84">
        <f>1556.79877</f>
        <v>1556.7987700000001</v>
      </c>
      <c r="S33" s="84">
        <f>1556.79877</f>
        <v>1556.7987700000001</v>
      </c>
      <c r="T33" s="84">
        <f>1520.41943863</f>
        <v>1520.4194386300001</v>
      </c>
      <c r="U33" s="85">
        <f>+IF(ISERR(T33/S33*100),"N/A",T33/S33*100)</f>
        <v>97.663196292864484</v>
      </c>
    </row>
    <row r="34" spans="2:21" ht="13.5" customHeight="1" thickBot="1">
      <c r="B34" s="86" t="s">
        <v>69</v>
      </c>
      <c r="C34" s="87"/>
      <c r="D34" s="87"/>
      <c r="E34" s="88"/>
      <c r="F34" s="88"/>
      <c r="G34" s="88"/>
      <c r="H34" s="89"/>
      <c r="I34" s="89"/>
      <c r="J34" s="89"/>
      <c r="K34" s="89"/>
      <c r="L34" s="89"/>
      <c r="M34" s="89"/>
      <c r="N34" s="89"/>
      <c r="O34" s="89"/>
      <c r="P34" s="90"/>
      <c r="Q34" s="90"/>
      <c r="R34" s="84">
        <f>1551.41471743</f>
        <v>1551.4147174300001</v>
      </c>
      <c r="S34" s="84">
        <f>1551.41471743</f>
        <v>1551.4147174300001</v>
      </c>
      <c r="T34" s="84">
        <f>1520.41943863</f>
        <v>1520.4194386300001</v>
      </c>
      <c r="U34" s="85">
        <f>+IF(ISERR(T34/S34*100),"N/A",T34/S34*100)</f>
        <v>98.002128093038493</v>
      </c>
    </row>
    <row r="35" spans="2:21" ht="14.85" customHeight="1" thickTop="1" thickBot="1">
      <c r="B35" s="9" t="s">
        <v>70</v>
      </c>
      <c r="C35" s="10"/>
      <c r="D35" s="10"/>
      <c r="E35" s="10"/>
      <c r="F35" s="10"/>
      <c r="G35" s="10"/>
      <c r="H35" s="11"/>
      <c r="I35" s="11"/>
      <c r="J35" s="11"/>
      <c r="K35" s="11"/>
      <c r="L35" s="11"/>
      <c r="M35" s="11"/>
      <c r="N35" s="11"/>
      <c r="O35" s="11"/>
      <c r="P35" s="11"/>
      <c r="Q35" s="11"/>
      <c r="R35" s="11"/>
      <c r="S35" s="11"/>
      <c r="T35" s="11"/>
      <c r="U35" s="12"/>
    </row>
    <row r="36" spans="2:21" ht="44.25" customHeight="1" thickTop="1">
      <c r="B36" s="91" t="s">
        <v>71</v>
      </c>
      <c r="C36" s="93"/>
      <c r="D36" s="93"/>
      <c r="E36" s="93"/>
      <c r="F36" s="93"/>
      <c r="G36" s="93"/>
      <c r="H36" s="93"/>
      <c r="I36" s="93"/>
      <c r="J36" s="93"/>
      <c r="K36" s="93"/>
      <c r="L36" s="93"/>
      <c r="M36" s="93"/>
      <c r="N36" s="93"/>
      <c r="O36" s="93"/>
      <c r="P36" s="93"/>
      <c r="Q36" s="93"/>
      <c r="R36" s="93"/>
      <c r="S36" s="93"/>
      <c r="T36" s="93"/>
      <c r="U36" s="92"/>
    </row>
    <row r="37" spans="2:21" ht="34.5" customHeight="1">
      <c r="B37" s="94" t="s">
        <v>72</v>
      </c>
      <c r="C37" s="96"/>
      <c r="D37" s="96"/>
      <c r="E37" s="96"/>
      <c r="F37" s="96"/>
      <c r="G37" s="96"/>
      <c r="H37" s="96"/>
      <c r="I37" s="96"/>
      <c r="J37" s="96"/>
      <c r="K37" s="96"/>
      <c r="L37" s="96"/>
      <c r="M37" s="96"/>
      <c r="N37" s="96"/>
      <c r="O37" s="96"/>
      <c r="P37" s="96"/>
      <c r="Q37" s="96"/>
      <c r="R37" s="96"/>
      <c r="S37" s="96"/>
      <c r="T37" s="96"/>
      <c r="U37" s="95"/>
    </row>
    <row r="38" spans="2:21" ht="34.5" customHeight="1">
      <c r="B38" s="94" t="s">
        <v>233</v>
      </c>
      <c r="C38" s="96"/>
      <c r="D38" s="96"/>
      <c r="E38" s="96"/>
      <c r="F38" s="96"/>
      <c r="G38" s="96"/>
      <c r="H38" s="96"/>
      <c r="I38" s="96"/>
      <c r="J38" s="96"/>
      <c r="K38" s="96"/>
      <c r="L38" s="96"/>
      <c r="M38" s="96"/>
      <c r="N38" s="96"/>
      <c r="O38" s="96"/>
      <c r="P38" s="96"/>
      <c r="Q38" s="96"/>
      <c r="R38" s="96"/>
      <c r="S38" s="96"/>
      <c r="T38" s="96"/>
      <c r="U38" s="95"/>
    </row>
    <row r="39" spans="2:21" ht="18.95" customHeight="1">
      <c r="B39" s="94" t="s">
        <v>234</v>
      </c>
      <c r="C39" s="96"/>
      <c r="D39" s="96"/>
      <c r="E39" s="96"/>
      <c r="F39" s="96"/>
      <c r="G39" s="96"/>
      <c r="H39" s="96"/>
      <c r="I39" s="96"/>
      <c r="J39" s="96"/>
      <c r="K39" s="96"/>
      <c r="L39" s="96"/>
      <c r="M39" s="96"/>
      <c r="N39" s="96"/>
      <c r="O39" s="96"/>
      <c r="P39" s="96"/>
      <c r="Q39" s="96"/>
      <c r="R39" s="96"/>
      <c r="S39" s="96"/>
      <c r="T39" s="96"/>
      <c r="U39" s="95"/>
    </row>
    <row r="40" spans="2:21" ht="24.75" customHeight="1">
      <c r="B40" s="94" t="s">
        <v>235</v>
      </c>
      <c r="C40" s="96"/>
      <c r="D40" s="96"/>
      <c r="E40" s="96"/>
      <c r="F40" s="96"/>
      <c r="G40" s="96"/>
      <c r="H40" s="96"/>
      <c r="I40" s="96"/>
      <c r="J40" s="96"/>
      <c r="K40" s="96"/>
      <c r="L40" s="96"/>
      <c r="M40" s="96"/>
      <c r="N40" s="96"/>
      <c r="O40" s="96"/>
      <c r="P40" s="96"/>
      <c r="Q40" s="96"/>
      <c r="R40" s="96"/>
      <c r="S40" s="96"/>
      <c r="T40" s="96"/>
      <c r="U40" s="95"/>
    </row>
    <row r="41" spans="2:21" ht="16.7" customHeight="1">
      <c r="B41" s="94" t="s">
        <v>236</v>
      </c>
      <c r="C41" s="96"/>
      <c r="D41" s="96"/>
      <c r="E41" s="96"/>
      <c r="F41" s="96"/>
      <c r="G41" s="96"/>
      <c r="H41" s="96"/>
      <c r="I41" s="96"/>
      <c r="J41" s="96"/>
      <c r="K41" s="96"/>
      <c r="L41" s="96"/>
      <c r="M41" s="96"/>
      <c r="N41" s="96"/>
      <c r="O41" s="96"/>
      <c r="P41" s="96"/>
      <c r="Q41" s="96"/>
      <c r="R41" s="96"/>
      <c r="S41" s="96"/>
      <c r="T41" s="96"/>
      <c r="U41" s="95"/>
    </row>
    <row r="42" spans="2:21" ht="34.5" customHeight="1">
      <c r="B42" s="94" t="s">
        <v>237</v>
      </c>
      <c r="C42" s="96"/>
      <c r="D42" s="96"/>
      <c r="E42" s="96"/>
      <c r="F42" s="96"/>
      <c r="G42" s="96"/>
      <c r="H42" s="96"/>
      <c r="I42" s="96"/>
      <c r="J42" s="96"/>
      <c r="K42" s="96"/>
      <c r="L42" s="96"/>
      <c r="M42" s="96"/>
      <c r="N42" s="96"/>
      <c r="O42" s="96"/>
      <c r="P42" s="96"/>
      <c r="Q42" s="96"/>
      <c r="R42" s="96"/>
      <c r="S42" s="96"/>
      <c r="T42" s="96"/>
      <c r="U42" s="95"/>
    </row>
    <row r="43" spans="2:21" ht="20.45" customHeight="1">
      <c r="B43" s="94" t="s">
        <v>238</v>
      </c>
      <c r="C43" s="96"/>
      <c r="D43" s="96"/>
      <c r="E43" s="96"/>
      <c r="F43" s="96"/>
      <c r="G43" s="96"/>
      <c r="H43" s="96"/>
      <c r="I43" s="96"/>
      <c r="J43" s="96"/>
      <c r="K43" s="96"/>
      <c r="L43" s="96"/>
      <c r="M43" s="96"/>
      <c r="N43" s="96"/>
      <c r="O43" s="96"/>
      <c r="P43" s="96"/>
      <c r="Q43" s="96"/>
      <c r="R43" s="96"/>
      <c r="S43" s="96"/>
      <c r="T43" s="96"/>
      <c r="U43" s="95"/>
    </row>
    <row r="44" spans="2:21" ht="25.5" customHeight="1">
      <c r="B44" s="94" t="s">
        <v>239</v>
      </c>
      <c r="C44" s="96"/>
      <c r="D44" s="96"/>
      <c r="E44" s="96"/>
      <c r="F44" s="96"/>
      <c r="G44" s="96"/>
      <c r="H44" s="96"/>
      <c r="I44" s="96"/>
      <c r="J44" s="96"/>
      <c r="K44" s="96"/>
      <c r="L44" s="96"/>
      <c r="M44" s="96"/>
      <c r="N44" s="96"/>
      <c r="O44" s="96"/>
      <c r="P44" s="96"/>
      <c r="Q44" s="96"/>
      <c r="R44" s="96"/>
      <c r="S44" s="96"/>
      <c r="T44" s="96"/>
      <c r="U44" s="95"/>
    </row>
    <row r="45" spans="2:21" ht="53.25" customHeight="1">
      <c r="B45" s="94" t="s">
        <v>240</v>
      </c>
      <c r="C45" s="96"/>
      <c r="D45" s="96"/>
      <c r="E45" s="96"/>
      <c r="F45" s="96"/>
      <c r="G45" s="96"/>
      <c r="H45" s="96"/>
      <c r="I45" s="96"/>
      <c r="J45" s="96"/>
      <c r="K45" s="96"/>
      <c r="L45" s="96"/>
      <c r="M45" s="96"/>
      <c r="N45" s="96"/>
      <c r="O45" s="96"/>
      <c r="P45" s="96"/>
      <c r="Q45" s="96"/>
      <c r="R45" s="96"/>
      <c r="S45" s="96"/>
      <c r="T45" s="96"/>
      <c r="U45" s="95"/>
    </row>
    <row r="46" spans="2:21" ht="28.5" customHeight="1">
      <c r="B46" s="94" t="s">
        <v>241</v>
      </c>
      <c r="C46" s="96"/>
      <c r="D46" s="96"/>
      <c r="E46" s="96"/>
      <c r="F46" s="96"/>
      <c r="G46" s="96"/>
      <c r="H46" s="96"/>
      <c r="I46" s="96"/>
      <c r="J46" s="96"/>
      <c r="K46" s="96"/>
      <c r="L46" s="96"/>
      <c r="M46" s="96"/>
      <c r="N46" s="96"/>
      <c r="O46" s="96"/>
      <c r="P46" s="96"/>
      <c r="Q46" s="96"/>
      <c r="R46" s="96"/>
      <c r="S46" s="96"/>
      <c r="T46" s="96"/>
      <c r="U46" s="95"/>
    </row>
    <row r="47" spans="2:21" ht="33.950000000000003" customHeight="1">
      <c r="B47" s="94" t="s">
        <v>242</v>
      </c>
      <c r="C47" s="96"/>
      <c r="D47" s="96"/>
      <c r="E47" s="96"/>
      <c r="F47" s="96"/>
      <c r="G47" s="96"/>
      <c r="H47" s="96"/>
      <c r="I47" s="96"/>
      <c r="J47" s="96"/>
      <c r="K47" s="96"/>
      <c r="L47" s="96"/>
      <c r="M47" s="96"/>
      <c r="N47" s="96"/>
      <c r="O47" s="96"/>
      <c r="P47" s="96"/>
      <c r="Q47" s="96"/>
      <c r="R47" s="96"/>
      <c r="S47" s="96"/>
      <c r="T47" s="96"/>
      <c r="U47" s="95"/>
    </row>
    <row r="48" spans="2:21" ht="36.200000000000003" customHeight="1">
      <c r="B48" s="94" t="s">
        <v>243</v>
      </c>
      <c r="C48" s="96"/>
      <c r="D48" s="96"/>
      <c r="E48" s="96"/>
      <c r="F48" s="96"/>
      <c r="G48" s="96"/>
      <c r="H48" s="96"/>
      <c r="I48" s="96"/>
      <c r="J48" s="96"/>
      <c r="K48" s="96"/>
      <c r="L48" s="96"/>
      <c r="M48" s="96"/>
      <c r="N48" s="96"/>
      <c r="O48" s="96"/>
      <c r="P48" s="96"/>
      <c r="Q48" s="96"/>
      <c r="R48" s="96"/>
      <c r="S48" s="96"/>
      <c r="T48" s="96"/>
      <c r="U48" s="95"/>
    </row>
    <row r="49" spans="2:21" ht="37.5" customHeight="1">
      <c r="B49" s="94" t="s">
        <v>244</v>
      </c>
      <c r="C49" s="96"/>
      <c r="D49" s="96"/>
      <c r="E49" s="96"/>
      <c r="F49" s="96"/>
      <c r="G49" s="96"/>
      <c r="H49" s="96"/>
      <c r="I49" s="96"/>
      <c r="J49" s="96"/>
      <c r="K49" s="96"/>
      <c r="L49" s="96"/>
      <c r="M49" s="96"/>
      <c r="N49" s="96"/>
      <c r="O49" s="96"/>
      <c r="P49" s="96"/>
      <c r="Q49" s="96"/>
      <c r="R49" s="96"/>
      <c r="S49" s="96"/>
      <c r="T49" s="96"/>
      <c r="U49" s="95"/>
    </row>
    <row r="50" spans="2:21" ht="29.85" customHeight="1">
      <c r="B50" s="94" t="s">
        <v>245</v>
      </c>
      <c r="C50" s="96"/>
      <c r="D50" s="96"/>
      <c r="E50" s="96"/>
      <c r="F50" s="96"/>
      <c r="G50" s="96"/>
      <c r="H50" s="96"/>
      <c r="I50" s="96"/>
      <c r="J50" s="96"/>
      <c r="K50" s="96"/>
      <c r="L50" s="96"/>
      <c r="M50" s="96"/>
      <c r="N50" s="96"/>
      <c r="O50" s="96"/>
      <c r="P50" s="96"/>
      <c r="Q50" s="96"/>
      <c r="R50" s="96"/>
      <c r="S50" s="96"/>
      <c r="T50" s="96"/>
      <c r="U50" s="95"/>
    </row>
    <row r="51" spans="2:21" ht="20.45" customHeight="1">
      <c r="B51" s="94" t="s">
        <v>246</v>
      </c>
      <c r="C51" s="96"/>
      <c r="D51" s="96"/>
      <c r="E51" s="96"/>
      <c r="F51" s="96"/>
      <c r="G51" s="96"/>
      <c r="H51" s="96"/>
      <c r="I51" s="96"/>
      <c r="J51" s="96"/>
      <c r="K51" s="96"/>
      <c r="L51" s="96"/>
      <c r="M51" s="96"/>
      <c r="N51" s="96"/>
      <c r="O51" s="96"/>
      <c r="P51" s="96"/>
      <c r="Q51" s="96"/>
      <c r="R51" s="96"/>
      <c r="S51" s="96"/>
      <c r="T51" s="96"/>
      <c r="U51" s="95"/>
    </row>
    <row r="52" spans="2:21" ht="50.45" customHeight="1">
      <c r="B52" s="94" t="s">
        <v>247</v>
      </c>
      <c r="C52" s="96"/>
      <c r="D52" s="96"/>
      <c r="E52" s="96"/>
      <c r="F52" s="96"/>
      <c r="G52" s="96"/>
      <c r="H52" s="96"/>
      <c r="I52" s="96"/>
      <c r="J52" s="96"/>
      <c r="K52" s="96"/>
      <c r="L52" s="96"/>
      <c r="M52" s="96"/>
      <c r="N52" s="96"/>
      <c r="O52" s="96"/>
      <c r="P52" s="96"/>
      <c r="Q52" s="96"/>
      <c r="R52" s="96"/>
      <c r="S52" s="96"/>
      <c r="T52" s="96"/>
      <c r="U52" s="95"/>
    </row>
    <row r="53" spans="2:21" ht="51.2" customHeight="1">
      <c r="B53" s="94" t="s">
        <v>248</v>
      </c>
      <c r="C53" s="96"/>
      <c r="D53" s="96"/>
      <c r="E53" s="96"/>
      <c r="F53" s="96"/>
      <c r="G53" s="96"/>
      <c r="H53" s="96"/>
      <c r="I53" s="96"/>
      <c r="J53" s="96"/>
      <c r="K53" s="96"/>
      <c r="L53" s="96"/>
      <c r="M53" s="96"/>
      <c r="N53" s="96"/>
      <c r="O53" s="96"/>
      <c r="P53" s="96"/>
      <c r="Q53" s="96"/>
      <c r="R53" s="96"/>
      <c r="S53" s="96"/>
      <c r="T53" s="96"/>
      <c r="U53" s="95"/>
    </row>
    <row r="54" spans="2:21" ht="50.85" customHeight="1">
      <c r="B54" s="94" t="s">
        <v>249</v>
      </c>
      <c r="C54" s="96"/>
      <c r="D54" s="96"/>
      <c r="E54" s="96"/>
      <c r="F54" s="96"/>
      <c r="G54" s="96"/>
      <c r="H54" s="96"/>
      <c r="I54" s="96"/>
      <c r="J54" s="96"/>
      <c r="K54" s="96"/>
      <c r="L54" s="96"/>
      <c r="M54" s="96"/>
      <c r="N54" s="96"/>
      <c r="O54" s="96"/>
      <c r="P54" s="96"/>
      <c r="Q54" s="96"/>
      <c r="R54" s="96"/>
      <c r="S54" s="96"/>
      <c r="T54" s="96"/>
      <c r="U54" s="95"/>
    </row>
    <row r="55" spans="2:21" ht="23.1" customHeight="1" thickBot="1">
      <c r="B55" s="97" t="s">
        <v>250</v>
      </c>
      <c r="C55" s="99"/>
      <c r="D55" s="99"/>
      <c r="E55" s="99"/>
      <c r="F55" s="99"/>
      <c r="G55" s="99"/>
      <c r="H55" s="99"/>
      <c r="I55" s="99"/>
      <c r="J55" s="99"/>
      <c r="K55" s="99"/>
      <c r="L55" s="99"/>
      <c r="M55" s="99"/>
      <c r="N55" s="99"/>
      <c r="O55" s="99"/>
      <c r="P55" s="99"/>
      <c r="Q55" s="99"/>
      <c r="R55" s="99"/>
      <c r="S55" s="99"/>
      <c r="T55" s="99"/>
      <c r="U55" s="98"/>
    </row>
  </sheetData>
  <mergeCells count="100">
    <mergeCell ref="B52:U52"/>
    <mergeCell ref="B53:U53"/>
    <mergeCell ref="B54:U54"/>
    <mergeCell ref="B55:U55"/>
    <mergeCell ref="B46:U46"/>
    <mergeCell ref="B47:U47"/>
    <mergeCell ref="B48:U48"/>
    <mergeCell ref="B49:U49"/>
    <mergeCell ref="B50:U50"/>
    <mergeCell ref="B51:U51"/>
    <mergeCell ref="B40:U40"/>
    <mergeCell ref="B41:U41"/>
    <mergeCell ref="B42:U42"/>
    <mergeCell ref="B43:U43"/>
    <mergeCell ref="B44:U44"/>
    <mergeCell ref="B45:U45"/>
    <mergeCell ref="B33:D33"/>
    <mergeCell ref="B34:D34"/>
    <mergeCell ref="B36:U36"/>
    <mergeCell ref="B37:U37"/>
    <mergeCell ref="B38:U38"/>
    <mergeCell ref="B39:U39"/>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29"/>
  <sheetViews>
    <sheetView view="pageBreakPreview" zoomScale="80" zoomScaleNormal="80" zoomScaleSheetLayoutView="80" workbookViewId="0">
      <selection activeCell="I11" sqref="I11:K11"/>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251</v>
      </c>
      <c r="D4" s="15" t="s">
        <v>252</v>
      </c>
      <c r="E4" s="15"/>
      <c r="F4" s="15"/>
      <c r="G4" s="15"/>
      <c r="H4" s="15"/>
      <c r="I4" s="16"/>
      <c r="J4" s="17" t="s">
        <v>6</v>
      </c>
      <c r="K4" s="18" t="s">
        <v>7</v>
      </c>
      <c r="L4" s="19" t="s">
        <v>8</v>
      </c>
      <c r="M4" s="19"/>
      <c r="N4" s="19"/>
      <c r="O4" s="19"/>
      <c r="P4" s="17" t="s">
        <v>9</v>
      </c>
      <c r="Q4" s="19" t="s">
        <v>253</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254</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thickBot="1">
      <c r="A11" s="56"/>
      <c r="B11" s="57" t="s">
        <v>36</v>
      </c>
      <c r="C11" s="58" t="s">
        <v>255</v>
      </c>
      <c r="D11" s="58"/>
      <c r="E11" s="58"/>
      <c r="F11" s="58"/>
      <c r="G11" s="58"/>
      <c r="H11" s="58"/>
      <c r="I11" s="58" t="s">
        <v>1395</v>
      </c>
      <c r="J11" s="58"/>
      <c r="K11" s="58"/>
      <c r="L11" s="58" t="s">
        <v>38</v>
      </c>
      <c r="M11" s="58"/>
      <c r="N11" s="58"/>
      <c r="O11" s="58"/>
      <c r="P11" s="59" t="s">
        <v>39</v>
      </c>
      <c r="Q11" s="59" t="s">
        <v>40</v>
      </c>
      <c r="R11" s="60">
        <v>62505</v>
      </c>
      <c r="S11" s="60" t="s">
        <v>41</v>
      </c>
      <c r="T11" s="60" t="s">
        <v>41</v>
      </c>
      <c r="U11" s="61" t="str">
        <f t="shared" ref="U11:U16" si="0">IF(ISERR(T11/S11*100),"N/A",T11/S11*100)</f>
        <v>N/A</v>
      </c>
    </row>
    <row r="12" spans="1:34" ht="75" customHeight="1" thickTop="1" thickBot="1">
      <c r="A12" s="56"/>
      <c r="B12" s="57" t="s">
        <v>46</v>
      </c>
      <c r="C12" s="58" t="s">
        <v>256</v>
      </c>
      <c r="D12" s="58"/>
      <c r="E12" s="58"/>
      <c r="F12" s="58"/>
      <c r="G12" s="58"/>
      <c r="H12" s="58"/>
      <c r="I12" s="58" t="s">
        <v>257</v>
      </c>
      <c r="J12" s="58"/>
      <c r="K12" s="58"/>
      <c r="L12" s="58" t="s">
        <v>258</v>
      </c>
      <c r="M12" s="58"/>
      <c r="N12" s="58"/>
      <c r="O12" s="58"/>
      <c r="P12" s="59" t="s">
        <v>45</v>
      </c>
      <c r="Q12" s="59" t="s">
        <v>40</v>
      </c>
      <c r="R12" s="59">
        <v>88.89</v>
      </c>
      <c r="S12" s="59" t="s">
        <v>41</v>
      </c>
      <c r="T12" s="59" t="s">
        <v>41</v>
      </c>
      <c r="U12" s="61" t="str">
        <f t="shared" si="0"/>
        <v>N/A</v>
      </c>
    </row>
    <row r="13" spans="1:34" ht="75" customHeight="1" thickTop="1">
      <c r="A13" s="56"/>
      <c r="B13" s="57" t="s">
        <v>51</v>
      </c>
      <c r="C13" s="58" t="s">
        <v>259</v>
      </c>
      <c r="D13" s="58"/>
      <c r="E13" s="58"/>
      <c r="F13" s="58"/>
      <c r="G13" s="58"/>
      <c r="H13" s="58"/>
      <c r="I13" s="58" t="s">
        <v>260</v>
      </c>
      <c r="J13" s="58"/>
      <c r="K13" s="58"/>
      <c r="L13" s="58" t="s">
        <v>261</v>
      </c>
      <c r="M13" s="58"/>
      <c r="N13" s="58"/>
      <c r="O13" s="58"/>
      <c r="P13" s="59" t="s">
        <v>45</v>
      </c>
      <c r="Q13" s="59" t="s">
        <v>262</v>
      </c>
      <c r="R13" s="59">
        <v>100</v>
      </c>
      <c r="S13" s="59">
        <v>48.12</v>
      </c>
      <c r="T13" s="59">
        <v>51.31</v>
      </c>
      <c r="U13" s="61">
        <f t="shared" si="0"/>
        <v>106.62926018287615</v>
      </c>
    </row>
    <row r="14" spans="1:34" ht="75" customHeight="1" thickBot="1">
      <c r="A14" s="56"/>
      <c r="B14" s="62" t="s">
        <v>42</v>
      </c>
      <c r="C14" s="63" t="s">
        <v>263</v>
      </c>
      <c r="D14" s="63"/>
      <c r="E14" s="63"/>
      <c r="F14" s="63"/>
      <c r="G14" s="63"/>
      <c r="H14" s="63"/>
      <c r="I14" s="63" t="s">
        <v>264</v>
      </c>
      <c r="J14" s="63"/>
      <c r="K14" s="63"/>
      <c r="L14" s="63" t="s">
        <v>265</v>
      </c>
      <c r="M14" s="63"/>
      <c r="N14" s="63"/>
      <c r="O14" s="63"/>
      <c r="P14" s="64" t="s">
        <v>45</v>
      </c>
      <c r="Q14" s="64" t="s">
        <v>40</v>
      </c>
      <c r="R14" s="64">
        <v>100</v>
      </c>
      <c r="S14" s="64" t="s">
        <v>41</v>
      </c>
      <c r="T14" s="64" t="s">
        <v>41</v>
      </c>
      <c r="U14" s="65" t="str">
        <f t="shared" si="0"/>
        <v>N/A</v>
      </c>
    </row>
    <row r="15" spans="1:34" ht="75" customHeight="1" thickTop="1">
      <c r="A15" s="56"/>
      <c r="B15" s="57" t="s">
        <v>56</v>
      </c>
      <c r="C15" s="58" t="s">
        <v>266</v>
      </c>
      <c r="D15" s="58"/>
      <c r="E15" s="58"/>
      <c r="F15" s="58"/>
      <c r="G15" s="58"/>
      <c r="H15" s="58"/>
      <c r="I15" s="58" t="s">
        <v>267</v>
      </c>
      <c r="J15" s="58"/>
      <c r="K15" s="58"/>
      <c r="L15" s="58" t="s">
        <v>268</v>
      </c>
      <c r="M15" s="58"/>
      <c r="N15" s="58"/>
      <c r="O15" s="58"/>
      <c r="P15" s="59" t="s">
        <v>45</v>
      </c>
      <c r="Q15" s="59" t="s">
        <v>156</v>
      </c>
      <c r="R15" s="59">
        <v>100</v>
      </c>
      <c r="S15" s="59">
        <v>0</v>
      </c>
      <c r="T15" s="59">
        <v>100</v>
      </c>
      <c r="U15" s="61" t="str">
        <f t="shared" si="0"/>
        <v>N/A</v>
      </c>
    </row>
    <row r="16" spans="1:34" ht="75" customHeight="1" thickBot="1">
      <c r="A16" s="56"/>
      <c r="B16" s="62" t="s">
        <v>42</v>
      </c>
      <c r="C16" s="63" t="s">
        <v>269</v>
      </c>
      <c r="D16" s="63"/>
      <c r="E16" s="63"/>
      <c r="F16" s="63"/>
      <c r="G16" s="63"/>
      <c r="H16" s="63"/>
      <c r="I16" s="63" t="s">
        <v>270</v>
      </c>
      <c r="J16" s="63"/>
      <c r="K16" s="63"/>
      <c r="L16" s="63" t="s">
        <v>271</v>
      </c>
      <c r="M16" s="63"/>
      <c r="N16" s="63"/>
      <c r="O16" s="63"/>
      <c r="P16" s="64" t="s">
        <v>272</v>
      </c>
      <c r="Q16" s="64" t="s">
        <v>60</v>
      </c>
      <c r="R16" s="100">
        <v>1</v>
      </c>
      <c r="S16" s="100">
        <v>1</v>
      </c>
      <c r="T16" s="100">
        <v>1</v>
      </c>
      <c r="U16" s="65">
        <f t="shared" si="0"/>
        <v>100</v>
      </c>
    </row>
    <row r="17" spans="2:22" ht="22.5" customHeight="1" thickTop="1" thickBot="1">
      <c r="B17" s="9" t="s">
        <v>61</v>
      </c>
      <c r="C17" s="10"/>
      <c r="D17" s="10"/>
      <c r="E17" s="10"/>
      <c r="F17" s="10"/>
      <c r="G17" s="10"/>
      <c r="H17" s="11"/>
      <c r="I17" s="11"/>
      <c r="J17" s="11"/>
      <c r="K17" s="11"/>
      <c r="L17" s="11"/>
      <c r="M17" s="11"/>
      <c r="N17" s="11"/>
      <c r="O17" s="11"/>
      <c r="P17" s="11"/>
      <c r="Q17" s="11"/>
      <c r="R17" s="11"/>
      <c r="S17" s="11"/>
      <c r="T17" s="11"/>
      <c r="U17" s="12"/>
      <c r="V17" s="66"/>
    </row>
    <row r="18" spans="2:22" ht="26.25" customHeight="1" thickTop="1">
      <c r="B18" s="67"/>
      <c r="C18" s="68"/>
      <c r="D18" s="68"/>
      <c r="E18" s="68"/>
      <c r="F18" s="68"/>
      <c r="G18" s="68"/>
      <c r="H18" s="69"/>
      <c r="I18" s="69"/>
      <c r="J18" s="69"/>
      <c r="K18" s="69"/>
      <c r="L18" s="69"/>
      <c r="M18" s="69"/>
      <c r="N18" s="69"/>
      <c r="O18" s="69"/>
      <c r="P18" s="70"/>
      <c r="Q18" s="71"/>
      <c r="R18" s="72" t="s">
        <v>62</v>
      </c>
      <c r="S18" s="40" t="s">
        <v>63</v>
      </c>
      <c r="T18" s="72" t="s">
        <v>64</v>
      </c>
      <c r="U18" s="40" t="s">
        <v>65</v>
      </c>
    </row>
    <row r="19" spans="2:22" ht="26.25" customHeight="1" thickBot="1">
      <c r="B19" s="73"/>
      <c r="C19" s="74"/>
      <c r="D19" s="74"/>
      <c r="E19" s="74"/>
      <c r="F19" s="74"/>
      <c r="G19" s="74"/>
      <c r="H19" s="75"/>
      <c r="I19" s="75"/>
      <c r="J19" s="75"/>
      <c r="K19" s="75"/>
      <c r="L19" s="75"/>
      <c r="M19" s="75"/>
      <c r="N19" s="75"/>
      <c r="O19" s="75"/>
      <c r="P19" s="76"/>
      <c r="Q19" s="77"/>
      <c r="R19" s="78" t="s">
        <v>66</v>
      </c>
      <c r="S19" s="77" t="s">
        <v>66</v>
      </c>
      <c r="T19" s="77" t="s">
        <v>66</v>
      </c>
      <c r="U19" s="77" t="s">
        <v>67</v>
      </c>
    </row>
    <row r="20" spans="2:22" ht="13.5" customHeight="1" thickBot="1">
      <c r="B20" s="79" t="s">
        <v>68</v>
      </c>
      <c r="C20" s="80"/>
      <c r="D20" s="80"/>
      <c r="E20" s="81"/>
      <c r="F20" s="81"/>
      <c r="G20" s="81"/>
      <c r="H20" s="82"/>
      <c r="I20" s="82"/>
      <c r="J20" s="82"/>
      <c r="K20" s="82"/>
      <c r="L20" s="82"/>
      <c r="M20" s="82"/>
      <c r="N20" s="82"/>
      <c r="O20" s="82"/>
      <c r="P20" s="83"/>
      <c r="Q20" s="83"/>
      <c r="R20" s="84">
        <f>3274.519629</f>
        <v>3274.5196289999999</v>
      </c>
      <c r="S20" s="84">
        <f>3274.519629</f>
        <v>3274.5196289999999</v>
      </c>
      <c r="T20" s="84">
        <f>3404.46204405</f>
        <v>3404.4620440499998</v>
      </c>
      <c r="U20" s="85">
        <f>+IF(ISERR(T20/S20*100),"N/A",T20/S20*100)</f>
        <v>103.96828939118873</v>
      </c>
    </row>
    <row r="21" spans="2:22" ht="13.5" customHeight="1" thickBot="1">
      <c r="B21" s="86" t="s">
        <v>69</v>
      </c>
      <c r="C21" s="87"/>
      <c r="D21" s="87"/>
      <c r="E21" s="88"/>
      <c r="F21" s="88"/>
      <c r="G21" s="88"/>
      <c r="H21" s="89"/>
      <c r="I21" s="89"/>
      <c r="J21" s="89"/>
      <c r="K21" s="89"/>
      <c r="L21" s="89"/>
      <c r="M21" s="89"/>
      <c r="N21" s="89"/>
      <c r="O21" s="89"/>
      <c r="P21" s="90"/>
      <c r="Q21" s="90"/>
      <c r="R21" s="84">
        <f>3587.58380673</f>
        <v>3587.5838067300001</v>
      </c>
      <c r="S21" s="84">
        <f>3587.58380673</f>
        <v>3587.5838067300001</v>
      </c>
      <c r="T21" s="84">
        <f>3404.46204405</f>
        <v>3404.4620440499998</v>
      </c>
      <c r="U21" s="85">
        <f>+IF(ISERR(T21/S21*100),"N/A",T21/S21*100)</f>
        <v>94.895679862962936</v>
      </c>
    </row>
    <row r="22" spans="2:22" ht="14.85" customHeight="1" thickTop="1" thickBot="1">
      <c r="B22" s="9" t="s">
        <v>70</v>
      </c>
      <c r="C22" s="10"/>
      <c r="D22" s="10"/>
      <c r="E22" s="10"/>
      <c r="F22" s="10"/>
      <c r="G22" s="10"/>
      <c r="H22" s="11"/>
      <c r="I22" s="11"/>
      <c r="J22" s="11"/>
      <c r="K22" s="11"/>
      <c r="L22" s="11"/>
      <c r="M22" s="11"/>
      <c r="N22" s="11"/>
      <c r="O22" s="11"/>
      <c r="P22" s="11"/>
      <c r="Q22" s="11"/>
      <c r="R22" s="11"/>
      <c r="S22" s="11"/>
      <c r="T22" s="11"/>
      <c r="U22" s="12"/>
    </row>
    <row r="23" spans="2:22" ht="44.25" customHeight="1" thickTop="1">
      <c r="B23" s="91" t="s">
        <v>71</v>
      </c>
      <c r="C23" s="93"/>
      <c r="D23" s="93"/>
      <c r="E23" s="93"/>
      <c r="F23" s="93"/>
      <c r="G23" s="93"/>
      <c r="H23" s="93"/>
      <c r="I23" s="93"/>
      <c r="J23" s="93"/>
      <c r="K23" s="93"/>
      <c r="L23" s="93"/>
      <c r="M23" s="93"/>
      <c r="N23" s="93"/>
      <c r="O23" s="93"/>
      <c r="P23" s="93"/>
      <c r="Q23" s="93"/>
      <c r="R23" s="93"/>
      <c r="S23" s="93"/>
      <c r="T23" s="93"/>
      <c r="U23" s="92"/>
    </row>
    <row r="24" spans="2:22" ht="34.5" customHeight="1">
      <c r="B24" s="94" t="s">
        <v>72</v>
      </c>
      <c r="C24" s="96"/>
      <c r="D24" s="96"/>
      <c r="E24" s="96"/>
      <c r="F24" s="96"/>
      <c r="G24" s="96"/>
      <c r="H24" s="96"/>
      <c r="I24" s="96"/>
      <c r="J24" s="96"/>
      <c r="K24" s="96"/>
      <c r="L24" s="96"/>
      <c r="M24" s="96"/>
      <c r="N24" s="96"/>
      <c r="O24" s="96"/>
      <c r="P24" s="96"/>
      <c r="Q24" s="96"/>
      <c r="R24" s="96"/>
      <c r="S24" s="96"/>
      <c r="T24" s="96"/>
      <c r="U24" s="95"/>
    </row>
    <row r="25" spans="2:22" ht="34.5" customHeight="1">
      <c r="B25" s="94" t="s">
        <v>273</v>
      </c>
      <c r="C25" s="96"/>
      <c r="D25" s="96"/>
      <c r="E25" s="96"/>
      <c r="F25" s="96"/>
      <c r="G25" s="96"/>
      <c r="H25" s="96"/>
      <c r="I25" s="96"/>
      <c r="J25" s="96"/>
      <c r="K25" s="96"/>
      <c r="L25" s="96"/>
      <c r="M25" s="96"/>
      <c r="N25" s="96"/>
      <c r="O25" s="96"/>
      <c r="P25" s="96"/>
      <c r="Q25" s="96"/>
      <c r="R25" s="96"/>
      <c r="S25" s="96"/>
      <c r="T25" s="96"/>
      <c r="U25" s="95"/>
    </row>
    <row r="26" spans="2:22" ht="24.2" customHeight="1">
      <c r="B26" s="94" t="s">
        <v>274</v>
      </c>
      <c r="C26" s="96"/>
      <c r="D26" s="96"/>
      <c r="E26" s="96"/>
      <c r="F26" s="96"/>
      <c r="G26" s="96"/>
      <c r="H26" s="96"/>
      <c r="I26" s="96"/>
      <c r="J26" s="96"/>
      <c r="K26" s="96"/>
      <c r="L26" s="96"/>
      <c r="M26" s="96"/>
      <c r="N26" s="96"/>
      <c r="O26" s="96"/>
      <c r="P26" s="96"/>
      <c r="Q26" s="96"/>
      <c r="R26" s="96"/>
      <c r="S26" s="96"/>
      <c r="T26" s="96"/>
      <c r="U26" s="95"/>
    </row>
    <row r="27" spans="2:22" ht="34.5" customHeight="1">
      <c r="B27" s="94" t="s">
        <v>275</v>
      </c>
      <c r="C27" s="96"/>
      <c r="D27" s="96"/>
      <c r="E27" s="96"/>
      <c r="F27" s="96"/>
      <c r="G27" s="96"/>
      <c r="H27" s="96"/>
      <c r="I27" s="96"/>
      <c r="J27" s="96"/>
      <c r="K27" s="96"/>
      <c r="L27" s="96"/>
      <c r="M27" s="96"/>
      <c r="N27" s="96"/>
      <c r="O27" s="96"/>
      <c r="P27" s="96"/>
      <c r="Q27" s="96"/>
      <c r="R27" s="96"/>
      <c r="S27" s="96"/>
      <c r="T27" s="96"/>
      <c r="U27" s="95"/>
    </row>
    <row r="28" spans="2:22" ht="37.700000000000003" customHeight="1">
      <c r="B28" s="94" t="s">
        <v>276</v>
      </c>
      <c r="C28" s="96"/>
      <c r="D28" s="96"/>
      <c r="E28" s="96"/>
      <c r="F28" s="96"/>
      <c r="G28" s="96"/>
      <c r="H28" s="96"/>
      <c r="I28" s="96"/>
      <c r="J28" s="96"/>
      <c r="K28" s="96"/>
      <c r="L28" s="96"/>
      <c r="M28" s="96"/>
      <c r="N28" s="96"/>
      <c r="O28" s="96"/>
      <c r="P28" s="96"/>
      <c r="Q28" s="96"/>
      <c r="R28" s="96"/>
      <c r="S28" s="96"/>
      <c r="T28" s="96"/>
      <c r="U28" s="95"/>
    </row>
    <row r="29" spans="2:22" ht="16.7" customHeight="1" thickBot="1">
      <c r="B29" s="97" t="s">
        <v>277</v>
      </c>
      <c r="C29" s="99"/>
      <c r="D29" s="99"/>
      <c r="E29" s="99"/>
      <c r="F29" s="99"/>
      <c r="G29" s="99"/>
      <c r="H29" s="99"/>
      <c r="I29" s="99"/>
      <c r="J29" s="99"/>
      <c r="K29" s="99"/>
      <c r="L29" s="99"/>
      <c r="M29" s="99"/>
      <c r="N29" s="99"/>
      <c r="O29" s="99"/>
      <c r="P29" s="99"/>
      <c r="Q29" s="99"/>
      <c r="R29" s="99"/>
      <c r="S29" s="99"/>
      <c r="T29" s="99"/>
      <c r="U29" s="98"/>
    </row>
  </sheetData>
  <mergeCells count="48">
    <mergeCell ref="B24:U24"/>
    <mergeCell ref="B25:U25"/>
    <mergeCell ref="B26:U26"/>
    <mergeCell ref="B27:U27"/>
    <mergeCell ref="B28:U28"/>
    <mergeCell ref="B29:U29"/>
    <mergeCell ref="C16:H16"/>
    <mergeCell ref="I16:K16"/>
    <mergeCell ref="L16:O16"/>
    <mergeCell ref="B20:D20"/>
    <mergeCell ref="B21:D21"/>
    <mergeCell ref="B23:U23"/>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55"/>
  <sheetViews>
    <sheetView view="pageBreakPreview" zoomScale="80" zoomScaleNormal="80" zoomScaleSheetLayoutView="80" workbookViewId="0">
      <selection activeCell="I11" sqref="I11:K11"/>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278</v>
      </c>
      <c r="D4" s="15" t="s">
        <v>279</v>
      </c>
      <c r="E4" s="15"/>
      <c r="F4" s="15"/>
      <c r="G4" s="15"/>
      <c r="H4" s="15"/>
      <c r="I4" s="16"/>
      <c r="J4" s="17" t="s">
        <v>6</v>
      </c>
      <c r="K4" s="18" t="s">
        <v>7</v>
      </c>
      <c r="L4" s="19" t="s">
        <v>8</v>
      </c>
      <c r="M4" s="19"/>
      <c r="N4" s="19"/>
      <c r="O4" s="19"/>
      <c r="P4" s="17" t="s">
        <v>9</v>
      </c>
      <c r="Q4" s="19" t="s">
        <v>280</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281</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c r="A11" s="56"/>
      <c r="B11" s="57" t="s">
        <v>36</v>
      </c>
      <c r="C11" s="58" t="s">
        <v>282</v>
      </c>
      <c r="D11" s="58"/>
      <c r="E11" s="58"/>
      <c r="F11" s="58"/>
      <c r="G11" s="58"/>
      <c r="H11" s="58"/>
      <c r="I11" s="58" t="s">
        <v>1396</v>
      </c>
      <c r="J11" s="58"/>
      <c r="K11" s="58"/>
      <c r="L11" s="58" t="s">
        <v>283</v>
      </c>
      <c r="M11" s="58"/>
      <c r="N11" s="58"/>
      <c r="O11" s="58"/>
      <c r="P11" s="59" t="s">
        <v>45</v>
      </c>
      <c r="Q11" s="59" t="s">
        <v>40</v>
      </c>
      <c r="R11" s="60">
        <v>2.4</v>
      </c>
      <c r="S11" s="60" t="s">
        <v>41</v>
      </c>
      <c r="T11" s="60" t="s">
        <v>41</v>
      </c>
      <c r="U11" s="61" t="str">
        <f t="shared" ref="U11:U29" si="0">IF(ISERR(T11/S11*100),"N/A",T11/S11*100)</f>
        <v>N/A</v>
      </c>
    </row>
    <row r="12" spans="1:34" ht="75" customHeight="1" thickBot="1">
      <c r="A12" s="56"/>
      <c r="B12" s="62" t="s">
        <v>42</v>
      </c>
      <c r="C12" s="63" t="s">
        <v>42</v>
      </c>
      <c r="D12" s="63"/>
      <c r="E12" s="63"/>
      <c r="F12" s="63"/>
      <c r="G12" s="63"/>
      <c r="H12" s="63"/>
      <c r="I12" s="63" t="s">
        <v>284</v>
      </c>
      <c r="J12" s="63"/>
      <c r="K12" s="63"/>
      <c r="L12" s="63" t="s">
        <v>285</v>
      </c>
      <c r="M12" s="63"/>
      <c r="N12" s="63"/>
      <c r="O12" s="63"/>
      <c r="P12" s="64" t="s">
        <v>286</v>
      </c>
      <c r="Q12" s="64" t="s">
        <v>287</v>
      </c>
      <c r="R12" s="64">
        <v>2.5</v>
      </c>
      <c r="S12" s="64" t="s">
        <v>41</v>
      </c>
      <c r="T12" s="64">
        <v>4.34</v>
      </c>
      <c r="U12" s="65" t="str">
        <f t="shared" si="0"/>
        <v>N/A</v>
      </c>
    </row>
    <row r="13" spans="1:34" ht="75" customHeight="1" thickTop="1" thickBot="1">
      <c r="A13" s="56"/>
      <c r="B13" s="57" t="s">
        <v>46</v>
      </c>
      <c r="C13" s="58" t="s">
        <v>288</v>
      </c>
      <c r="D13" s="58"/>
      <c r="E13" s="58"/>
      <c r="F13" s="58"/>
      <c r="G13" s="58"/>
      <c r="H13" s="58"/>
      <c r="I13" s="58" t="s">
        <v>289</v>
      </c>
      <c r="J13" s="58"/>
      <c r="K13" s="58"/>
      <c r="L13" s="58" t="s">
        <v>290</v>
      </c>
      <c r="M13" s="58"/>
      <c r="N13" s="58"/>
      <c r="O13" s="58"/>
      <c r="P13" s="59" t="s">
        <v>286</v>
      </c>
      <c r="Q13" s="59" t="s">
        <v>287</v>
      </c>
      <c r="R13" s="59">
        <v>2.27</v>
      </c>
      <c r="S13" s="59" t="s">
        <v>41</v>
      </c>
      <c r="T13" s="59">
        <v>1.1399999999999999</v>
      </c>
      <c r="U13" s="61" t="str">
        <f t="shared" si="0"/>
        <v>N/A</v>
      </c>
    </row>
    <row r="14" spans="1:34" ht="75" customHeight="1" thickTop="1">
      <c r="A14" s="56"/>
      <c r="B14" s="57" t="s">
        <v>51</v>
      </c>
      <c r="C14" s="58" t="s">
        <v>291</v>
      </c>
      <c r="D14" s="58"/>
      <c r="E14" s="58"/>
      <c r="F14" s="58"/>
      <c r="G14" s="58"/>
      <c r="H14" s="58"/>
      <c r="I14" s="58" t="s">
        <v>292</v>
      </c>
      <c r="J14" s="58"/>
      <c r="K14" s="58"/>
      <c r="L14" s="58" t="s">
        <v>293</v>
      </c>
      <c r="M14" s="58"/>
      <c r="N14" s="58"/>
      <c r="O14" s="58"/>
      <c r="P14" s="59" t="s">
        <v>286</v>
      </c>
      <c r="Q14" s="59" t="s">
        <v>40</v>
      </c>
      <c r="R14" s="59">
        <v>25</v>
      </c>
      <c r="S14" s="59" t="s">
        <v>41</v>
      </c>
      <c r="T14" s="59" t="s">
        <v>41</v>
      </c>
      <c r="U14" s="61" t="str">
        <f t="shared" si="0"/>
        <v>N/A</v>
      </c>
    </row>
    <row r="15" spans="1:34" ht="75" customHeight="1">
      <c r="A15" s="56"/>
      <c r="B15" s="62" t="s">
        <v>42</v>
      </c>
      <c r="C15" s="63" t="s">
        <v>294</v>
      </c>
      <c r="D15" s="63"/>
      <c r="E15" s="63"/>
      <c r="F15" s="63"/>
      <c r="G15" s="63"/>
      <c r="H15" s="63"/>
      <c r="I15" s="63" t="s">
        <v>295</v>
      </c>
      <c r="J15" s="63"/>
      <c r="K15" s="63"/>
      <c r="L15" s="63" t="s">
        <v>296</v>
      </c>
      <c r="M15" s="63"/>
      <c r="N15" s="63"/>
      <c r="O15" s="63"/>
      <c r="P15" s="64" t="s">
        <v>286</v>
      </c>
      <c r="Q15" s="64" t="s">
        <v>40</v>
      </c>
      <c r="R15" s="64">
        <v>2.17</v>
      </c>
      <c r="S15" s="64" t="s">
        <v>41</v>
      </c>
      <c r="T15" s="64" t="s">
        <v>41</v>
      </c>
      <c r="U15" s="65" t="str">
        <f t="shared" si="0"/>
        <v>N/A</v>
      </c>
    </row>
    <row r="16" spans="1:34" ht="75" customHeight="1">
      <c r="A16" s="56"/>
      <c r="B16" s="62" t="s">
        <v>42</v>
      </c>
      <c r="C16" s="63" t="s">
        <v>42</v>
      </c>
      <c r="D16" s="63"/>
      <c r="E16" s="63"/>
      <c r="F16" s="63"/>
      <c r="G16" s="63"/>
      <c r="H16" s="63"/>
      <c r="I16" s="63" t="s">
        <v>297</v>
      </c>
      <c r="J16" s="63"/>
      <c r="K16" s="63"/>
      <c r="L16" s="63" t="s">
        <v>298</v>
      </c>
      <c r="M16" s="63"/>
      <c r="N16" s="63"/>
      <c r="O16" s="63"/>
      <c r="P16" s="64" t="s">
        <v>286</v>
      </c>
      <c r="Q16" s="64" t="s">
        <v>40</v>
      </c>
      <c r="R16" s="64">
        <v>2.5</v>
      </c>
      <c r="S16" s="64" t="s">
        <v>41</v>
      </c>
      <c r="T16" s="64" t="s">
        <v>41</v>
      </c>
      <c r="U16" s="65" t="str">
        <f t="shared" si="0"/>
        <v>N/A</v>
      </c>
    </row>
    <row r="17" spans="1:22" ht="75" customHeight="1">
      <c r="A17" s="56"/>
      <c r="B17" s="62" t="s">
        <v>42</v>
      </c>
      <c r="C17" s="63" t="s">
        <v>42</v>
      </c>
      <c r="D17" s="63"/>
      <c r="E17" s="63"/>
      <c r="F17" s="63"/>
      <c r="G17" s="63"/>
      <c r="H17" s="63"/>
      <c r="I17" s="63" t="s">
        <v>299</v>
      </c>
      <c r="J17" s="63"/>
      <c r="K17" s="63"/>
      <c r="L17" s="63" t="s">
        <v>300</v>
      </c>
      <c r="M17" s="63"/>
      <c r="N17" s="63"/>
      <c r="O17" s="63"/>
      <c r="P17" s="64" t="s">
        <v>286</v>
      </c>
      <c r="Q17" s="64" t="s">
        <v>40</v>
      </c>
      <c r="R17" s="64">
        <v>2.7</v>
      </c>
      <c r="S17" s="64" t="s">
        <v>41</v>
      </c>
      <c r="T17" s="64" t="s">
        <v>41</v>
      </c>
      <c r="U17" s="65" t="str">
        <f t="shared" si="0"/>
        <v>N/A</v>
      </c>
    </row>
    <row r="18" spans="1:22" ht="75" customHeight="1">
      <c r="A18" s="56"/>
      <c r="B18" s="62" t="s">
        <v>42</v>
      </c>
      <c r="C18" s="63" t="s">
        <v>42</v>
      </c>
      <c r="D18" s="63"/>
      <c r="E18" s="63"/>
      <c r="F18" s="63"/>
      <c r="G18" s="63"/>
      <c r="H18" s="63"/>
      <c r="I18" s="63" t="s">
        <v>301</v>
      </c>
      <c r="J18" s="63"/>
      <c r="K18" s="63"/>
      <c r="L18" s="63" t="s">
        <v>302</v>
      </c>
      <c r="M18" s="63"/>
      <c r="N18" s="63"/>
      <c r="O18" s="63"/>
      <c r="P18" s="64" t="s">
        <v>286</v>
      </c>
      <c r="Q18" s="64" t="s">
        <v>107</v>
      </c>
      <c r="R18" s="64">
        <v>10</v>
      </c>
      <c r="S18" s="64" t="s">
        <v>41</v>
      </c>
      <c r="T18" s="64" t="s">
        <v>41</v>
      </c>
      <c r="U18" s="65" t="str">
        <f t="shared" si="0"/>
        <v>N/A</v>
      </c>
    </row>
    <row r="19" spans="1:22" ht="75" customHeight="1" thickBot="1">
      <c r="A19" s="56"/>
      <c r="B19" s="62" t="s">
        <v>42</v>
      </c>
      <c r="C19" s="63" t="s">
        <v>303</v>
      </c>
      <c r="D19" s="63"/>
      <c r="E19" s="63"/>
      <c r="F19" s="63"/>
      <c r="G19" s="63"/>
      <c r="H19" s="63"/>
      <c r="I19" s="63" t="s">
        <v>304</v>
      </c>
      <c r="J19" s="63"/>
      <c r="K19" s="63"/>
      <c r="L19" s="63" t="s">
        <v>305</v>
      </c>
      <c r="M19" s="63"/>
      <c r="N19" s="63"/>
      <c r="O19" s="63"/>
      <c r="P19" s="64" t="s">
        <v>45</v>
      </c>
      <c r="Q19" s="64" t="s">
        <v>40</v>
      </c>
      <c r="R19" s="64">
        <v>79.97</v>
      </c>
      <c r="S19" s="64" t="s">
        <v>41</v>
      </c>
      <c r="T19" s="64" t="s">
        <v>41</v>
      </c>
      <c r="U19" s="65" t="str">
        <f t="shared" si="0"/>
        <v>N/A</v>
      </c>
    </row>
    <row r="20" spans="1:22" ht="75" customHeight="1" thickTop="1">
      <c r="A20" s="56"/>
      <c r="B20" s="57" t="s">
        <v>56</v>
      </c>
      <c r="C20" s="58" t="s">
        <v>306</v>
      </c>
      <c r="D20" s="58"/>
      <c r="E20" s="58"/>
      <c r="F20" s="58"/>
      <c r="G20" s="58"/>
      <c r="H20" s="58"/>
      <c r="I20" s="58" t="s">
        <v>307</v>
      </c>
      <c r="J20" s="58"/>
      <c r="K20" s="58"/>
      <c r="L20" s="58" t="s">
        <v>308</v>
      </c>
      <c r="M20" s="58"/>
      <c r="N20" s="58"/>
      <c r="O20" s="58"/>
      <c r="P20" s="59" t="s">
        <v>45</v>
      </c>
      <c r="Q20" s="59" t="s">
        <v>156</v>
      </c>
      <c r="R20" s="59">
        <v>100</v>
      </c>
      <c r="S20" s="59">
        <v>28.25</v>
      </c>
      <c r="T20" s="59">
        <v>1.2</v>
      </c>
      <c r="U20" s="61">
        <f t="shared" si="0"/>
        <v>4.2477876106194685</v>
      </c>
    </row>
    <row r="21" spans="1:22" ht="75" customHeight="1">
      <c r="A21" s="56"/>
      <c r="B21" s="62" t="s">
        <v>42</v>
      </c>
      <c r="C21" s="63" t="s">
        <v>309</v>
      </c>
      <c r="D21" s="63"/>
      <c r="E21" s="63"/>
      <c r="F21" s="63"/>
      <c r="G21" s="63"/>
      <c r="H21" s="63"/>
      <c r="I21" s="63" t="s">
        <v>310</v>
      </c>
      <c r="J21" s="63"/>
      <c r="K21" s="63"/>
      <c r="L21" s="63" t="s">
        <v>311</v>
      </c>
      <c r="M21" s="63"/>
      <c r="N21" s="63"/>
      <c r="O21" s="63"/>
      <c r="P21" s="64" t="s">
        <v>45</v>
      </c>
      <c r="Q21" s="64" t="s">
        <v>156</v>
      </c>
      <c r="R21" s="64">
        <v>100</v>
      </c>
      <c r="S21" s="64">
        <v>23.72</v>
      </c>
      <c r="T21" s="64">
        <v>1.49</v>
      </c>
      <c r="U21" s="65">
        <f t="shared" si="0"/>
        <v>6.2816188870151777</v>
      </c>
    </row>
    <row r="22" spans="1:22" ht="75" customHeight="1">
      <c r="A22" s="56"/>
      <c r="B22" s="62" t="s">
        <v>42</v>
      </c>
      <c r="C22" s="63" t="s">
        <v>312</v>
      </c>
      <c r="D22" s="63"/>
      <c r="E22" s="63"/>
      <c r="F22" s="63"/>
      <c r="G22" s="63"/>
      <c r="H22" s="63"/>
      <c r="I22" s="63" t="s">
        <v>313</v>
      </c>
      <c r="J22" s="63"/>
      <c r="K22" s="63"/>
      <c r="L22" s="63" t="s">
        <v>314</v>
      </c>
      <c r="M22" s="63"/>
      <c r="N22" s="63"/>
      <c r="O22" s="63"/>
      <c r="P22" s="64" t="s">
        <v>45</v>
      </c>
      <c r="Q22" s="64" t="s">
        <v>156</v>
      </c>
      <c r="R22" s="64">
        <v>100</v>
      </c>
      <c r="S22" s="64">
        <v>2.58</v>
      </c>
      <c r="T22" s="64">
        <v>0.01</v>
      </c>
      <c r="U22" s="65">
        <f t="shared" si="0"/>
        <v>0.38759689922480622</v>
      </c>
    </row>
    <row r="23" spans="1:22" ht="75" customHeight="1">
      <c r="A23" s="56"/>
      <c r="B23" s="62" t="s">
        <v>42</v>
      </c>
      <c r="C23" s="63" t="s">
        <v>315</v>
      </c>
      <c r="D23" s="63"/>
      <c r="E23" s="63"/>
      <c r="F23" s="63"/>
      <c r="G23" s="63"/>
      <c r="H23" s="63"/>
      <c r="I23" s="63" t="s">
        <v>316</v>
      </c>
      <c r="J23" s="63"/>
      <c r="K23" s="63"/>
      <c r="L23" s="63" t="s">
        <v>317</v>
      </c>
      <c r="M23" s="63"/>
      <c r="N23" s="63"/>
      <c r="O23" s="63"/>
      <c r="P23" s="64" t="s">
        <v>45</v>
      </c>
      <c r="Q23" s="64" t="s">
        <v>156</v>
      </c>
      <c r="R23" s="64">
        <v>100</v>
      </c>
      <c r="S23" s="64">
        <v>1.1399999999999999</v>
      </c>
      <c r="T23" s="64">
        <v>0</v>
      </c>
      <c r="U23" s="65">
        <f t="shared" si="0"/>
        <v>0</v>
      </c>
    </row>
    <row r="24" spans="1:22" ht="75" customHeight="1">
      <c r="A24" s="56"/>
      <c r="B24" s="62" t="s">
        <v>42</v>
      </c>
      <c r="C24" s="63" t="s">
        <v>318</v>
      </c>
      <c r="D24" s="63"/>
      <c r="E24" s="63"/>
      <c r="F24" s="63"/>
      <c r="G24" s="63"/>
      <c r="H24" s="63"/>
      <c r="I24" s="63" t="s">
        <v>319</v>
      </c>
      <c r="J24" s="63"/>
      <c r="K24" s="63"/>
      <c r="L24" s="63" t="s">
        <v>320</v>
      </c>
      <c r="M24" s="63"/>
      <c r="N24" s="63"/>
      <c r="O24" s="63"/>
      <c r="P24" s="64" t="s">
        <v>45</v>
      </c>
      <c r="Q24" s="64" t="s">
        <v>156</v>
      </c>
      <c r="R24" s="64">
        <v>100</v>
      </c>
      <c r="S24" s="64">
        <v>9.89</v>
      </c>
      <c r="T24" s="64">
        <v>0</v>
      </c>
      <c r="U24" s="65">
        <f t="shared" si="0"/>
        <v>0</v>
      </c>
    </row>
    <row r="25" spans="1:22" ht="75" customHeight="1">
      <c r="A25" s="56"/>
      <c r="B25" s="62" t="s">
        <v>42</v>
      </c>
      <c r="C25" s="63" t="s">
        <v>321</v>
      </c>
      <c r="D25" s="63"/>
      <c r="E25" s="63"/>
      <c r="F25" s="63"/>
      <c r="G25" s="63"/>
      <c r="H25" s="63"/>
      <c r="I25" s="63" t="s">
        <v>322</v>
      </c>
      <c r="J25" s="63"/>
      <c r="K25" s="63"/>
      <c r="L25" s="63" t="s">
        <v>323</v>
      </c>
      <c r="M25" s="63"/>
      <c r="N25" s="63"/>
      <c r="O25" s="63"/>
      <c r="P25" s="64" t="s">
        <v>45</v>
      </c>
      <c r="Q25" s="64" t="s">
        <v>156</v>
      </c>
      <c r="R25" s="64">
        <v>100</v>
      </c>
      <c r="S25" s="64">
        <v>50</v>
      </c>
      <c r="T25" s="64">
        <v>0</v>
      </c>
      <c r="U25" s="65">
        <f t="shared" si="0"/>
        <v>0</v>
      </c>
    </row>
    <row r="26" spans="1:22" ht="75" customHeight="1">
      <c r="A26" s="56"/>
      <c r="B26" s="62" t="s">
        <v>42</v>
      </c>
      <c r="C26" s="63" t="s">
        <v>324</v>
      </c>
      <c r="D26" s="63"/>
      <c r="E26" s="63"/>
      <c r="F26" s="63"/>
      <c r="G26" s="63"/>
      <c r="H26" s="63"/>
      <c r="I26" s="63" t="s">
        <v>325</v>
      </c>
      <c r="J26" s="63"/>
      <c r="K26" s="63"/>
      <c r="L26" s="63" t="s">
        <v>326</v>
      </c>
      <c r="M26" s="63"/>
      <c r="N26" s="63"/>
      <c r="O26" s="63"/>
      <c r="P26" s="64" t="s">
        <v>45</v>
      </c>
      <c r="Q26" s="64" t="s">
        <v>156</v>
      </c>
      <c r="R26" s="64">
        <v>100</v>
      </c>
      <c r="S26" s="64">
        <v>28.57</v>
      </c>
      <c r="T26" s="64">
        <v>0</v>
      </c>
      <c r="U26" s="65">
        <f t="shared" si="0"/>
        <v>0</v>
      </c>
    </row>
    <row r="27" spans="1:22" ht="75" customHeight="1">
      <c r="A27" s="56"/>
      <c r="B27" s="62" t="s">
        <v>42</v>
      </c>
      <c r="C27" s="63" t="s">
        <v>42</v>
      </c>
      <c r="D27" s="63"/>
      <c r="E27" s="63"/>
      <c r="F27" s="63"/>
      <c r="G27" s="63"/>
      <c r="H27" s="63"/>
      <c r="I27" s="63" t="s">
        <v>327</v>
      </c>
      <c r="J27" s="63"/>
      <c r="K27" s="63"/>
      <c r="L27" s="63" t="s">
        <v>328</v>
      </c>
      <c r="M27" s="63"/>
      <c r="N27" s="63"/>
      <c r="O27" s="63"/>
      <c r="P27" s="64" t="s">
        <v>45</v>
      </c>
      <c r="Q27" s="64" t="s">
        <v>156</v>
      </c>
      <c r="R27" s="64">
        <v>100</v>
      </c>
      <c r="S27" s="64">
        <v>28.57</v>
      </c>
      <c r="T27" s="64">
        <v>0</v>
      </c>
      <c r="U27" s="65">
        <f t="shared" si="0"/>
        <v>0</v>
      </c>
    </row>
    <row r="28" spans="1:22" ht="75" customHeight="1">
      <c r="A28" s="56"/>
      <c r="B28" s="62" t="s">
        <v>42</v>
      </c>
      <c r="C28" s="63" t="s">
        <v>329</v>
      </c>
      <c r="D28" s="63"/>
      <c r="E28" s="63"/>
      <c r="F28" s="63"/>
      <c r="G28" s="63"/>
      <c r="H28" s="63"/>
      <c r="I28" s="63" t="s">
        <v>330</v>
      </c>
      <c r="J28" s="63"/>
      <c r="K28" s="63"/>
      <c r="L28" s="63" t="s">
        <v>331</v>
      </c>
      <c r="M28" s="63"/>
      <c r="N28" s="63"/>
      <c r="O28" s="63"/>
      <c r="P28" s="64" t="s">
        <v>45</v>
      </c>
      <c r="Q28" s="64" t="s">
        <v>156</v>
      </c>
      <c r="R28" s="64">
        <v>100</v>
      </c>
      <c r="S28" s="64">
        <v>75.92</v>
      </c>
      <c r="T28" s="64">
        <v>0</v>
      </c>
      <c r="U28" s="65">
        <f t="shared" si="0"/>
        <v>0</v>
      </c>
    </row>
    <row r="29" spans="1:22" ht="75" customHeight="1" thickBot="1">
      <c r="A29" s="56"/>
      <c r="B29" s="62" t="s">
        <v>42</v>
      </c>
      <c r="C29" s="63" t="s">
        <v>332</v>
      </c>
      <c r="D29" s="63"/>
      <c r="E29" s="63"/>
      <c r="F29" s="63"/>
      <c r="G29" s="63"/>
      <c r="H29" s="63"/>
      <c r="I29" s="63" t="s">
        <v>333</v>
      </c>
      <c r="J29" s="63"/>
      <c r="K29" s="63"/>
      <c r="L29" s="63" t="s">
        <v>334</v>
      </c>
      <c r="M29" s="63"/>
      <c r="N29" s="63"/>
      <c r="O29" s="63"/>
      <c r="P29" s="64" t="s">
        <v>45</v>
      </c>
      <c r="Q29" s="64" t="s">
        <v>156</v>
      </c>
      <c r="R29" s="64">
        <v>100</v>
      </c>
      <c r="S29" s="64">
        <v>51</v>
      </c>
      <c r="T29" s="64">
        <v>0</v>
      </c>
      <c r="U29" s="65">
        <f t="shared" si="0"/>
        <v>0</v>
      </c>
    </row>
    <row r="30" spans="1:22" ht="22.5" customHeight="1" thickTop="1" thickBot="1">
      <c r="B30" s="9" t="s">
        <v>61</v>
      </c>
      <c r="C30" s="10"/>
      <c r="D30" s="10"/>
      <c r="E30" s="10"/>
      <c r="F30" s="10"/>
      <c r="G30" s="10"/>
      <c r="H30" s="11"/>
      <c r="I30" s="11"/>
      <c r="J30" s="11"/>
      <c r="K30" s="11"/>
      <c r="L30" s="11"/>
      <c r="M30" s="11"/>
      <c r="N30" s="11"/>
      <c r="O30" s="11"/>
      <c r="P30" s="11"/>
      <c r="Q30" s="11"/>
      <c r="R30" s="11"/>
      <c r="S30" s="11"/>
      <c r="T30" s="11"/>
      <c r="U30" s="12"/>
      <c r="V30" s="66"/>
    </row>
    <row r="31" spans="1:22" ht="26.25" customHeight="1" thickTop="1">
      <c r="B31" s="67"/>
      <c r="C31" s="68"/>
      <c r="D31" s="68"/>
      <c r="E31" s="68"/>
      <c r="F31" s="68"/>
      <c r="G31" s="68"/>
      <c r="H31" s="69"/>
      <c r="I31" s="69"/>
      <c r="J31" s="69"/>
      <c r="K31" s="69"/>
      <c r="L31" s="69"/>
      <c r="M31" s="69"/>
      <c r="N31" s="69"/>
      <c r="O31" s="69"/>
      <c r="P31" s="70"/>
      <c r="Q31" s="71"/>
      <c r="R31" s="72" t="s">
        <v>62</v>
      </c>
      <c r="S31" s="40" t="s">
        <v>63</v>
      </c>
      <c r="T31" s="72" t="s">
        <v>64</v>
      </c>
      <c r="U31" s="40" t="s">
        <v>65</v>
      </c>
    </row>
    <row r="32" spans="1:22" ht="26.25" customHeight="1" thickBot="1">
      <c r="B32" s="73"/>
      <c r="C32" s="74"/>
      <c r="D32" s="74"/>
      <c r="E32" s="74"/>
      <c r="F32" s="74"/>
      <c r="G32" s="74"/>
      <c r="H32" s="75"/>
      <c r="I32" s="75"/>
      <c r="J32" s="75"/>
      <c r="K32" s="75"/>
      <c r="L32" s="75"/>
      <c r="M32" s="75"/>
      <c r="N32" s="75"/>
      <c r="O32" s="75"/>
      <c r="P32" s="76"/>
      <c r="Q32" s="77"/>
      <c r="R32" s="78" t="s">
        <v>66</v>
      </c>
      <c r="S32" s="77" t="s">
        <v>66</v>
      </c>
      <c r="T32" s="77" t="s">
        <v>66</v>
      </c>
      <c r="U32" s="77" t="s">
        <v>67</v>
      </c>
    </row>
    <row r="33" spans="2:21" ht="13.5" customHeight="1" thickBot="1">
      <c r="B33" s="79" t="s">
        <v>68</v>
      </c>
      <c r="C33" s="80"/>
      <c r="D33" s="80"/>
      <c r="E33" s="81"/>
      <c r="F33" s="81"/>
      <c r="G33" s="81"/>
      <c r="H33" s="82"/>
      <c r="I33" s="82"/>
      <c r="J33" s="82"/>
      <c r="K33" s="82"/>
      <c r="L33" s="82"/>
      <c r="M33" s="82"/>
      <c r="N33" s="82"/>
      <c r="O33" s="82"/>
      <c r="P33" s="83"/>
      <c r="Q33" s="83"/>
      <c r="R33" s="84">
        <f>2000</f>
        <v>2000</v>
      </c>
      <c r="S33" s="84">
        <f>2000</f>
        <v>2000</v>
      </c>
      <c r="T33" s="84">
        <f>2250.7</f>
        <v>2250.6999999999998</v>
      </c>
      <c r="U33" s="85">
        <f>+IF(ISERR(T33/S33*100),"N/A",T33/S33*100)</f>
        <v>112.53499999999998</v>
      </c>
    </row>
    <row r="34" spans="2:21" ht="13.5" customHeight="1" thickBot="1">
      <c r="B34" s="86" t="s">
        <v>69</v>
      </c>
      <c r="C34" s="87"/>
      <c r="D34" s="87"/>
      <c r="E34" s="88"/>
      <c r="F34" s="88"/>
      <c r="G34" s="88"/>
      <c r="H34" s="89"/>
      <c r="I34" s="89"/>
      <c r="J34" s="89"/>
      <c r="K34" s="89"/>
      <c r="L34" s="89"/>
      <c r="M34" s="89"/>
      <c r="N34" s="89"/>
      <c r="O34" s="89"/>
      <c r="P34" s="90"/>
      <c r="Q34" s="90"/>
      <c r="R34" s="84">
        <f>2259.7</f>
        <v>2259.6999999999998</v>
      </c>
      <c r="S34" s="84">
        <f>2259.7</f>
        <v>2259.6999999999998</v>
      </c>
      <c r="T34" s="84">
        <f>2250.7</f>
        <v>2250.6999999999998</v>
      </c>
      <c r="U34" s="85">
        <f>+IF(ISERR(T34/S34*100),"N/A",T34/S34*100)</f>
        <v>99.601717042085241</v>
      </c>
    </row>
    <row r="35" spans="2:21" ht="14.85" customHeight="1" thickTop="1" thickBot="1">
      <c r="B35" s="9" t="s">
        <v>70</v>
      </c>
      <c r="C35" s="10"/>
      <c r="D35" s="10"/>
      <c r="E35" s="10"/>
      <c r="F35" s="10"/>
      <c r="G35" s="10"/>
      <c r="H35" s="11"/>
      <c r="I35" s="11"/>
      <c r="J35" s="11"/>
      <c r="K35" s="11"/>
      <c r="L35" s="11"/>
      <c r="M35" s="11"/>
      <c r="N35" s="11"/>
      <c r="O35" s="11"/>
      <c r="P35" s="11"/>
      <c r="Q35" s="11"/>
      <c r="R35" s="11"/>
      <c r="S35" s="11"/>
      <c r="T35" s="11"/>
      <c r="U35" s="12"/>
    </row>
    <row r="36" spans="2:21" ht="44.25" customHeight="1" thickTop="1">
      <c r="B36" s="91" t="s">
        <v>71</v>
      </c>
      <c r="C36" s="93"/>
      <c r="D36" s="93"/>
      <c r="E36" s="93"/>
      <c r="F36" s="93"/>
      <c r="G36" s="93"/>
      <c r="H36" s="93"/>
      <c r="I36" s="93"/>
      <c r="J36" s="93"/>
      <c r="K36" s="93"/>
      <c r="L36" s="93"/>
      <c r="M36" s="93"/>
      <c r="N36" s="93"/>
      <c r="O36" s="93"/>
      <c r="P36" s="93"/>
      <c r="Q36" s="93"/>
      <c r="R36" s="93"/>
      <c r="S36" s="93"/>
      <c r="T36" s="93"/>
      <c r="U36" s="92"/>
    </row>
    <row r="37" spans="2:21" ht="34.5" customHeight="1">
      <c r="B37" s="94" t="s">
        <v>335</v>
      </c>
      <c r="C37" s="96"/>
      <c r="D37" s="96"/>
      <c r="E37" s="96"/>
      <c r="F37" s="96"/>
      <c r="G37" s="96"/>
      <c r="H37" s="96"/>
      <c r="I37" s="96"/>
      <c r="J37" s="96"/>
      <c r="K37" s="96"/>
      <c r="L37" s="96"/>
      <c r="M37" s="96"/>
      <c r="N37" s="96"/>
      <c r="O37" s="96"/>
      <c r="P37" s="96"/>
      <c r="Q37" s="96"/>
      <c r="R37" s="96"/>
      <c r="S37" s="96"/>
      <c r="T37" s="96"/>
      <c r="U37" s="95"/>
    </row>
    <row r="38" spans="2:21" ht="34.5" customHeight="1">
      <c r="B38" s="94" t="s">
        <v>336</v>
      </c>
      <c r="C38" s="96"/>
      <c r="D38" s="96"/>
      <c r="E38" s="96"/>
      <c r="F38" s="96"/>
      <c r="G38" s="96"/>
      <c r="H38" s="96"/>
      <c r="I38" s="96"/>
      <c r="J38" s="96"/>
      <c r="K38" s="96"/>
      <c r="L38" s="96"/>
      <c r="M38" s="96"/>
      <c r="N38" s="96"/>
      <c r="O38" s="96"/>
      <c r="P38" s="96"/>
      <c r="Q38" s="96"/>
      <c r="R38" s="96"/>
      <c r="S38" s="96"/>
      <c r="T38" s="96"/>
      <c r="U38" s="95"/>
    </row>
    <row r="39" spans="2:21" ht="18" customHeight="1">
      <c r="B39" s="94" t="s">
        <v>337</v>
      </c>
      <c r="C39" s="96"/>
      <c r="D39" s="96"/>
      <c r="E39" s="96"/>
      <c r="F39" s="96"/>
      <c r="G39" s="96"/>
      <c r="H39" s="96"/>
      <c r="I39" s="96"/>
      <c r="J39" s="96"/>
      <c r="K39" s="96"/>
      <c r="L39" s="96"/>
      <c r="M39" s="96"/>
      <c r="N39" s="96"/>
      <c r="O39" s="96"/>
      <c r="P39" s="96"/>
      <c r="Q39" s="96"/>
      <c r="R39" s="96"/>
      <c r="S39" s="96"/>
      <c r="T39" s="96"/>
      <c r="U39" s="95"/>
    </row>
    <row r="40" spans="2:21" ht="34.5" customHeight="1">
      <c r="B40" s="94" t="s">
        <v>338</v>
      </c>
      <c r="C40" s="96"/>
      <c r="D40" s="96"/>
      <c r="E40" s="96"/>
      <c r="F40" s="96"/>
      <c r="G40" s="96"/>
      <c r="H40" s="96"/>
      <c r="I40" s="96"/>
      <c r="J40" s="96"/>
      <c r="K40" s="96"/>
      <c r="L40" s="96"/>
      <c r="M40" s="96"/>
      <c r="N40" s="96"/>
      <c r="O40" s="96"/>
      <c r="P40" s="96"/>
      <c r="Q40" s="96"/>
      <c r="R40" s="96"/>
      <c r="S40" s="96"/>
      <c r="T40" s="96"/>
      <c r="U40" s="95"/>
    </row>
    <row r="41" spans="2:21" ht="34.5" customHeight="1">
      <c r="B41" s="94" t="s">
        <v>339</v>
      </c>
      <c r="C41" s="96"/>
      <c r="D41" s="96"/>
      <c r="E41" s="96"/>
      <c r="F41" s="96"/>
      <c r="G41" s="96"/>
      <c r="H41" s="96"/>
      <c r="I41" s="96"/>
      <c r="J41" s="96"/>
      <c r="K41" s="96"/>
      <c r="L41" s="96"/>
      <c r="M41" s="96"/>
      <c r="N41" s="96"/>
      <c r="O41" s="96"/>
      <c r="P41" s="96"/>
      <c r="Q41" s="96"/>
      <c r="R41" s="96"/>
      <c r="S41" s="96"/>
      <c r="T41" s="96"/>
      <c r="U41" s="95"/>
    </row>
    <row r="42" spans="2:21" ht="34.5" customHeight="1">
      <c r="B42" s="94" t="s">
        <v>340</v>
      </c>
      <c r="C42" s="96"/>
      <c r="D42" s="96"/>
      <c r="E42" s="96"/>
      <c r="F42" s="96"/>
      <c r="G42" s="96"/>
      <c r="H42" s="96"/>
      <c r="I42" s="96"/>
      <c r="J42" s="96"/>
      <c r="K42" s="96"/>
      <c r="L42" s="96"/>
      <c r="M42" s="96"/>
      <c r="N42" s="96"/>
      <c r="O42" s="96"/>
      <c r="P42" s="96"/>
      <c r="Q42" s="96"/>
      <c r="R42" s="96"/>
      <c r="S42" s="96"/>
      <c r="T42" s="96"/>
      <c r="U42" s="95"/>
    </row>
    <row r="43" spans="2:21" ht="34.5" customHeight="1">
      <c r="B43" s="94" t="s">
        <v>341</v>
      </c>
      <c r="C43" s="96"/>
      <c r="D43" s="96"/>
      <c r="E43" s="96"/>
      <c r="F43" s="96"/>
      <c r="G43" s="96"/>
      <c r="H43" s="96"/>
      <c r="I43" s="96"/>
      <c r="J43" s="96"/>
      <c r="K43" s="96"/>
      <c r="L43" s="96"/>
      <c r="M43" s="96"/>
      <c r="N43" s="96"/>
      <c r="O43" s="96"/>
      <c r="P43" s="96"/>
      <c r="Q43" s="96"/>
      <c r="R43" s="96"/>
      <c r="S43" s="96"/>
      <c r="T43" s="96"/>
      <c r="U43" s="95"/>
    </row>
    <row r="44" spans="2:21" ht="34.5" customHeight="1">
      <c r="B44" s="94" t="s">
        <v>342</v>
      </c>
      <c r="C44" s="96"/>
      <c r="D44" s="96"/>
      <c r="E44" s="96"/>
      <c r="F44" s="96"/>
      <c r="G44" s="96"/>
      <c r="H44" s="96"/>
      <c r="I44" s="96"/>
      <c r="J44" s="96"/>
      <c r="K44" s="96"/>
      <c r="L44" s="96"/>
      <c r="M44" s="96"/>
      <c r="N44" s="96"/>
      <c r="O44" s="96"/>
      <c r="P44" s="96"/>
      <c r="Q44" s="96"/>
      <c r="R44" s="96"/>
      <c r="S44" s="96"/>
      <c r="T44" s="96"/>
      <c r="U44" s="95"/>
    </row>
    <row r="45" spans="2:21" ht="16.5" customHeight="1">
      <c r="B45" s="94" t="s">
        <v>343</v>
      </c>
      <c r="C45" s="96"/>
      <c r="D45" s="96"/>
      <c r="E45" s="96"/>
      <c r="F45" s="96"/>
      <c r="G45" s="96"/>
      <c r="H45" s="96"/>
      <c r="I45" s="96"/>
      <c r="J45" s="96"/>
      <c r="K45" s="96"/>
      <c r="L45" s="96"/>
      <c r="M45" s="96"/>
      <c r="N45" s="96"/>
      <c r="O45" s="96"/>
      <c r="P45" s="96"/>
      <c r="Q45" s="96"/>
      <c r="R45" s="96"/>
      <c r="S45" s="96"/>
      <c r="T45" s="96"/>
      <c r="U45" s="95"/>
    </row>
    <row r="46" spans="2:21" ht="38.85" customHeight="1">
      <c r="B46" s="94" t="s">
        <v>344</v>
      </c>
      <c r="C46" s="96"/>
      <c r="D46" s="96"/>
      <c r="E46" s="96"/>
      <c r="F46" s="96"/>
      <c r="G46" s="96"/>
      <c r="H46" s="96"/>
      <c r="I46" s="96"/>
      <c r="J46" s="96"/>
      <c r="K46" s="96"/>
      <c r="L46" s="96"/>
      <c r="M46" s="96"/>
      <c r="N46" s="96"/>
      <c r="O46" s="96"/>
      <c r="P46" s="96"/>
      <c r="Q46" s="96"/>
      <c r="R46" s="96"/>
      <c r="S46" s="96"/>
      <c r="T46" s="96"/>
      <c r="U46" s="95"/>
    </row>
    <row r="47" spans="2:21" ht="38.1" customHeight="1">
      <c r="B47" s="94" t="s">
        <v>345</v>
      </c>
      <c r="C47" s="96"/>
      <c r="D47" s="96"/>
      <c r="E47" s="96"/>
      <c r="F47" s="96"/>
      <c r="G47" s="96"/>
      <c r="H47" s="96"/>
      <c r="I47" s="96"/>
      <c r="J47" s="96"/>
      <c r="K47" s="96"/>
      <c r="L47" s="96"/>
      <c r="M47" s="96"/>
      <c r="N47" s="96"/>
      <c r="O47" s="96"/>
      <c r="P47" s="96"/>
      <c r="Q47" s="96"/>
      <c r="R47" s="96"/>
      <c r="S47" s="96"/>
      <c r="T47" s="96"/>
      <c r="U47" s="95"/>
    </row>
    <row r="48" spans="2:21" ht="52.5" customHeight="1">
      <c r="B48" s="94" t="s">
        <v>346</v>
      </c>
      <c r="C48" s="96"/>
      <c r="D48" s="96"/>
      <c r="E48" s="96"/>
      <c r="F48" s="96"/>
      <c r="G48" s="96"/>
      <c r="H48" s="96"/>
      <c r="I48" s="96"/>
      <c r="J48" s="96"/>
      <c r="K48" s="96"/>
      <c r="L48" s="96"/>
      <c r="M48" s="96"/>
      <c r="N48" s="96"/>
      <c r="O48" s="96"/>
      <c r="P48" s="96"/>
      <c r="Q48" s="96"/>
      <c r="R48" s="96"/>
      <c r="S48" s="96"/>
      <c r="T48" s="96"/>
      <c r="U48" s="95"/>
    </row>
    <row r="49" spans="2:21" ht="53.45" customHeight="1">
      <c r="B49" s="94" t="s">
        <v>347</v>
      </c>
      <c r="C49" s="96"/>
      <c r="D49" s="96"/>
      <c r="E49" s="96"/>
      <c r="F49" s="96"/>
      <c r="G49" s="96"/>
      <c r="H49" s="96"/>
      <c r="I49" s="96"/>
      <c r="J49" s="96"/>
      <c r="K49" s="96"/>
      <c r="L49" s="96"/>
      <c r="M49" s="96"/>
      <c r="N49" s="96"/>
      <c r="O49" s="96"/>
      <c r="P49" s="96"/>
      <c r="Q49" s="96"/>
      <c r="R49" s="96"/>
      <c r="S49" s="96"/>
      <c r="T49" s="96"/>
      <c r="U49" s="95"/>
    </row>
    <row r="50" spans="2:21" ht="39" customHeight="1">
      <c r="B50" s="94" t="s">
        <v>348</v>
      </c>
      <c r="C50" s="96"/>
      <c r="D50" s="96"/>
      <c r="E50" s="96"/>
      <c r="F50" s="96"/>
      <c r="G50" s="96"/>
      <c r="H50" s="96"/>
      <c r="I50" s="96"/>
      <c r="J50" s="96"/>
      <c r="K50" s="96"/>
      <c r="L50" s="96"/>
      <c r="M50" s="96"/>
      <c r="N50" s="96"/>
      <c r="O50" s="96"/>
      <c r="P50" s="96"/>
      <c r="Q50" s="96"/>
      <c r="R50" s="96"/>
      <c r="S50" s="96"/>
      <c r="T50" s="96"/>
      <c r="U50" s="95"/>
    </row>
    <row r="51" spans="2:21" ht="40.5" customHeight="1">
      <c r="B51" s="94" t="s">
        <v>349</v>
      </c>
      <c r="C51" s="96"/>
      <c r="D51" s="96"/>
      <c r="E51" s="96"/>
      <c r="F51" s="96"/>
      <c r="G51" s="96"/>
      <c r="H51" s="96"/>
      <c r="I51" s="96"/>
      <c r="J51" s="96"/>
      <c r="K51" s="96"/>
      <c r="L51" s="96"/>
      <c r="M51" s="96"/>
      <c r="N51" s="96"/>
      <c r="O51" s="96"/>
      <c r="P51" s="96"/>
      <c r="Q51" s="96"/>
      <c r="R51" s="96"/>
      <c r="S51" s="96"/>
      <c r="T51" s="96"/>
      <c r="U51" s="95"/>
    </row>
    <row r="52" spans="2:21" ht="34.5" customHeight="1">
      <c r="B52" s="94" t="s">
        <v>350</v>
      </c>
      <c r="C52" s="96"/>
      <c r="D52" s="96"/>
      <c r="E52" s="96"/>
      <c r="F52" s="96"/>
      <c r="G52" s="96"/>
      <c r="H52" s="96"/>
      <c r="I52" s="96"/>
      <c r="J52" s="96"/>
      <c r="K52" s="96"/>
      <c r="L52" s="96"/>
      <c r="M52" s="96"/>
      <c r="N52" s="96"/>
      <c r="O52" s="96"/>
      <c r="P52" s="96"/>
      <c r="Q52" s="96"/>
      <c r="R52" s="96"/>
      <c r="S52" s="96"/>
      <c r="T52" s="96"/>
      <c r="U52" s="95"/>
    </row>
    <row r="53" spans="2:21" ht="36" customHeight="1">
      <c r="B53" s="94" t="s">
        <v>351</v>
      </c>
      <c r="C53" s="96"/>
      <c r="D53" s="96"/>
      <c r="E53" s="96"/>
      <c r="F53" s="96"/>
      <c r="G53" s="96"/>
      <c r="H53" s="96"/>
      <c r="I53" s="96"/>
      <c r="J53" s="96"/>
      <c r="K53" s="96"/>
      <c r="L53" s="96"/>
      <c r="M53" s="96"/>
      <c r="N53" s="96"/>
      <c r="O53" s="96"/>
      <c r="P53" s="96"/>
      <c r="Q53" s="96"/>
      <c r="R53" s="96"/>
      <c r="S53" s="96"/>
      <c r="T53" s="96"/>
      <c r="U53" s="95"/>
    </row>
    <row r="54" spans="2:21" ht="36.950000000000003" customHeight="1">
      <c r="B54" s="94" t="s">
        <v>352</v>
      </c>
      <c r="C54" s="96"/>
      <c r="D54" s="96"/>
      <c r="E54" s="96"/>
      <c r="F54" s="96"/>
      <c r="G54" s="96"/>
      <c r="H54" s="96"/>
      <c r="I54" s="96"/>
      <c r="J54" s="96"/>
      <c r="K54" s="96"/>
      <c r="L54" s="96"/>
      <c r="M54" s="96"/>
      <c r="N54" s="96"/>
      <c r="O54" s="96"/>
      <c r="P54" s="96"/>
      <c r="Q54" s="96"/>
      <c r="R54" s="96"/>
      <c r="S54" s="96"/>
      <c r="T54" s="96"/>
      <c r="U54" s="95"/>
    </row>
    <row r="55" spans="2:21" ht="40.5" customHeight="1" thickBot="1">
      <c r="B55" s="97" t="s">
        <v>353</v>
      </c>
      <c r="C55" s="99"/>
      <c r="D55" s="99"/>
      <c r="E55" s="99"/>
      <c r="F55" s="99"/>
      <c r="G55" s="99"/>
      <c r="H55" s="99"/>
      <c r="I55" s="99"/>
      <c r="J55" s="99"/>
      <c r="K55" s="99"/>
      <c r="L55" s="99"/>
      <c r="M55" s="99"/>
      <c r="N55" s="99"/>
      <c r="O55" s="99"/>
      <c r="P55" s="99"/>
      <c r="Q55" s="99"/>
      <c r="R55" s="99"/>
      <c r="S55" s="99"/>
      <c r="T55" s="99"/>
      <c r="U55" s="98"/>
    </row>
  </sheetData>
  <mergeCells count="100">
    <mergeCell ref="B52:U52"/>
    <mergeCell ref="B53:U53"/>
    <mergeCell ref="B54:U54"/>
    <mergeCell ref="B55:U55"/>
    <mergeCell ref="B46:U46"/>
    <mergeCell ref="B47:U47"/>
    <mergeCell ref="B48:U48"/>
    <mergeCell ref="B49:U49"/>
    <mergeCell ref="B50:U50"/>
    <mergeCell ref="B51:U51"/>
    <mergeCell ref="B40:U40"/>
    <mergeCell ref="B41:U41"/>
    <mergeCell ref="B42:U42"/>
    <mergeCell ref="B43:U43"/>
    <mergeCell ref="B44:U44"/>
    <mergeCell ref="B45:U45"/>
    <mergeCell ref="B33:D33"/>
    <mergeCell ref="B34:D34"/>
    <mergeCell ref="B36:U36"/>
    <mergeCell ref="B37:U37"/>
    <mergeCell ref="B38:U38"/>
    <mergeCell ref="B39:U39"/>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49"/>
  <sheetViews>
    <sheetView view="pageBreakPreview" zoomScale="80" zoomScaleNormal="80" zoomScaleSheetLayoutView="80" workbookViewId="0">
      <selection activeCell="I11" sqref="I11:K11"/>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354</v>
      </c>
      <c r="D4" s="15" t="s">
        <v>355</v>
      </c>
      <c r="E4" s="15"/>
      <c r="F4" s="15"/>
      <c r="G4" s="15"/>
      <c r="H4" s="15"/>
      <c r="I4" s="16"/>
      <c r="J4" s="17" t="s">
        <v>6</v>
      </c>
      <c r="K4" s="18" t="s">
        <v>7</v>
      </c>
      <c r="L4" s="19" t="s">
        <v>8</v>
      </c>
      <c r="M4" s="19"/>
      <c r="N4" s="19"/>
      <c r="O4" s="19"/>
      <c r="P4" s="17" t="s">
        <v>9</v>
      </c>
      <c r="Q4" s="19" t="s">
        <v>356</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254</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thickBot="1">
      <c r="A11" s="56"/>
      <c r="B11" s="57" t="s">
        <v>36</v>
      </c>
      <c r="C11" s="58" t="s">
        <v>357</v>
      </c>
      <c r="D11" s="58"/>
      <c r="E11" s="58"/>
      <c r="F11" s="58"/>
      <c r="G11" s="58"/>
      <c r="H11" s="58"/>
      <c r="I11" s="58" t="s">
        <v>1395</v>
      </c>
      <c r="J11" s="58"/>
      <c r="K11" s="58"/>
      <c r="L11" s="58" t="s">
        <v>38</v>
      </c>
      <c r="M11" s="58"/>
      <c r="N11" s="58"/>
      <c r="O11" s="58"/>
      <c r="P11" s="59" t="s">
        <v>39</v>
      </c>
      <c r="Q11" s="59" t="s">
        <v>40</v>
      </c>
      <c r="R11" s="60">
        <v>62505</v>
      </c>
      <c r="S11" s="60" t="s">
        <v>41</v>
      </c>
      <c r="T11" s="60" t="s">
        <v>41</v>
      </c>
      <c r="U11" s="61" t="str">
        <f t="shared" ref="U11:U20" si="0">IF(ISERR(T11/S11*100),"N/A",T11/S11*100)</f>
        <v>N/A</v>
      </c>
    </row>
    <row r="12" spans="1:34" ht="75" customHeight="1" thickTop="1" thickBot="1">
      <c r="A12" s="56"/>
      <c r="B12" s="57" t="s">
        <v>46</v>
      </c>
      <c r="C12" s="58" t="s">
        <v>358</v>
      </c>
      <c r="D12" s="58"/>
      <c r="E12" s="58"/>
      <c r="F12" s="58"/>
      <c r="G12" s="58"/>
      <c r="H12" s="58"/>
      <c r="I12" s="58" t="s">
        <v>359</v>
      </c>
      <c r="J12" s="58"/>
      <c r="K12" s="58"/>
      <c r="L12" s="58" t="s">
        <v>360</v>
      </c>
      <c r="M12" s="58"/>
      <c r="N12" s="58"/>
      <c r="O12" s="58"/>
      <c r="P12" s="59" t="s">
        <v>361</v>
      </c>
      <c r="Q12" s="59" t="s">
        <v>40</v>
      </c>
      <c r="R12" s="59">
        <v>104288.79</v>
      </c>
      <c r="S12" s="59" t="s">
        <v>41</v>
      </c>
      <c r="T12" s="59" t="s">
        <v>41</v>
      </c>
      <c r="U12" s="61" t="str">
        <f t="shared" si="0"/>
        <v>N/A</v>
      </c>
    </row>
    <row r="13" spans="1:34" ht="75" customHeight="1" thickTop="1">
      <c r="A13" s="56"/>
      <c r="B13" s="57" t="s">
        <v>51</v>
      </c>
      <c r="C13" s="58" t="s">
        <v>362</v>
      </c>
      <c r="D13" s="58"/>
      <c r="E13" s="58"/>
      <c r="F13" s="58"/>
      <c r="G13" s="58"/>
      <c r="H13" s="58"/>
      <c r="I13" s="58" t="s">
        <v>363</v>
      </c>
      <c r="J13" s="58"/>
      <c r="K13" s="58"/>
      <c r="L13" s="58" t="s">
        <v>364</v>
      </c>
      <c r="M13" s="58"/>
      <c r="N13" s="58"/>
      <c r="O13" s="58"/>
      <c r="P13" s="59" t="s">
        <v>365</v>
      </c>
      <c r="Q13" s="59" t="s">
        <v>50</v>
      </c>
      <c r="R13" s="59">
        <v>2.66</v>
      </c>
      <c r="S13" s="59" t="s">
        <v>41</v>
      </c>
      <c r="T13" s="59" t="s">
        <v>41</v>
      </c>
      <c r="U13" s="61" t="str">
        <f t="shared" si="0"/>
        <v>N/A</v>
      </c>
    </row>
    <row r="14" spans="1:34" ht="75" customHeight="1">
      <c r="A14" s="56"/>
      <c r="B14" s="62" t="s">
        <v>42</v>
      </c>
      <c r="C14" s="63" t="s">
        <v>366</v>
      </c>
      <c r="D14" s="63"/>
      <c r="E14" s="63"/>
      <c r="F14" s="63"/>
      <c r="G14" s="63"/>
      <c r="H14" s="63"/>
      <c r="I14" s="63" t="s">
        <v>367</v>
      </c>
      <c r="J14" s="63"/>
      <c r="K14" s="63"/>
      <c r="L14" s="63" t="s">
        <v>368</v>
      </c>
      <c r="M14" s="63"/>
      <c r="N14" s="63"/>
      <c r="O14" s="63"/>
      <c r="P14" s="64" t="s">
        <v>45</v>
      </c>
      <c r="Q14" s="64" t="s">
        <v>40</v>
      </c>
      <c r="R14" s="64">
        <v>63.44</v>
      </c>
      <c r="S14" s="64" t="s">
        <v>41</v>
      </c>
      <c r="T14" s="64" t="s">
        <v>41</v>
      </c>
      <c r="U14" s="65" t="str">
        <f t="shared" si="0"/>
        <v>N/A</v>
      </c>
    </row>
    <row r="15" spans="1:34" ht="75" customHeight="1">
      <c r="A15" s="56"/>
      <c r="B15" s="62" t="s">
        <v>42</v>
      </c>
      <c r="C15" s="63" t="s">
        <v>369</v>
      </c>
      <c r="D15" s="63"/>
      <c r="E15" s="63"/>
      <c r="F15" s="63"/>
      <c r="G15" s="63"/>
      <c r="H15" s="63"/>
      <c r="I15" s="63" t="s">
        <v>370</v>
      </c>
      <c r="J15" s="63"/>
      <c r="K15" s="63"/>
      <c r="L15" s="63" t="s">
        <v>371</v>
      </c>
      <c r="M15" s="63"/>
      <c r="N15" s="63"/>
      <c r="O15" s="63"/>
      <c r="P15" s="64" t="s">
        <v>45</v>
      </c>
      <c r="Q15" s="64" t="s">
        <v>55</v>
      </c>
      <c r="R15" s="64">
        <v>148.66999999999999</v>
      </c>
      <c r="S15" s="64">
        <v>75.790000000000006</v>
      </c>
      <c r="T15" s="64">
        <v>103.76</v>
      </c>
      <c r="U15" s="65">
        <f t="shared" si="0"/>
        <v>136.90460482913315</v>
      </c>
    </row>
    <row r="16" spans="1:34" ht="75" customHeight="1">
      <c r="A16" s="56"/>
      <c r="B16" s="62" t="s">
        <v>42</v>
      </c>
      <c r="C16" s="63" t="s">
        <v>42</v>
      </c>
      <c r="D16" s="63"/>
      <c r="E16" s="63"/>
      <c r="F16" s="63"/>
      <c r="G16" s="63"/>
      <c r="H16" s="63"/>
      <c r="I16" s="63" t="s">
        <v>372</v>
      </c>
      <c r="J16" s="63"/>
      <c r="K16" s="63"/>
      <c r="L16" s="63" t="s">
        <v>373</v>
      </c>
      <c r="M16" s="63"/>
      <c r="N16" s="63"/>
      <c r="O16" s="63"/>
      <c r="P16" s="64" t="s">
        <v>45</v>
      </c>
      <c r="Q16" s="64" t="s">
        <v>55</v>
      </c>
      <c r="R16" s="64">
        <v>114.75</v>
      </c>
      <c r="S16" s="64">
        <v>72.77</v>
      </c>
      <c r="T16" s="64">
        <v>75.23</v>
      </c>
      <c r="U16" s="65">
        <f t="shared" si="0"/>
        <v>103.38051394805552</v>
      </c>
    </row>
    <row r="17" spans="1:22" ht="75" customHeight="1">
      <c r="A17" s="56"/>
      <c r="B17" s="62" t="s">
        <v>42</v>
      </c>
      <c r="C17" s="63" t="s">
        <v>374</v>
      </c>
      <c r="D17" s="63"/>
      <c r="E17" s="63"/>
      <c r="F17" s="63"/>
      <c r="G17" s="63"/>
      <c r="H17" s="63"/>
      <c r="I17" s="63" t="s">
        <v>375</v>
      </c>
      <c r="J17" s="63"/>
      <c r="K17" s="63"/>
      <c r="L17" s="63" t="s">
        <v>376</v>
      </c>
      <c r="M17" s="63"/>
      <c r="N17" s="63"/>
      <c r="O17" s="63"/>
      <c r="P17" s="64" t="s">
        <v>361</v>
      </c>
      <c r="Q17" s="64" t="s">
        <v>50</v>
      </c>
      <c r="R17" s="64">
        <v>1.5</v>
      </c>
      <c r="S17" s="64" t="s">
        <v>41</v>
      </c>
      <c r="T17" s="64" t="s">
        <v>41</v>
      </c>
      <c r="U17" s="65" t="str">
        <f t="shared" si="0"/>
        <v>N/A</v>
      </c>
    </row>
    <row r="18" spans="1:22" ht="75" customHeight="1" thickBot="1">
      <c r="A18" s="56"/>
      <c r="B18" s="62" t="s">
        <v>42</v>
      </c>
      <c r="C18" s="63" t="s">
        <v>377</v>
      </c>
      <c r="D18" s="63"/>
      <c r="E18" s="63"/>
      <c r="F18" s="63"/>
      <c r="G18" s="63"/>
      <c r="H18" s="63"/>
      <c r="I18" s="63" t="s">
        <v>378</v>
      </c>
      <c r="J18" s="63"/>
      <c r="K18" s="63"/>
      <c r="L18" s="63" t="s">
        <v>379</v>
      </c>
      <c r="M18" s="63"/>
      <c r="N18" s="63"/>
      <c r="O18" s="63"/>
      <c r="P18" s="64" t="s">
        <v>45</v>
      </c>
      <c r="Q18" s="64" t="s">
        <v>97</v>
      </c>
      <c r="R18" s="64">
        <v>52.2</v>
      </c>
      <c r="S18" s="64">
        <v>67.63</v>
      </c>
      <c r="T18" s="64">
        <v>0</v>
      </c>
      <c r="U18" s="65">
        <f t="shared" si="0"/>
        <v>0</v>
      </c>
    </row>
    <row r="19" spans="1:22" ht="75" customHeight="1" thickTop="1">
      <c r="A19" s="56"/>
      <c r="B19" s="57" t="s">
        <v>56</v>
      </c>
      <c r="C19" s="58" t="s">
        <v>380</v>
      </c>
      <c r="D19" s="58"/>
      <c r="E19" s="58"/>
      <c r="F19" s="58"/>
      <c r="G19" s="58"/>
      <c r="H19" s="58"/>
      <c r="I19" s="58" t="s">
        <v>381</v>
      </c>
      <c r="J19" s="58"/>
      <c r="K19" s="58"/>
      <c r="L19" s="58" t="s">
        <v>382</v>
      </c>
      <c r="M19" s="58"/>
      <c r="N19" s="58"/>
      <c r="O19" s="58"/>
      <c r="P19" s="59" t="s">
        <v>45</v>
      </c>
      <c r="Q19" s="59" t="s">
        <v>156</v>
      </c>
      <c r="R19" s="59">
        <v>100</v>
      </c>
      <c r="S19" s="59">
        <v>96.97</v>
      </c>
      <c r="T19" s="59">
        <v>100.55</v>
      </c>
      <c r="U19" s="61">
        <f t="shared" si="0"/>
        <v>103.69186346292668</v>
      </c>
    </row>
    <row r="20" spans="1:22" ht="75" customHeight="1">
      <c r="A20" s="56"/>
      <c r="B20" s="62" t="s">
        <v>42</v>
      </c>
      <c r="C20" s="63" t="s">
        <v>383</v>
      </c>
      <c r="D20" s="63"/>
      <c r="E20" s="63"/>
      <c r="F20" s="63"/>
      <c r="G20" s="63"/>
      <c r="H20" s="63"/>
      <c r="I20" s="63" t="s">
        <v>384</v>
      </c>
      <c r="J20" s="63"/>
      <c r="K20" s="63"/>
      <c r="L20" s="63" t="s">
        <v>385</v>
      </c>
      <c r="M20" s="63"/>
      <c r="N20" s="63"/>
      <c r="O20" s="63"/>
      <c r="P20" s="64" t="s">
        <v>45</v>
      </c>
      <c r="Q20" s="64" t="s">
        <v>386</v>
      </c>
      <c r="R20" s="64">
        <v>27.78</v>
      </c>
      <c r="S20" s="64" t="s">
        <v>41</v>
      </c>
      <c r="T20" s="64" t="s">
        <v>41</v>
      </c>
      <c r="U20" s="65" t="str">
        <f t="shared" si="0"/>
        <v>N/A</v>
      </c>
    </row>
    <row r="21" spans="1:22" ht="75" customHeight="1">
      <c r="A21" s="56"/>
      <c r="B21" s="62" t="s">
        <v>42</v>
      </c>
      <c r="C21" s="63" t="s">
        <v>42</v>
      </c>
      <c r="D21" s="63"/>
      <c r="E21" s="63"/>
      <c r="F21" s="63"/>
      <c r="G21" s="63"/>
      <c r="H21" s="63"/>
      <c r="I21" s="63" t="s">
        <v>387</v>
      </c>
      <c r="J21" s="63"/>
      <c r="K21" s="63"/>
      <c r="L21" s="63" t="s">
        <v>388</v>
      </c>
      <c r="M21" s="63"/>
      <c r="N21" s="63"/>
      <c r="O21" s="63"/>
      <c r="P21" s="64" t="s">
        <v>361</v>
      </c>
      <c r="Q21" s="64" t="s">
        <v>107</v>
      </c>
      <c r="R21" s="64">
        <v>3207063.98</v>
      </c>
      <c r="S21" s="64" t="s">
        <v>41</v>
      </c>
      <c r="T21" s="64" t="s">
        <v>41</v>
      </c>
      <c r="U21" s="65" t="str">
        <f>IF(ISERR((S21-T21)*100/S21+100),"N/A",(S21-T21)*100/S21+100)</f>
        <v>N/A</v>
      </c>
    </row>
    <row r="22" spans="1:22" ht="75" customHeight="1">
      <c r="A22" s="56"/>
      <c r="B22" s="62" t="s">
        <v>42</v>
      </c>
      <c r="C22" s="63" t="s">
        <v>389</v>
      </c>
      <c r="D22" s="63"/>
      <c r="E22" s="63"/>
      <c r="F22" s="63"/>
      <c r="G22" s="63"/>
      <c r="H22" s="63"/>
      <c r="I22" s="63" t="s">
        <v>390</v>
      </c>
      <c r="J22" s="63"/>
      <c r="K22" s="63"/>
      <c r="L22" s="63" t="s">
        <v>391</v>
      </c>
      <c r="M22" s="63"/>
      <c r="N22" s="63"/>
      <c r="O22" s="63"/>
      <c r="P22" s="64" t="s">
        <v>184</v>
      </c>
      <c r="Q22" s="64" t="s">
        <v>107</v>
      </c>
      <c r="R22" s="64">
        <v>56.95</v>
      </c>
      <c r="S22" s="64" t="s">
        <v>41</v>
      </c>
      <c r="T22" s="64" t="s">
        <v>41</v>
      </c>
      <c r="U22" s="65" t="str">
        <f>IF(ISERR(T22/S22*100),"N/A",T22/S22*100)</f>
        <v>N/A</v>
      </c>
    </row>
    <row r="23" spans="1:22" ht="75" customHeight="1">
      <c r="A23" s="56"/>
      <c r="B23" s="62" t="s">
        <v>42</v>
      </c>
      <c r="C23" s="63" t="s">
        <v>392</v>
      </c>
      <c r="D23" s="63"/>
      <c r="E23" s="63"/>
      <c r="F23" s="63"/>
      <c r="G23" s="63"/>
      <c r="H23" s="63"/>
      <c r="I23" s="63" t="s">
        <v>393</v>
      </c>
      <c r="J23" s="63"/>
      <c r="K23" s="63"/>
      <c r="L23" s="63" t="s">
        <v>394</v>
      </c>
      <c r="M23" s="63"/>
      <c r="N23" s="63"/>
      <c r="O23" s="63"/>
      <c r="P23" s="64" t="s">
        <v>184</v>
      </c>
      <c r="Q23" s="64" t="s">
        <v>107</v>
      </c>
      <c r="R23" s="64">
        <v>0.25</v>
      </c>
      <c r="S23" s="64" t="s">
        <v>41</v>
      </c>
      <c r="T23" s="64" t="s">
        <v>41</v>
      </c>
      <c r="U23" s="65" t="str">
        <f>IF(ISERR(T23/S23*100),"N/A",T23/S23*100)</f>
        <v>N/A</v>
      </c>
    </row>
    <row r="24" spans="1:22" ht="75" customHeight="1">
      <c r="A24" s="56"/>
      <c r="B24" s="62" t="s">
        <v>42</v>
      </c>
      <c r="C24" s="63" t="s">
        <v>395</v>
      </c>
      <c r="D24" s="63"/>
      <c r="E24" s="63"/>
      <c r="F24" s="63"/>
      <c r="G24" s="63"/>
      <c r="H24" s="63"/>
      <c r="I24" s="63" t="s">
        <v>396</v>
      </c>
      <c r="J24" s="63"/>
      <c r="K24" s="63"/>
      <c r="L24" s="63" t="s">
        <v>397</v>
      </c>
      <c r="M24" s="63"/>
      <c r="N24" s="63"/>
      <c r="O24" s="63"/>
      <c r="P24" s="64" t="s">
        <v>184</v>
      </c>
      <c r="Q24" s="64" t="s">
        <v>156</v>
      </c>
      <c r="R24" s="64">
        <v>1</v>
      </c>
      <c r="S24" s="64">
        <v>1</v>
      </c>
      <c r="T24" s="64">
        <v>98.23</v>
      </c>
      <c r="U24" s="65">
        <f>IF(ISERR(T24/S24*100),"N/A",T24/S24*100)</f>
        <v>9823</v>
      </c>
    </row>
    <row r="25" spans="1:22" ht="75" customHeight="1">
      <c r="A25" s="56"/>
      <c r="B25" s="62" t="s">
        <v>42</v>
      </c>
      <c r="C25" s="63" t="s">
        <v>398</v>
      </c>
      <c r="D25" s="63"/>
      <c r="E25" s="63"/>
      <c r="F25" s="63"/>
      <c r="G25" s="63"/>
      <c r="H25" s="63"/>
      <c r="I25" s="63" t="s">
        <v>399</v>
      </c>
      <c r="J25" s="63"/>
      <c r="K25" s="63"/>
      <c r="L25" s="63" t="s">
        <v>400</v>
      </c>
      <c r="M25" s="63"/>
      <c r="N25" s="63"/>
      <c r="O25" s="63"/>
      <c r="P25" s="64" t="s">
        <v>184</v>
      </c>
      <c r="Q25" s="64" t="s">
        <v>213</v>
      </c>
      <c r="R25" s="64">
        <v>0.5</v>
      </c>
      <c r="S25" s="64">
        <v>0.5</v>
      </c>
      <c r="T25" s="64">
        <v>96.39</v>
      </c>
      <c r="U25" s="65">
        <f>IF(ISERR(T25/S25*100),"N/A",T25/S25*100)</f>
        <v>19278</v>
      </c>
    </row>
    <row r="26" spans="1:22" ht="75" customHeight="1" thickBot="1">
      <c r="A26" s="56"/>
      <c r="B26" s="62" t="s">
        <v>42</v>
      </c>
      <c r="C26" s="63" t="s">
        <v>401</v>
      </c>
      <c r="D26" s="63"/>
      <c r="E26" s="63"/>
      <c r="F26" s="63"/>
      <c r="G26" s="63"/>
      <c r="H26" s="63"/>
      <c r="I26" s="63" t="s">
        <v>402</v>
      </c>
      <c r="J26" s="63"/>
      <c r="K26" s="63"/>
      <c r="L26" s="63" t="s">
        <v>403</v>
      </c>
      <c r="M26" s="63"/>
      <c r="N26" s="63"/>
      <c r="O26" s="63"/>
      <c r="P26" s="64" t="s">
        <v>45</v>
      </c>
      <c r="Q26" s="64" t="s">
        <v>156</v>
      </c>
      <c r="R26" s="64">
        <v>89.72</v>
      </c>
      <c r="S26" s="64">
        <v>89.95</v>
      </c>
      <c r="T26" s="64">
        <v>0</v>
      </c>
      <c r="U26" s="65">
        <f>IF(ISERR(T26/S26*100),"N/A",T26/S26*100)</f>
        <v>0</v>
      </c>
    </row>
    <row r="27" spans="1:22" ht="22.5" customHeight="1" thickTop="1" thickBot="1">
      <c r="B27" s="9" t="s">
        <v>61</v>
      </c>
      <c r="C27" s="10"/>
      <c r="D27" s="10"/>
      <c r="E27" s="10"/>
      <c r="F27" s="10"/>
      <c r="G27" s="10"/>
      <c r="H27" s="11"/>
      <c r="I27" s="11"/>
      <c r="J27" s="11"/>
      <c r="K27" s="11"/>
      <c r="L27" s="11"/>
      <c r="M27" s="11"/>
      <c r="N27" s="11"/>
      <c r="O27" s="11"/>
      <c r="P27" s="11"/>
      <c r="Q27" s="11"/>
      <c r="R27" s="11"/>
      <c r="S27" s="11"/>
      <c r="T27" s="11"/>
      <c r="U27" s="12"/>
      <c r="V27" s="66"/>
    </row>
    <row r="28" spans="1:22" ht="26.25" customHeight="1" thickTop="1">
      <c r="B28" s="67"/>
      <c r="C28" s="68"/>
      <c r="D28" s="68"/>
      <c r="E28" s="68"/>
      <c r="F28" s="68"/>
      <c r="G28" s="68"/>
      <c r="H28" s="69"/>
      <c r="I28" s="69"/>
      <c r="J28" s="69"/>
      <c r="K28" s="69"/>
      <c r="L28" s="69"/>
      <c r="M28" s="69"/>
      <c r="N28" s="69"/>
      <c r="O28" s="69"/>
      <c r="P28" s="70"/>
      <c r="Q28" s="71"/>
      <c r="R28" s="72" t="s">
        <v>62</v>
      </c>
      <c r="S28" s="40" t="s">
        <v>63</v>
      </c>
      <c r="T28" s="72" t="s">
        <v>64</v>
      </c>
      <c r="U28" s="40" t="s">
        <v>65</v>
      </c>
    </row>
    <row r="29" spans="1:22" ht="26.25" customHeight="1" thickBot="1">
      <c r="B29" s="73"/>
      <c r="C29" s="74"/>
      <c r="D29" s="74"/>
      <c r="E29" s="74"/>
      <c r="F29" s="74"/>
      <c r="G29" s="74"/>
      <c r="H29" s="75"/>
      <c r="I29" s="75"/>
      <c r="J29" s="75"/>
      <c r="K29" s="75"/>
      <c r="L29" s="75"/>
      <c r="M29" s="75"/>
      <c r="N29" s="75"/>
      <c r="O29" s="75"/>
      <c r="P29" s="76"/>
      <c r="Q29" s="77"/>
      <c r="R29" s="78" t="s">
        <v>66</v>
      </c>
      <c r="S29" s="77" t="s">
        <v>66</v>
      </c>
      <c r="T29" s="77" t="s">
        <v>66</v>
      </c>
      <c r="U29" s="77" t="s">
        <v>67</v>
      </c>
    </row>
    <row r="30" spans="1:22" ht="13.5" customHeight="1" thickBot="1">
      <c r="B30" s="79" t="s">
        <v>68</v>
      </c>
      <c r="C30" s="80"/>
      <c r="D30" s="80"/>
      <c r="E30" s="81"/>
      <c r="F30" s="81"/>
      <c r="G30" s="81"/>
      <c r="H30" s="82"/>
      <c r="I30" s="82"/>
      <c r="J30" s="82"/>
      <c r="K30" s="82"/>
      <c r="L30" s="82"/>
      <c r="M30" s="82"/>
      <c r="N30" s="82"/>
      <c r="O30" s="82"/>
      <c r="P30" s="83"/>
      <c r="Q30" s="83"/>
      <c r="R30" s="84">
        <f>4278.495358</f>
        <v>4278.4953580000001</v>
      </c>
      <c r="S30" s="84">
        <f>4278.495358</f>
        <v>4278.4953580000001</v>
      </c>
      <c r="T30" s="84">
        <f>3161.27556413</f>
        <v>3161.27556413</v>
      </c>
      <c r="U30" s="85">
        <f>+IF(ISERR(T30/S30*100),"N/A",T30/S30*100)</f>
        <v>73.887553908852453</v>
      </c>
    </row>
    <row r="31" spans="1:22" ht="13.5" customHeight="1" thickBot="1">
      <c r="B31" s="86" t="s">
        <v>69</v>
      </c>
      <c r="C31" s="87"/>
      <c r="D31" s="87"/>
      <c r="E31" s="88"/>
      <c r="F31" s="88"/>
      <c r="G31" s="88"/>
      <c r="H31" s="89"/>
      <c r="I31" s="89"/>
      <c r="J31" s="89"/>
      <c r="K31" s="89"/>
      <c r="L31" s="89"/>
      <c r="M31" s="89"/>
      <c r="N31" s="89"/>
      <c r="O31" s="89"/>
      <c r="P31" s="90"/>
      <c r="Q31" s="90"/>
      <c r="R31" s="84">
        <f>3246.58943301</f>
        <v>3246.58943301</v>
      </c>
      <c r="S31" s="84">
        <f>3246.58943301</f>
        <v>3246.58943301</v>
      </c>
      <c r="T31" s="84">
        <f>3161.27556413</f>
        <v>3161.27556413</v>
      </c>
      <c r="U31" s="85">
        <f>+IF(ISERR(T31/S31*100),"N/A",T31/S31*100)</f>
        <v>97.372200253824431</v>
      </c>
    </row>
    <row r="32" spans="1:22" ht="14.85" customHeight="1" thickTop="1" thickBot="1">
      <c r="B32" s="9" t="s">
        <v>70</v>
      </c>
      <c r="C32" s="10"/>
      <c r="D32" s="10"/>
      <c r="E32" s="10"/>
      <c r="F32" s="10"/>
      <c r="G32" s="10"/>
      <c r="H32" s="11"/>
      <c r="I32" s="11"/>
      <c r="J32" s="11"/>
      <c r="K32" s="11"/>
      <c r="L32" s="11"/>
      <c r="M32" s="11"/>
      <c r="N32" s="11"/>
      <c r="O32" s="11"/>
      <c r="P32" s="11"/>
      <c r="Q32" s="11"/>
      <c r="R32" s="11"/>
      <c r="S32" s="11"/>
      <c r="T32" s="11"/>
      <c r="U32" s="12"/>
    </row>
    <row r="33" spans="2:21" ht="44.25" customHeight="1" thickTop="1">
      <c r="B33" s="91" t="s">
        <v>71</v>
      </c>
      <c r="C33" s="93"/>
      <c r="D33" s="93"/>
      <c r="E33" s="93"/>
      <c r="F33" s="93"/>
      <c r="G33" s="93"/>
      <c r="H33" s="93"/>
      <c r="I33" s="93"/>
      <c r="J33" s="93"/>
      <c r="K33" s="93"/>
      <c r="L33" s="93"/>
      <c r="M33" s="93"/>
      <c r="N33" s="93"/>
      <c r="O33" s="93"/>
      <c r="P33" s="93"/>
      <c r="Q33" s="93"/>
      <c r="R33" s="93"/>
      <c r="S33" s="93"/>
      <c r="T33" s="93"/>
      <c r="U33" s="92"/>
    </row>
    <row r="34" spans="2:21" ht="34.5" customHeight="1">
      <c r="B34" s="94" t="s">
        <v>72</v>
      </c>
      <c r="C34" s="96"/>
      <c r="D34" s="96"/>
      <c r="E34" s="96"/>
      <c r="F34" s="96"/>
      <c r="G34" s="96"/>
      <c r="H34" s="96"/>
      <c r="I34" s="96"/>
      <c r="J34" s="96"/>
      <c r="K34" s="96"/>
      <c r="L34" s="96"/>
      <c r="M34" s="96"/>
      <c r="N34" s="96"/>
      <c r="O34" s="96"/>
      <c r="P34" s="96"/>
      <c r="Q34" s="96"/>
      <c r="R34" s="96"/>
      <c r="S34" s="96"/>
      <c r="T34" s="96"/>
      <c r="U34" s="95"/>
    </row>
    <row r="35" spans="2:21" ht="34.5" customHeight="1">
      <c r="B35" s="94" t="s">
        <v>404</v>
      </c>
      <c r="C35" s="96"/>
      <c r="D35" s="96"/>
      <c r="E35" s="96"/>
      <c r="F35" s="96"/>
      <c r="G35" s="96"/>
      <c r="H35" s="96"/>
      <c r="I35" s="96"/>
      <c r="J35" s="96"/>
      <c r="K35" s="96"/>
      <c r="L35" s="96"/>
      <c r="M35" s="96"/>
      <c r="N35" s="96"/>
      <c r="O35" s="96"/>
      <c r="P35" s="96"/>
      <c r="Q35" s="96"/>
      <c r="R35" s="96"/>
      <c r="S35" s="96"/>
      <c r="T35" s="96"/>
      <c r="U35" s="95"/>
    </row>
    <row r="36" spans="2:21" ht="34.5" customHeight="1">
      <c r="B36" s="94" t="s">
        <v>405</v>
      </c>
      <c r="C36" s="96"/>
      <c r="D36" s="96"/>
      <c r="E36" s="96"/>
      <c r="F36" s="96"/>
      <c r="G36" s="96"/>
      <c r="H36" s="96"/>
      <c r="I36" s="96"/>
      <c r="J36" s="96"/>
      <c r="K36" s="96"/>
      <c r="L36" s="96"/>
      <c r="M36" s="96"/>
      <c r="N36" s="96"/>
      <c r="O36" s="96"/>
      <c r="P36" s="96"/>
      <c r="Q36" s="96"/>
      <c r="R36" s="96"/>
      <c r="S36" s="96"/>
      <c r="T36" s="96"/>
      <c r="U36" s="95"/>
    </row>
    <row r="37" spans="2:21" ht="32.85" customHeight="1">
      <c r="B37" s="94" t="s">
        <v>406</v>
      </c>
      <c r="C37" s="96"/>
      <c r="D37" s="96"/>
      <c r="E37" s="96"/>
      <c r="F37" s="96"/>
      <c r="G37" s="96"/>
      <c r="H37" s="96"/>
      <c r="I37" s="96"/>
      <c r="J37" s="96"/>
      <c r="K37" s="96"/>
      <c r="L37" s="96"/>
      <c r="M37" s="96"/>
      <c r="N37" s="96"/>
      <c r="O37" s="96"/>
      <c r="P37" s="96"/>
      <c r="Q37" s="96"/>
      <c r="R37" s="96"/>
      <c r="S37" s="96"/>
      <c r="T37" s="96"/>
      <c r="U37" s="95"/>
    </row>
    <row r="38" spans="2:21" ht="114.6" customHeight="1">
      <c r="B38" s="94" t="s">
        <v>407</v>
      </c>
      <c r="C38" s="96"/>
      <c r="D38" s="96"/>
      <c r="E38" s="96"/>
      <c r="F38" s="96"/>
      <c r="G38" s="96"/>
      <c r="H38" s="96"/>
      <c r="I38" s="96"/>
      <c r="J38" s="96"/>
      <c r="K38" s="96"/>
      <c r="L38" s="96"/>
      <c r="M38" s="96"/>
      <c r="N38" s="96"/>
      <c r="O38" s="96"/>
      <c r="P38" s="96"/>
      <c r="Q38" s="96"/>
      <c r="R38" s="96"/>
      <c r="S38" s="96"/>
      <c r="T38" s="96"/>
      <c r="U38" s="95"/>
    </row>
    <row r="39" spans="2:21" ht="38.25" customHeight="1">
      <c r="B39" s="94" t="s">
        <v>408</v>
      </c>
      <c r="C39" s="96"/>
      <c r="D39" s="96"/>
      <c r="E39" s="96"/>
      <c r="F39" s="96"/>
      <c r="G39" s="96"/>
      <c r="H39" s="96"/>
      <c r="I39" s="96"/>
      <c r="J39" s="96"/>
      <c r="K39" s="96"/>
      <c r="L39" s="96"/>
      <c r="M39" s="96"/>
      <c r="N39" s="96"/>
      <c r="O39" s="96"/>
      <c r="P39" s="96"/>
      <c r="Q39" s="96"/>
      <c r="R39" s="96"/>
      <c r="S39" s="96"/>
      <c r="T39" s="96"/>
      <c r="U39" s="95"/>
    </row>
    <row r="40" spans="2:21" ht="34.5" customHeight="1">
      <c r="B40" s="94" t="s">
        <v>409</v>
      </c>
      <c r="C40" s="96"/>
      <c r="D40" s="96"/>
      <c r="E40" s="96"/>
      <c r="F40" s="96"/>
      <c r="G40" s="96"/>
      <c r="H40" s="96"/>
      <c r="I40" s="96"/>
      <c r="J40" s="96"/>
      <c r="K40" s="96"/>
      <c r="L40" s="96"/>
      <c r="M40" s="96"/>
      <c r="N40" s="96"/>
      <c r="O40" s="96"/>
      <c r="P40" s="96"/>
      <c r="Q40" s="96"/>
      <c r="R40" s="96"/>
      <c r="S40" s="96"/>
      <c r="T40" s="96"/>
      <c r="U40" s="95"/>
    </row>
    <row r="41" spans="2:21" ht="78.599999999999994" customHeight="1">
      <c r="B41" s="94" t="s">
        <v>410</v>
      </c>
      <c r="C41" s="96"/>
      <c r="D41" s="96"/>
      <c r="E41" s="96"/>
      <c r="F41" s="96"/>
      <c r="G41" s="96"/>
      <c r="H41" s="96"/>
      <c r="I41" s="96"/>
      <c r="J41" s="96"/>
      <c r="K41" s="96"/>
      <c r="L41" s="96"/>
      <c r="M41" s="96"/>
      <c r="N41" s="96"/>
      <c r="O41" s="96"/>
      <c r="P41" s="96"/>
      <c r="Q41" s="96"/>
      <c r="R41" s="96"/>
      <c r="S41" s="96"/>
      <c r="T41" s="96"/>
      <c r="U41" s="95"/>
    </row>
    <row r="42" spans="2:21" ht="43.35" customHeight="1">
      <c r="B42" s="94" t="s">
        <v>411</v>
      </c>
      <c r="C42" s="96"/>
      <c r="D42" s="96"/>
      <c r="E42" s="96"/>
      <c r="F42" s="96"/>
      <c r="G42" s="96"/>
      <c r="H42" s="96"/>
      <c r="I42" s="96"/>
      <c r="J42" s="96"/>
      <c r="K42" s="96"/>
      <c r="L42" s="96"/>
      <c r="M42" s="96"/>
      <c r="N42" s="96"/>
      <c r="O42" s="96"/>
      <c r="P42" s="96"/>
      <c r="Q42" s="96"/>
      <c r="R42" s="96"/>
      <c r="S42" s="96"/>
      <c r="T42" s="96"/>
      <c r="U42" s="95"/>
    </row>
    <row r="43" spans="2:21" ht="34.5" customHeight="1">
      <c r="B43" s="94" t="s">
        <v>412</v>
      </c>
      <c r="C43" s="96"/>
      <c r="D43" s="96"/>
      <c r="E43" s="96"/>
      <c r="F43" s="96"/>
      <c r="G43" s="96"/>
      <c r="H43" s="96"/>
      <c r="I43" s="96"/>
      <c r="J43" s="96"/>
      <c r="K43" s="96"/>
      <c r="L43" s="96"/>
      <c r="M43" s="96"/>
      <c r="N43" s="96"/>
      <c r="O43" s="96"/>
      <c r="P43" s="96"/>
      <c r="Q43" s="96"/>
      <c r="R43" s="96"/>
      <c r="S43" s="96"/>
      <c r="T43" s="96"/>
      <c r="U43" s="95"/>
    </row>
    <row r="44" spans="2:21" ht="34.5" customHeight="1">
      <c r="B44" s="94" t="s">
        <v>413</v>
      </c>
      <c r="C44" s="96"/>
      <c r="D44" s="96"/>
      <c r="E44" s="96"/>
      <c r="F44" s="96"/>
      <c r="G44" s="96"/>
      <c r="H44" s="96"/>
      <c r="I44" s="96"/>
      <c r="J44" s="96"/>
      <c r="K44" s="96"/>
      <c r="L44" s="96"/>
      <c r="M44" s="96"/>
      <c r="N44" s="96"/>
      <c r="O44" s="96"/>
      <c r="P44" s="96"/>
      <c r="Q44" s="96"/>
      <c r="R44" s="96"/>
      <c r="S44" s="96"/>
      <c r="T44" s="96"/>
      <c r="U44" s="95"/>
    </row>
    <row r="45" spans="2:21" ht="34.5" customHeight="1">
      <c r="B45" s="94" t="s">
        <v>414</v>
      </c>
      <c r="C45" s="96"/>
      <c r="D45" s="96"/>
      <c r="E45" s="96"/>
      <c r="F45" s="96"/>
      <c r="G45" s="96"/>
      <c r="H45" s="96"/>
      <c r="I45" s="96"/>
      <c r="J45" s="96"/>
      <c r="K45" s="96"/>
      <c r="L45" s="96"/>
      <c r="M45" s="96"/>
      <c r="N45" s="96"/>
      <c r="O45" s="96"/>
      <c r="P45" s="96"/>
      <c r="Q45" s="96"/>
      <c r="R45" s="96"/>
      <c r="S45" s="96"/>
      <c r="T45" s="96"/>
      <c r="U45" s="95"/>
    </row>
    <row r="46" spans="2:21" ht="34.5" customHeight="1">
      <c r="B46" s="94" t="s">
        <v>415</v>
      </c>
      <c r="C46" s="96"/>
      <c r="D46" s="96"/>
      <c r="E46" s="96"/>
      <c r="F46" s="96"/>
      <c r="G46" s="96"/>
      <c r="H46" s="96"/>
      <c r="I46" s="96"/>
      <c r="J46" s="96"/>
      <c r="K46" s="96"/>
      <c r="L46" s="96"/>
      <c r="M46" s="96"/>
      <c r="N46" s="96"/>
      <c r="O46" s="96"/>
      <c r="P46" s="96"/>
      <c r="Q46" s="96"/>
      <c r="R46" s="96"/>
      <c r="S46" s="96"/>
      <c r="T46" s="96"/>
      <c r="U46" s="95"/>
    </row>
    <row r="47" spans="2:21" ht="63" customHeight="1">
      <c r="B47" s="94" t="s">
        <v>416</v>
      </c>
      <c r="C47" s="96"/>
      <c r="D47" s="96"/>
      <c r="E47" s="96"/>
      <c r="F47" s="96"/>
      <c r="G47" s="96"/>
      <c r="H47" s="96"/>
      <c r="I47" s="96"/>
      <c r="J47" s="96"/>
      <c r="K47" s="96"/>
      <c r="L47" s="96"/>
      <c r="M47" s="96"/>
      <c r="N47" s="96"/>
      <c r="O47" s="96"/>
      <c r="P47" s="96"/>
      <c r="Q47" s="96"/>
      <c r="R47" s="96"/>
      <c r="S47" s="96"/>
      <c r="T47" s="96"/>
      <c r="U47" s="95"/>
    </row>
    <row r="48" spans="2:21" ht="64.5" customHeight="1">
      <c r="B48" s="94" t="s">
        <v>417</v>
      </c>
      <c r="C48" s="96"/>
      <c r="D48" s="96"/>
      <c r="E48" s="96"/>
      <c r="F48" s="96"/>
      <c r="G48" s="96"/>
      <c r="H48" s="96"/>
      <c r="I48" s="96"/>
      <c r="J48" s="96"/>
      <c r="K48" s="96"/>
      <c r="L48" s="96"/>
      <c r="M48" s="96"/>
      <c r="N48" s="96"/>
      <c r="O48" s="96"/>
      <c r="P48" s="96"/>
      <c r="Q48" s="96"/>
      <c r="R48" s="96"/>
      <c r="S48" s="96"/>
      <c r="T48" s="96"/>
      <c r="U48" s="95"/>
    </row>
    <row r="49" spans="2:21" ht="75.95" customHeight="1" thickBot="1">
      <c r="B49" s="97" t="s">
        <v>418</v>
      </c>
      <c r="C49" s="99"/>
      <c r="D49" s="99"/>
      <c r="E49" s="99"/>
      <c r="F49" s="99"/>
      <c r="G49" s="99"/>
      <c r="H49" s="99"/>
      <c r="I49" s="99"/>
      <c r="J49" s="99"/>
      <c r="K49" s="99"/>
      <c r="L49" s="99"/>
      <c r="M49" s="99"/>
      <c r="N49" s="99"/>
      <c r="O49" s="99"/>
      <c r="P49" s="99"/>
      <c r="Q49" s="99"/>
      <c r="R49" s="99"/>
      <c r="S49" s="99"/>
      <c r="T49" s="99"/>
      <c r="U49" s="98"/>
    </row>
  </sheetData>
  <mergeCells count="88">
    <mergeCell ref="B46:U46"/>
    <mergeCell ref="B47:U47"/>
    <mergeCell ref="B48:U48"/>
    <mergeCell ref="B49:U49"/>
    <mergeCell ref="B40:U40"/>
    <mergeCell ref="B41:U41"/>
    <mergeCell ref="B42:U42"/>
    <mergeCell ref="B43:U43"/>
    <mergeCell ref="B44:U44"/>
    <mergeCell ref="B45:U45"/>
    <mergeCell ref="B34:U34"/>
    <mergeCell ref="B35:U35"/>
    <mergeCell ref="B36:U36"/>
    <mergeCell ref="B37:U37"/>
    <mergeCell ref="B38:U38"/>
    <mergeCell ref="B39:U39"/>
    <mergeCell ref="C26:H26"/>
    <mergeCell ref="I26:K26"/>
    <mergeCell ref="L26:O26"/>
    <mergeCell ref="B30:D30"/>
    <mergeCell ref="B31:D31"/>
    <mergeCell ref="B33:U33"/>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65"/>
  <sheetViews>
    <sheetView view="pageBreakPreview" zoomScale="80" zoomScaleNormal="80" zoomScaleSheetLayoutView="80" workbookViewId="0">
      <selection activeCell="I11" sqref="I11:K11"/>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419</v>
      </c>
      <c r="D4" s="15" t="s">
        <v>420</v>
      </c>
      <c r="E4" s="15"/>
      <c r="F4" s="15"/>
      <c r="G4" s="15"/>
      <c r="H4" s="15"/>
      <c r="I4" s="16"/>
      <c r="J4" s="17" t="s">
        <v>6</v>
      </c>
      <c r="K4" s="18" t="s">
        <v>7</v>
      </c>
      <c r="L4" s="19" t="s">
        <v>8</v>
      </c>
      <c r="M4" s="19"/>
      <c r="N4" s="19"/>
      <c r="O4" s="19"/>
      <c r="P4" s="17" t="s">
        <v>9</v>
      </c>
      <c r="Q4" s="19" t="s">
        <v>421</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254</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c r="A11" s="56"/>
      <c r="B11" s="57" t="s">
        <v>36</v>
      </c>
      <c r="C11" s="58" t="s">
        <v>422</v>
      </c>
      <c r="D11" s="58"/>
      <c r="E11" s="58"/>
      <c r="F11" s="58"/>
      <c r="G11" s="58"/>
      <c r="H11" s="58"/>
      <c r="I11" s="58" t="s">
        <v>1395</v>
      </c>
      <c r="J11" s="58"/>
      <c r="K11" s="58"/>
      <c r="L11" s="58" t="s">
        <v>38</v>
      </c>
      <c r="M11" s="58"/>
      <c r="N11" s="58"/>
      <c r="O11" s="58"/>
      <c r="P11" s="59" t="s">
        <v>39</v>
      </c>
      <c r="Q11" s="59" t="s">
        <v>40</v>
      </c>
      <c r="R11" s="60">
        <v>62505</v>
      </c>
      <c r="S11" s="60" t="s">
        <v>41</v>
      </c>
      <c r="T11" s="60" t="s">
        <v>41</v>
      </c>
      <c r="U11" s="61" t="str">
        <f t="shared" ref="U11:U34" si="0">IF(ISERR(T11/S11*100),"N/A",T11/S11*100)</f>
        <v>N/A</v>
      </c>
    </row>
    <row r="12" spans="1:34" ht="75" customHeight="1" thickBot="1">
      <c r="A12" s="56"/>
      <c r="B12" s="62" t="s">
        <v>42</v>
      </c>
      <c r="C12" s="63" t="s">
        <v>42</v>
      </c>
      <c r="D12" s="63"/>
      <c r="E12" s="63"/>
      <c r="F12" s="63"/>
      <c r="G12" s="63"/>
      <c r="H12" s="63"/>
      <c r="I12" s="63" t="s">
        <v>423</v>
      </c>
      <c r="J12" s="63"/>
      <c r="K12" s="63"/>
      <c r="L12" s="63" t="s">
        <v>424</v>
      </c>
      <c r="M12" s="63"/>
      <c r="N12" s="63"/>
      <c r="O12" s="63"/>
      <c r="P12" s="64" t="s">
        <v>361</v>
      </c>
      <c r="Q12" s="64" t="s">
        <v>40</v>
      </c>
      <c r="R12" s="64">
        <v>100.5</v>
      </c>
      <c r="S12" s="64" t="s">
        <v>41</v>
      </c>
      <c r="T12" s="64" t="s">
        <v>41</v>
      </c>
      <c r="U12" s="65" t="str">
        <f t="shared" si="0"/>
        <v>N/A</v>
      </c>
    </row>
    <row r="13" spans="1:34" ht="75" customHeight="1" thickTop="1" thickBot="1">
      <c r="A13" s="56"/>
      <c r="B13" s="57" t="s">
        <v>46</v>
      </c>
      <c r="C13" s="58" t="s">
        <v>425</v>
      </c>
      <c r="D13" s="58"/>
      <c r="E13" s="58"/>
      <c r="F13" s="58"/>
      <c r="G13" s="58"/>
      <c r="H13" s="58"/>
      <c r="I13" s="58" t="s">
        <v>426</v>
      </c>
      <c r="J13" s="58"/>
      <c r="K13" s="58"/>
      <c r="L13" s="58" t="s">
        <v>427</v>
      </c>
      <c r="M13" s="58"/>
      <c r="N13" s="58"/>
      <c r="O13" s="58"/>
      <c r="P13" s="59" t="s">
        <v>45</v>
      </c>
      <c r="Q13" s="59" t="s">
        <v>40</v>
      </c>
      <c r="R13" s="59">
        <v>102</v>
      </c>
      <c r="S13" s="59" t="s">
        <v>41</v>
      </c>
      <c r="T13" s="59" t="s">
        <v>41</v>
      </c>
      <c r="U13" s="61" t="str">
        <f t="shared" si="0"/>
        <v>N/A</v>
      </c>
    </row>
    <row r="14" spans="1:34" ht="75" customHeight="1" thickTop="1">
      <c r="A14" s="56"/>
      <c r="B14" s="57" t="s">
        <v>51</v>
      </c>
      <c r="C14" s="58" t="s">
        <v>428</v>
      </c>
      <c r="D14" s="58"/>
      <c r="E14" s="58"/>
      <c r="F14" s="58"/>
      <c r="G14" s="58"/>
      <c r="H14" s="58"/>
      <c r="I14" s="58" t="s">
        <v>429</v>
      </c>
      <c r="J14" s="58"/>
      <c r="K14" s="58"/>
      <c r="L14" s="58" t="s">
        <v>430</v>
      </c>
      <c r="M14" s="58"/>
      <c r="N14" s="58"/>
      <c r="O14" s="58"/>
      <c r="P14" s="59" t="s">
        <v>45</v>
      </c>
      <c r="Q14" s="59" t="s">
        <v>97</v>
      </c>
      <c r="R14" s="59">
        <v>18.03</v>
      </c>
      <c r="S14" s="59">
        <v>2</v>
      </c>
      <c r="T14" s="59">
        <v>0</v>
      </c>
      <c r="U14" s="61">
        <f t="shared" si="0"/>
        <v>0</v>
      </c>
    </row>
    <row r="15" spans="1:34" ht="75" customHeight="1">
      <c r="A15" s="56"/>
      <c r="B15" s="62" t="s">
        <v>42</v>
      </c>
      <c r="C15" s="63" t="s">
        <v>431</v>
      </c>
      <c r="D15" s="63"/>
      <c r="E15" s="63"/>
      <c r="F15" s="63"/>
      <c r="G15" s="63"/>
      <c r="H15" s="63"/>
      <c r="I15" s="63" t="s">
        <v>432</v>
      </c>
      <c r="J15" s="63"/>
      <c r="K15" s="63"/>
      <c r="L15" s="63" t="s">
        <v>433</v>
      </c>
      <c r="M15" s="63"/>
      <c r="N15" s="63"/>
      <c r="O15" s="63"/>
      <c r="P15" s="64" t="s">
        <v>45</v>
      </c>
      <c r="Q15" s="64" t="s">
        <v>97</v>
      </c>
      <c r="R15" s="64">
        <v>100</v>
      </c>
      <c r="S15" s="64">
        <v>64.17</v>
      </c>
      <c r="T15" s="64">
        <v>2.41</v>
      </c>
      <c r="U15" s="65">
        <f t="shared" si="0"/>
        <v>3.7556490571918344</v>
      </c>
    </row>
    <row r="16" spans="1:34" ht="75" customHeight="1">
      <c r="A16" s="56"/>
      <c r="B16" s="62" t="s">
        <v>42</v>
      </c>
      <c r="C16" s="63" t="s">
        <v>434</v>
      </c>
      <c r="D16" s="63"/>
      <c r="E16" s="63"/>
      <c r="F16" s="63"/>
      <c r="G16" s="63"/>
      <c r="H16" s="63"/>
      <c r="I16" s="63" t="s">
        <v>435</v>
      </c>
      <c r="J16" s="63"/>
      <c r="K16" s="63"/>
      <c r="L16" s="63" t="s">
        <v>436</v>
      </c>
      <c r="M16" s="63"/>
      <c r="N16" s="63"/>
      <c r="O16" s="63"/>
      <c r="P16" s="64" t="s">
        <v>45</v>
      </c>
      <c r="Q16" s="64" t="s">
        <v>40</v>
      </c>
      <c r="R16" s="64">
        <v>8.9499999999999993</v>
      </c>
      <c r="S16" s="64" t="s">
        <v>41</v>
      </c>
      <c r="T16" s="64" t="s">
        <v>41</v>
      </c>
      <c r="U16" s="65" t="str">
        <f t="shared" si="0"/>
        <v>N/A</v>
      </c>
    </row>
    <row r="17" spans="1:21" ht="75" customHeight="1">
      <c r="A17" s="56"/>
      <c r="B17" s="62" t="s">
        <v>42</v>
      </c>
      <c r="C17" s="63" t="s">
        <v>437</v>
      </c>
      <c r="D17" s="63"/>
      <c r="E17" s="63"/>
      <c r="F17" s="63"/>
      <c r="G17" s="63"/>
      <c r="H17" s="63"/>
      <c r="I17" s="63" t="s">
        <v>438</v>
      </c>
      <c r="J17" s="63"/>
      <c r="K17" s="63"/>
      <c r="L17" s="63" t="s">
        <v>439</v>
      </c>
      <c r="M17" s="63"/>
      <c r="N17" s="63"/>
      <c r="O17" s="63"/>
      <c r="P17" s="64" t="s">
        <v>45</v>
      </c>
      <c r="Q17" s="64" t="s">
        <v>40</v>
      </c>
      <c r="R17" s="64">
        <v>103.71</v>
      </c>
      <c r="S17" s="64" t="s">
        <v>41</v>
      </c>
      <c r="T17" s="64" t="s">
        <v>41</v>
      </c>
      <c r="U17" s="65" t="str">
        <f t="shared" si="0"/>
        <v>N/A</v>
      </c>
    </row>
    <row r="18" spans="1:21" ht="75" customHeight="1">
      <c r="A18" s="56"/>
      <c r="B18" s="62" t="s">
        <v>42</v>
      </c>
      <c r="C18" s="63" t="s">
        <v>440</v>
      </c>
      <c r="D18" s="63"/>
      <c r="E18" s="63"/>
      <c r="F18" s="63"/>
      <c r="G18" s="63"/>
      <c r="H18" s="63"/>
      <c r="I18" s="63" t="s">
        <v>441</v>
      </c>
      <c r="J18" s="63"/>
      <c r="K18" s="63"/>
      <c r="L18" s="63" t="s">
        <v>442</v>
      </c>
      <c r="M18" s="63"/>
      <c r="N18" s="63"/>
      <c r="O18" s="63"/>
      <c r="P18" s="64" t="s">
        <v>45</v>
      </c>
      <c r="Q18" s="64" t="s">
        <v>60</v>
      </c>
      <c r="R18" s="64">
        <v>75</v>
      </c>
      <c r="S18" s="64">
        <v>65</v>
      </c>
      <c r="T18" s="64">
        <v>36.76</v>
      </c>
      <c r="U18" s="65">
        <f t="shared" si="0"/>
        <v>56.553846153846152</v>
      </c>
    </row>
    <row r="19" spans="1:21" ht="75" customHeight="1">
      <c r="A19" s="56"/>
      <c r="B19" s="62" t="s">
        <v>42</v>
      </c>
      <c r="C19" s="63" t="s">
        <v>42</v>
      </c>
      <c r="D19" s="63"/>
      <c r="E19" s="63"/>
      <c r="F19" s="63"/>
      <c r="G19" s="63"/>
      <c r="H19" s="63"/>
      <c r="I19" s="63" t="s">
        <v>443</v>
      </c>
      <c r="J19" s="63"/>
      <c r="K19" s="63"/>
      <c r="L19" s="63" t="s">
        <v>444</v>
      </c>
      <c r="M19" s="63"/>
      <c r="N19" s="63"/>
      <c r="O19" s="63"/>
      <c r="P19" s="64" t="s">
        <v>45</v>
      </c>
      <c r="Q19" s="64" t="s">
        <v>445</v>
      </c>
      <c r="R19" s="64">
        <v>80.010000000000005</v>
      </c>
      <c r="S19" s="64">
        <v>15.51</v>
      </c>
      <c r="T19" s="64">
        <v>12.79</v>
      </c>
      <c r="U19" s="65">
        <f t="shared" si="0"/>
        <v>82.462927143778202</v>
      </c>
    </row>
    <row r="20" spans="1:21" ht="75" customHeight="1">
      <c r="A20" s="56"/>
      <c r="B20" s="62" t="s">
        <v>42</v>
      </c>
      <c r="C20" s="63" t="s">
        <v>446</v>
      </c>
      <c r="D20" s="63"/>
      <c r="E20" s="63"/>
      <c r="F20" s="63"/>
      <c r="G20" s="63"/>
      <c r="H20" s="63"/>
      <c r="I20" s="63" t="s">
        <v>447</v>
      </c>
      <c r="J20" s="63"/>
      <c r="K20" s="63"/>
      <c r="L20" s="63" t="s">
        <v>448</v>
      </c>
      <c r="M20" s="63"/>
      <c r="N20" s="63"/>
      <c r="O20" s="63"/>
      <c r="P20" s="64" t="s">
        <v>184</v>
      </c>
      <c r="Q20" s="64" t="s">
        <v>40</v>
      </c>
      <c r="R20" s="64">
        <v>104.41</v>
      </c>
      <c r="S20" s="64" t="s">
        <v>41</v>
      </c>
      <c r="T20" s="64" t="s">
        <v>41</v>
      </c>
      <c r="U20" s="65" t="str">
        <f t="shared" si="0"/>
        <v>N/A</v>
      </c>
    </row>
    <row r="21" spans="1:21" ht="75" customHeight="1">
      <c r="A21" s="56"/>
      <c r="B21" s="62" t="s">
        <v>42</v>
      </c>
      <c r="C21" s="63" t="s">
        <v>449</v>
      </c>
      <c r="D21" s="63"/>
      <c r="E21" s="63"/>
      <c r="F21" s="63"/>
      <c r="G21" s="63"/>
      <c r="H21" s="63"/>
      <c r="I21" s="63" t="s">
        <v>450</v>
      </c>
      <c r="J21" s="63"/>
      <c r="K21" s="63"/>
      <c r="L21" s="63" t="s">
        <v>451</v>
      </c>
      <c r="M21" s="63"/>
      <c r="N21" s="63"/>
      <c r="O21" s="63"/>
      <c r="P21" s="64" t="s">
        <v>184</v>
      </c>
      <c r="Q21" s="64" t="s">
        <v>40</v>
      </c>
      <c r="R21" s="64">
        <v>17.649999999999999</v>
      </c>
      <c r="S21" s="64" t="s">
        <v>41</v>
      </c>
      <c r="T21" s="64" t="s">
        <v>41</v>
      </c>
      <c r="U21" s="65" t="str">
        <f t="shared" si="0"/>
        <v>N/A</v>
      </c>
    </row>
    <row r="22" spans="1:21" ht="75" customHeight="1">
      <c r="A22" s="56"/>
      <c r="B22" s="62" t="s">
        <v>42</v>
      </c>
      <c r="C22" s="63" t="s">
        <v>452</v>
      </c>
      <c r="D22" s="63"/>
      <c r="E22" s="63"/>
      <c r="F22" s="63"/>
      <c r="G22" s="63"/>
      <c r="H22" s="63"/>
      <c r="I22" s="63" t="s">
        <v>453</v>
      </c>
      <c r="J22" s="63"/>
      <c r="K22" s="63"/>
      <c r="L22" s="63" t="s">
        <v>454</v>
      </c>
      <c r="M22" s="63"/>
      <c r="N22" s="63"/>
      <c r="O22" s="63"/>
      <c r="P22" s="64" t="s">
        <v>45</v>
      </c>
      <c r="Q22" s="64" t="s">
        <v>156</v>
      </c>
      <c r="R22" s="64">
        <v>35.590000000000003</v>
      </c>
      <c r="S22" s="64">
        <v>33.01</v>
      </c>
      <c r="T22" s="64">
        <v>32.159999999999997</v>
      </c>
      <c r="U22" s="65">
        <f t="shared" si="0"/>
        <v>97.425022720387759</v>
      </c>
    </row>
    <row r="23" spans="1:21" ht="75" customHeight="1" thickBot="1">
      <c r="A23" s="56"/>
      <c r="B23" s="62" t="s">
        <v>42</v>
      </c>
      <c r="C23" s="63" t="s">
        <v>455</v>
      </c>
      <c r="D23" s="63"/>
      <c r="E23" s="63"/>
      <c r="F23" s="63"/>
      <c r="G23" s="63"/>
      <c r="H23" s="63"/>
      <c r="I23" s="63" t="s">
        <v>456</v>
      </c>
      <c r="J23" s="63"/>
      <c r="K23" s="63"/>
      <c r="L23" s="63" t="s">
        <v>457</v>
      </c>
      <c r="M23" s="63"/>
      <c r="N23" s="63"/>
      <c r="O23" s="63"/>
      <c r="P23" s="64" t="s">
        <v>45</v>
      </c>
      <c r="Q23" s="64" t="s">
        <v>156</v>
      </c>
      <c r="R23" s="64">
        <v>45.02</v>
      </c>
      <c r="S23" s="64">
        <v>35.520000000000003</v>
      </c>
      <c r="T23" s="64">
        <v>32.520000000000003</v>
      </c>
      <c r="U23" s="65">
        <f t="shared" si="0"/>
        <v>91.554054054054063</v>
      </c>
    </row>
    <row r="24" spans="1:21" ht="75" customHeight="1" thickTop="1">
      <c r="A24" s="56"/>
      <c r="B24" s="57" t="s">
        <v>56</v>
      </c>
      <c r="C24" s="58" t="s">
        <v>458</v>
      </c>
      <c r="D24" s="58"/>
      <c r="E24" s="58"/>
      <c r="F24" s="58"/>
      <c r="G24" s="58"/>
      <c r="H24" s="58"/>
      <c r="I24" s="58" t="s">
        <v>459</v>
      </c>
      <c r="J24" s="58"/>
      <c r="K24" s="58"/>
      <c r="L24" s="58" t="s">
        <v>460</v>
      </c>
      <c r="M24" s="58"/>
      <c r="N24" s="58"/>
      <c r="O24" s="58"/>
      <c r="P24" s="59" t="s">
        <v>45</v>
      </c>
      <c r="Q24" s="59" t="s">
        <v>156</v>
      </c>
      <c r="R24" s="59">
        <v>100</v>
      </c>
      <c r="S24" s="59">
        <v>3.2</v>
      </c>
      <c r="T24" s="59">
        <v>4.28</v>
      </c>
      <c r="U24" s="61">
        <f t="shared" si="0"/>
        <v>133.75</v>
      </c>
    </row>
    <row r="25" spans="1:21" ht="75" customHeight="1">
      <c r="A25" s="56"/>
      <c r="B25" s="62" t="s">
        <v>42</v>
      </c>
      <c r="C25" s="63" t="s">
        <v>461</v>
      </c>
      <c r="D25" s="63"/>
      <c r="E25" s="63"/>
      <c r="F25" s="63"/>
      <c r="G25" s="63"/>
      <c r="H25" s="63"/>
      <c r="I25" s="63" t="s">
        <v>462</v>
      </c>
      <c r="J25" s="63"/>
      <c r="K25" s="63"/>
      <c r="L25" s="63" t="s">
        <v>463</v>
      </c>
      <c r="M25" s="63"/>
      <c r="N25" s="63"/>
      <c r="O25" s="63"/>
      <c r="P25" s="64" t="s">
        <v>45</v>
      </c>
      <c r="Q25" s="64" t="s">
        <v>156</v>
      </c>
      <c r="R25" s="64">
        <v>89.29</v>
      </c>
      <c r="S25" s="64">
        <v>17.86</v>
      </c>
      <c r="T25" s="64">
        <v>16.18</v>
      </c>
      <c r="U25" s="65">
        <f t="shared" si="0"/>
        <v>90.59350503919373</v>
      </c>
    </row>
    <row r="26" spans="1:21" ht="75" customHeight="1">
      <c r="A26" s="56"/>
      <c r="B26" s="62" t="s">
        <v>42</v>
      </c>
      <c r="C26" s="63" t="s">
        <v>464</v>
      </c>
      <c r="D26" s="63"/>
      <c r="E26" s="63"/>
      <c r="F26" s="63"/>
      <c r="G26" s="63"/>
      <c r="H26" s="63"/>
      <c r="I26" s="63" t="s">
        <v>465</v>
      </c>
      <c r="J26" s="63"/>
      <c r="K26" s="63"/>
      <c r="L26" s="63" t="s">
        <v>466</v>
      </c>
      <c r="M26" s="63"/>
      <c r="N26" s="63"/>
      <c r="O26" s="63"/>
      <c r="P26" s="64" t="s">
        <v>45</v>
      </c>
      <c r="Q26" s="64" t="s">
        <v>60</v>
      </c>
      <c r="R26" s="64">
        <v>100</v>
      </c>
      <c r="S26" s="64">
        <v>1.17</v>
      </c>
      <c r="T26" s="64">
        <v>6.63</v>
      </c>
      <c r="U26" s="65">
        <f t="shared" si="0"/>
        <v>566.66666666666674</v>
      </c>
    </row>
    <row r="27" spans="1:21" ht="75" customHeight="1">
      <c r="A27" s="56"/>
      <c r="B27" s="62" t="s">
        <v>42</v>
      </c>
      <c r="C27" s="63" t="s">
        <v>467</v>
      </c>
      <c r="D27" s="63"/>
      <c r="E27" s="63"/>
      <c r="F27" s="63"/>
      <c r="G27" s="63"/>
      <c r="H27" s="63"/>
      <c r="I27" s="63" t="s">
        <v>468</v>
      </c>
      <c r="J27" s="63"/>
      <c r="K27" s="63"/>
      <c r="L27" s="63" t="s">
        <v>469</v>
      </c>
      <c r="M27" s="63"/>
      <c r="N27" s="63"/>
      <c r="O27" s="63"/>
      <c r="P27" s="64" t="s">
        <v>45</v>
      </c>
      <c r="Q27" s="64" t="s">
        <v>107</v>
      </c>
      <c r="R27" s="64">
        <v>100</v>
      </c>
      <c r="S27" s="64" t="s">
        <v>41</v>
      </c>
      <c r="T27" s="64" t="s">
        <v>41</v>
      </c>
      <c r="U27" s="65" t="str">
        <f t="shared" si="0"/>
        <v>N/A</v>
      </c>
    </row>
    <row r="28" spans="1:21" ht="75" customHeight="1">
      <c r="A28" s="56"/>
      <c r="B28" s="62" t="s">
        <v>42</v>
      </c>
      <c r="C28" s="63" t="s">
        <v>470</v>
      </c>
      <c r="D28" s="63"/>
      <c r="E28" s="63"/>
      <c r="F28" s="63"/>
      <c r="G28" s="63"/>
      <c r="H28" s="63"/>
      <c r="I28" s="63" t="s">
        <v>471</v>
      </c>
      <c r="J28" s="63"/>
      <c r="K28" s="63"/>
      <c r="L28" s="63" t="s">
        <v>472</v>
      </c>
      <c r="M28" s="63"/>
      <c r="N28" s="63"/>
      <c r="O28" s="63"/>
      <c r="P28" s="64" t="s">
        <v>45</v>
      </c>
      <c r="Q28" s="64" t="s">
        <v>60</v>
      </c>
      <c r="R28" s="64">
        <v>25.2</v>
      </c>
      <c r="S28" s="64">
        <v>11.08</v>
      </c>
      <c r="T28" s="64">
        <v>5.09</v>
      </c>
      <c r="U28" s="65">
        <f t="shared" si="0"/>
        <v>45.938628158844764</v>
      </c>
    </row>
    <row r="29" spans="1:21" ht="75" customHeight="1">
      <c r="A29" s="56"/>
      <c r="B29" s="62" t="s">
        <v>42</v>
      </c>
      <c r="C29" s="63" t="s">
        <v>473</v>
      </c>
      <c r="D29" s="63"/>
      <c r="E29" s="63"/>
      <c r="F29" s="63"/>
      <c r="G29" s="63"/>
      <c r="H29" s="63"/>
      <c r="I29" s="63" t="s">
        <v>474</v>
      </c>
      <c r="J29" s="63"/>
      <c r="K29" s="63"/>
      <c r="L29" s="63" t="s">
        <v>475</v>
      </c>
      <c r="M29" s="63"/>
      <c r="N29" s="63"/>
      <c r="O29" s="63"/>
      <c r="P29" s="64" t="s">
        <v>45</v>
      </c>
      <c r="Q29" s="64" t="s">
        <v>60</v>
      </c>
      <c r="R29" s="64">
        <v>6.44</v>
      </c>
      <c r="S29" s="64">
        <v>2.52</v>
      </c>
      <c r="T29" s="64">
        <v>1.4</v>
      </c>
      <c r="U29" s="65">
        <f t="shared" si="0"/>
        <v>55.55555555555555</v>
      </c>
    </row>
    <row r="30" spans="1:21" ht="75" customHeight="1">
      <c r="A30" s="56"/>
      <c r="B30" s="62" t="s">
        <v>42</v>
      </c>
      <c r="C30" s="63" t="s">
        <v>476</v>
      </c>
      <c r="D30" s="63"/>
      <c r="E30" s="63"/>
      <c r="F30" s="63"/>
      <c r="G30" s="63"/>
      <c r="H30" s="63"/>
      <c r="I30" s="63" t="s">
        <v>477</v>
      </c>
      <c r="J30" s="63"/>
      <c r="K30" s="63"/>
      <c r="L30" s="63" t="s">
        <v>478</v>
      </c>
      <c r="M30" s="63"/>
      <c r="N30" s="63"/>
      <c r="O30" s="63"/>
      <c r="P30" s="64" t="s">
        <v>45</v>
      </c>
      <c r="Q30" s="64" t="s">
        <v>107</v>
      </c>
      <c r="R30" s="64">
        <v>92.1</v>
      </c>
      <c r="S30" s="64" t="s">
        <v>41</v>
      </c>
      <c r="T30" s="64" t="s">
        <v>41</v>
      </c>
      <c r="U30" s="65" t="str">
        <f t="shared" si="0"/>
        <v>N/A</v>
      </c>
    </row>
    <row r="31" spans="1:21" ht="75" customHeight="1">
      <c r="A31" s="56"/>
      <c r="B31" s="62" t="s">
        <v>42</v>
      </c>
      <c r="C31" s="63" t="s">
        <v>479</v>
      </c>
      <c r="D31" s="63"/>
      <c r="E31" s="63"/>
      <c r="F31" s="63"/>
      <c r="G31" s="63"/>
      <c r="H31" s="63"/>
      <c r="I31" s="63" t="s">
        <v>480</v>
      </c>
      <c r="J31" s="63"/>
      <c r="K31" s="63"/>
      <c r="L31" s="63" t="s">
        <v>481</v>
      </c>
      <c r="M31" s="63"/>
      <c r="N31" s="63"/>
      <c r="O31" s="63"/>
      <c r="P31" s="64" t="s">
        <v>45</v>
      </c>
      <c r="Q31" s="64" t="s">
        <v>60</v>
      </c>
      <c r="R31" s="64">
        <v>100</v>
      </c>
      <c r="S31" s="64">
        <v>97.76</v>
      </c>
      <c r="T31" s="64">
        <v>90.65</v>
      </c>
      <c r="U31" s="65">
        <f t="shared" si="0"/>
        <v>92.727086743044197</v>
      </c>
    </row>
    <row r="32" spans="1:21" ht="75" customHeight="1">
      <c r="A32" s="56"/>
      <c r="B32" s="62" t="s">
        <v>42</v>
      </c>
      <c r="C32" s="63" t="s">
        <v>482</v>
      </c>
      <c r="D32" s="63"/>
      <c r="E32" s="63"/>
      <c r="F32" s="63"/>
      <c r="G32" s="63"/>
      <c r="H32" s="63"/>
      <c r="I32" s="63" t="s">
        <v>483</v>
      </c>
      <c r="J32" s="63"/>
      <c r="K32" s="63"/>
      <c r="L32" s="63" t="s">
        <v>484</v>
      </c>
      <c r="M32" s="63"/>
      <c r="N32" s="63"/>
      <c r="O32" s="63"/>
      <c r="P32" s="64" t="s">
        <v>45</v>
      </c>
      <c r="Q32" s="64" t="s">
        <v>156</v>
      </c>
      <c r="R32" s="64">
        <v>60.2</v>
      </c>
      <c r="S32" s="64">
        <v>10.62</v>
      </c>
      <c r="T32" s="64">
        <v>17.02</v>
      </c>
      <c r="U32" s="65">
        <f t="shared" si="0"/>
        <v>160.26365348399247</v>
      </c>
    </row>
    <row r="33" spans="1:22" ht="75" customHeight="1">
      <c r="A33" s="56"/>
      <c r="B33" s="62" t="s">
        <v>42</v>
      </c>
      <c r="C33" s="63" t="s">
        <v>485</v>
      </c>
      <c r="D33" s="63"/>
      <c r="E33" s="63"/>
      <c r="F33" s="63"/>
      <c r="G33" s="63"/>
      <c r="H33" s="63"/>
      <c r="I33" s="63" t="s">
        <v>486</v>
      </c>
      <c r="J33" s="63"/>
      <c r="K33" s="63"/>
      <c r="L33" s="63" t="s">
        <v>487</v>
      </c>
      <c r="M33" s="63"/>
      <c r="N33" s="63"/>
      <c r="O33" s="63"/>
      <c r="P33" s="64" t="s">
        <v>45</v>
      </c>
      <c r="Q33" s="64" t="s">
        <v>60</v>
      </c>
      <c r="R33" s="64">
        <v>31.5</v>
      </c>
      <c r="S33" s="64">
        <v>13.33</v>
      </c>
      <c r="T33" s="64">
        <v>8.4700000000000006</v>
      </c>
      <c r="U33" s="65">
        <f t="shared" si="0"/>
        <v>63.540885221305331</v>
      </c>
    </row>
    <row r="34" spans="1:22" ht="75" customHeight="1" thickBot="1">
      <c r="A34" s="56"/>
      <c r="B34" s="62" t="s">
        <v>42</v>
      </c>
      <c r="C34" s="63" t="s">
        <v>488</v>
      </c>
      <c r="D34" s="63"/>
      <c r="E34" s="63"/>
      <c r="F34" s="63"/>
      <c r="G34" s="63"/>
      <c r="H34" s="63"/>
      <c r="I34" s="63" t="s">
        <v>489</v>
      </c>
      <c r="J34" s="63"/>
      <c r="K34" s="63"/>
      <c r="L34" s="63" t="s">
        <v>490</v>
      </c>
      <c r="M34" s="63"/>
      <c r="N34" s="63"/>
      <c r="O34" s="63"/>
      <c r="P34" s="64" t="s">
        <v>45</v>
      </c>
      <c r="Q34" s="64" t="s">
        <v>60</v>
      </c>
      <c r="R34" s="64">
        <v>10.65</v>
      </c>
      <c r="S34" s="64">
        <v>53.33</v>
      </c>
      <c r="T34" s="64">
        <v>1.55</v>
      </c>
      <c r="U34" s="65">
        <f t="shared" si="0"/>
        <v>2.9064316519782487</v>
      </c>
    </row>
    <row r="35" spans="1:22" ht="22.5" customHeight="1" thickTop="1" thickBot="1">
      <c r="B35" s="9" t="s">
        <v>61</v>
      </c>
      <c r="C35" s="10"/>
      <c r="D35" s="10"/>
      <c r="E35" s="10"/>
      <c r="F35" s="10"/>
      <c r="G35" s="10"/>
      <c r="H35" s="11"/>
      <c r="I35" s="11"/>
      <c r="J35" s="11"/>
      <c r="K35" s="11"/>
      <c r="L35" s="11"/>
      <c r="M35" s="11"/>
      <c r="N35" s="11"/>
      <c r="O35" s="11"/>
      <c r="P35" s="11"/>
      <c r="Q35" s="11"/>
      <c r="R35" s="11"/>
      <c r="S35" s="11"/>
      <c r="T35" s="11"/>
      <c r="U35" s="12"/>
      <c r="V35" s="66"/>
    </row>
    <row r="36" spans="1:22" ht="26.25" customHeight="1" thickTop="1">
      <c r="B36" s="67"/>
      <c r="C36" s="68"/>
      <c r="D36" s="68"/>
      <c r="E36" s="68"/>
      <c r="F36" s="68"/>
      <c r="G36" s="68"/>
      <c r="H36" s="69"/>
      <c r="I36" s="69"/>
      <c r="J36" s="69"/>
      <c r="K36" s="69"/>
      <c r="L36" s="69"/>
      <c r="M36" s="69"/>
      <c r="N36" s="69"/>
      <c r="O36" s="69"/>
      <c r="P36" s="70"/>
      <c r="Q36" s="71"/>
      <c r="R36" s="72" t="s">
        <v>62</v>
      </c>
      <c r="S36" s="40" t="s">
        <v>63</v>
      </c>
      <c r="T36" s="72" t="s">
        <v>64</v>
      </c>
      <c r="U36" s="40" t="s">
        <v>65</v>
      </c>
    </row>
    <row r="37" spans="1:22" ht="26.25" customHeight="1" thickBot="1">
      <c r="B37" s="73"/>
      <c r="C37" s="74"/>
      <c r="D37" s="74"/>
      <c r="E37" s="74"/>
      <c r="F37" s="74"/>
      <c r="G37" s="74"/>
      <c r="H37" s="75"/>
      <c r="I37" s="75"/>
      <c r="J37" s="75"/>
      <c r="K37" s="75"/>
      <c r="L37" s="75"/>
      <c r="M37" s="75"/>
      <c r="N37" s="75"/>
      <c r="O37" s="75"/>
      <c r="P37" s="76"/>
      <c r="Q37" s="77"/>
      <c r="R37" s="78" t="s">
        <v>66</v>
      </c>
      <c r="S37" s="77" t="s">
        <v>66</v>
      </c>
      <c r="T37" s="77" t="s">
        <v>66</v>
      </c>
      <c r="U37" s="77" t="s">
        <v>67</v>
      </c>
    </row>
    <row r="38" spans="1:22" ht="13.5" customHeight="1" thickBot="1">
      <c r="B38" s="79" t="s">
        <v>68</v>
      </c>
      <c r="C38" s="80"/>
      <c r="D38" s="80"/>
      <c r="E38" s="81"/>
      <c r="F38" s="81"/>
      <c r="G38" s="81"/>
      <c r="H38" s="82"/>
      <c r="I38" s="82"/>
      <c r="J38" s="82"/>
      <c r="K38" s="82"/>
      <c r="L38" s="82"/>
      <c r="M38" s="82"/>
      <c r="N38" s="82"/>
      <c r="O38" s="82"/>
      <c r="P38" s="83"/>
      <c r="Q38" s="83"/>
      <c r="R38" s="84">
        <f>16448.859445</f>
        <v>16448.859444999998</v>
      </c>
      <c r="S38" s="84">
        <f>16448.859445</f>
        <v>16448.859444999998</v>
      </c>
      <c r="T38" s="84">
        <f>14957.10125302</f>
        <v>14957.101253020001</v>
      </c>
      <c r="U38" s="85">
        <f>+IF(ISERR(T38/S38*100),"N/A",T38/S38*100)</f>
        <v>90.930932342342729</v>
      </c>
    </row>
    <row r="39" spans="1:22" ht="13.5" customHeight="1" thickBot="1">
      <c r="B39" s="86" t="s">
        <v>69</v>
      </c>
      <c r="C39" s="87"/>
      <c r="D39" s="87"/>
      <c r="E39" s="88"/>
      <c r="F39" s="88"/>
      <c r="G39" s="88"/>
      <c r="H39" s="89"/>
      <c r="I39" s="89"/>
      <c r="J39" s="89"/>
      <c r="K39" s="89"/>
      <c r="L39" s="89"/>
      <c r="M39" s="89"/>
      <c r="N39" s="89"/>
      <c r="O39" s="89"/>
      <c r="P39" s="90"/>
      <c r="Q39" s="90"/>
      <c r="R39" s="84">
        <f>16906.41513418</f>
        <v>16906.415134179999</v>
      </c>
      <c r="S39" s="84">
        <f>16906.41513418</f>
        <v>16906.415134179999</v>
      </c>
      <c r="T39" s="84">
        <f>14957.10125302</f>
        <v>14957.101253020001</v>
      </c>
      <c r="U39" s="85">
        <f>+IF(ISERR(T39/S39*100),"N/A",T39/S39*100)</f>
        <v>88.469975061602284</v>
      </c>
    </row>
    <row r="40" spans="1:22" ht="14.85" customHeight="1" thickTop="1" thickBot="1">
      <c r="B40" s="9" t="s">
        <v>70</v>
      </c>
      <c r="C40" s="10"/>
      <c r="D40" s="10"/>
      <c r="E40" s="10"/>
      <c r="F40" s="10"/>
      <c r="G40" s="10"/>
      <c r="H40" s="11"/>
      <c r="I40" s="11"/>
      <c r="J40" s="11"/>
      <c r="K40" s="11"/>
      <c r="L40" s="11"/>
      <c r="M40" s="11"/>
      <c r="N40" s="11"/>
      <c r="O40" s="11"/>
      <c r="P40" s="11"/>
      <c r="Q40" s="11"/>
      <c r="R40" s="11"/>
      <c r="S40" s="11"/>
      <c r="T40" s="11"/>
      <c r="U40" s="12"/>
    </row>
    <row r="41" spans="1:22" ht="44.25" customHeight="1" thickTop="1">
      <c r="B41" s="91" t="s">
        <v>71</v>
      </c>
      <c r="C41" s="93"/>
      <c r="D41" s="93"/>
      <c r="E41" s="93"/>
      <c r="F41" s="93"/>
      <c r="G41" s="93"/>
      <c r="H41" s="93"/>
      <c r="I41" s="93"/>
      <c r="J41" s="93"/>
      <c r="K41" s="93"/>
      <c r="L41" s="93"/>
      <c r="M41" s="93"/>
      <c r="N41" s="93"/>
      <c r="O41" s="93"/>
      <c r="P41" s="93"/>
      <c r="Q41" s="93"/>
      <c r="R41" s="93"/>
      <c r="S41" s="93"/>
      <c r="T41" s="93"/>
      <c r="U41" s="92"/>
    </row>
    <row r="42" spans="1:22" ht="34.5" customHeight="1">
      <c r="B42" s="94" t="s">
        <v>72</v>
      </c>
      <c r="C42" s="96"/>
      <c r="D42" s="96"/>
      <c r="E42" s="96"/>
      <c r="F42" s="96"/>
      <c r="G42" s="96"/>
      <c r="H42" s="96"/>
      <c r="I42" s="96"/>
      <c r="J42" s="96"/>
      <c r="K42" s="96"/>
      <c r="L42" s="96"/>
      <c r="M42" s="96"/>
      <c r="N42" s="96"/>
      <c r="O42" s="96"/>
      <c r="P42" s="96"/>
      <c r="Q42" s="96"/>
      <c r="R42" s="96"/>
      <c r="S42" s="96"/>
      <c r="T42" s="96"/>
      <c r="U42" s="95"/>
    </row>
    <row r="43" spans="1:22" ht="34.5" customHeight="1">
      <c r="B43" s="94" t="s">
        <v>491</v>
      </c>
      <c r="C43" s="96"/>
      <c r="D43" s="96"/>
      <c r="E43" s="96"/>
      <c r="F43" s="96"/>
      <c r="G43" s="96"/>
      <c r="H43" s="96"/>
      <c r="I43" s="96"/>
      <c r="J43" s="96"/>
      <c r="K43" s="96"/>
      <c r="L43" s="96"/>
      <c r="M43" s="96"/>
      <c r="N43" s="96"/>
      <c r="O43" s="96"/>
      <c r="P43" s="96"/>
      <c r="Q43" s="96"/>
      <c r="R43" s="96"/>
      <c r="S43" s="96"/>
      <c r="T43" s="96"/>
      <c r="U43" s="95"/>
    </row>
    <row r="44" spans="1:22" ht="34.5" customHeight="1">
      <c r="B44" s="94" t="s">
        <v>492</v>
      </c>
      <c r="C44" s="96"/>
      <c r="D44" s="96"/>
      <c r="E44" s="96"/>
      <c r="F44" s="96"/>
      <c r="G44" s="96"/>
      <c r="H44" s="96"/>
      <c r="I44" s="96"/>
      <c r="J44" s="96"/>
      <c r="K44" s="96"/>
      <c r="L44" s="96"/>
      <c r="M44" s="96"/>
      <c r="N44" s="96"/>
      <c r="O44" s="96"/>
      <c r="P44" s="96"/>
      <c r="Q44" s="96"/>
      <c r="R44" s="96"/>
      <c r="S44" s="96"/>
      <c r="T44" s="96"/>
      <c r="U44" s="95"/>
    </row>
    <row r="45" spans="1:22" ht="81.75" customHeight="1">
      <c r="B45" s="94" t="s">
        <v>493</v>
      </c>
      <c r="C45" s="96"/>
      <c r="D45" s="96"/>
      <c r="E45" s="96"/>
      <c r="F45" s="96"/>
      <c r="G45" s="96"/>
      <c r="H45" s="96"/>
      <c r="I45" s="96"/>
      <c r="J45" s="96"/>
      <c r="K45" s="96"/>
      <c r="L45" s="96"/>
      <c r="M45" s="96"/>
      <c r="N45" s="96"/>
      <c r="O45" s="96"/>
      <c r="P45" s="96"/>
      <c r="Q45" s="96"/>
      <c r="R45" s="96"/>
      <c r="S45" s="96"/>
      <c r="T45" s="96"/>
      <c r="U45" s="95"/>
    </row>
    <row r="46" spans="1:22" ht="41.85" customHeight="1">
      <c r="B46" s="94" t="s">
        <v>494</v>
      </c>
      <c r="C46" s="96"/>
      <c r="D46" s="96"/>
      <c r="E46" s="96"/>
      <c r="F46" s="96"/>
      <c r="G46" s="96"/>
      <c r="H46" s="96"/>
      <c r="I46" s="96"/>
      <c r="J46" s="96"/>
      <c r="K46" s="96"/>
      <c r="L46" s="96"/>
      <c r="M46" s="96"/>
      <c r="N46" s="96"/>
      <c r="O46" s="96"/>
      <c r="P46" s="96"/>
      <c r="Q46" s="96"/>
      <c r="R46" s="96"/>
      <c r="S46" s="96"/>
      <c r="T46" s="96"/>
      <c r="U46" s="95"/>
    </row>
    <row r="47" spans="1:22" ht="34.5" customHeight="1">
      <c r="B47" s="94" t="s">
        <v>495</v>
      </c>
      <c r="C47" s="96"/>
      <c r="D47" s="96"/>
      <c r="E47" s="96"/>
      <c r="F47" s="96"/>
      <c r="G47" s="96"/>
      <c r="H47" s="96"/>
      <c r="I47" s="96"/>
      <c r="J47" s="96"/>
      <c r="K47" s="96"/>
      <c r="L47" s="96"/>
      <c r="M47" s="96"/>
      <c r="N47" s="96"/>
      <c r="O47" s="96"/>
      <c r="P47" s="96"/>
      <c r="Q47" s="96"/>
      <c r="R47" s="96"/>
      <c r="S47" s="96"/>
      <c r="T47" s="96"/>
      <c r="U47" s="95"/>
    </row>
    <row r="48" spans="1:22" ht="34.5" customHeight="1">
      <c r="B48" s="94" t="s">
        <v>496</v>
      </c>
      <c r="C48" s="96"/>
      <c r="D48" s="96"/>
      <c r="E48" s="96"/>
      <c r="F48" s="96"/>
      <c r="G48" s="96"/>
      <c r="H48" s="96"/>
      <c r="I48" s="96"/>
      <c r="J48" s="96"/>
      <c r="K48" s="96"/>
      <c r="L48" s="96"/>
      <c r="M48" s="96"/>
      <c r="N48" s="96"/>
      <c r="O48" s="96"/>
      <c r="P48" s="96"/>
      <c r="Q48" s="96"/>
      <c r="R48" s="96"/>
      <c r="S48" s="96"/>
      <c r="T48" s="96"/>
      <c r="U48" s="95"/>
    </row>
    <row r="49" spans="2:21" ht="180.75" customHeight="1">
      <c r="B49" s="94" t="s">
        <v>497</v>
      </c>
      <c r="C49" s="96"/>
      <c r="D49" s="96"/>
      <c r="E49" s="96"/>
      <c r="F49" s="96"/>
      <c r="G49" s="96"/>
      <c r="H49" s="96"/>
      <c r="I49" s="96"/>
      <c r="J49" s="96"/>
      <c r="K49" s="96"/>
      <c r="L49" s="96"/>
      <c r="M49" s="96"/>
      <c r="N49" s="96"/>
      <c r="O49" s="96"/>
      <c r="P49" s="96"/>
      <c r="Q49" s="96"/>
      <c r="R49" s="96"/>
      <c r="S49" s="96"/>
      <c r="T49" s="96"/>
      <c r="U49" s="95"/>
    </row>
    <row r="50" spans="2:21" ht="146.85" customHeight="1">
      <c r="B50" s="94" t="s">
        <v>498</v>
      </c>
      <c r="C50" s="96"/>
      <c r="D50" s="96"/>
      <c r="E50" s="96"/>
      <c r="F50" s="96"/>
      <c r="G50" s="96"/>
      <c r="H50" s="96"/>
      <c r="I50" s="96"/>
      <c r="J50" s="96"/>
      <c r="K50" s="96"/>
      <c r="L50" s="96"/>
      <c r="M50" s="96"/>
      <c r="N50" s="96"/>
      <c r="O50" s="96"/>
      <c r="P50" s="96"/>
      <c r="Q50" s="96"/>
      <c r="R50" s="96"/>
      <c r="S50" s="96"/>
      <c r="T50" s="96"/>
      <c r="U50" s="95"/>
    </row>
    <row r="51" spans="2:21" ht="34.5" customHeight="1">
      <c r="B51" s="94" t="s">
        <v>499</v>
      </c>
      <c r="C51" s="96"/>
      <c r="D51" s="96"/>
      <c r="E51" s="96"/>
      <c r="F51" s="96"/>
      <c r="G51" s="96"/>
      <c r="H51" s="96"/>
      <c r="I51" s="96"/>
      <c r="J51" s="96"/>
      <c r="K51" s="96"/>
      <c r="L51" s="96"/>
      <c r="M51" s="96"/>
      <c r="N51" s="96"/>
      <c r="O51" s="96"/>
      <c r="P51" s="96"/>
      <c r="Q51" s="96"/>
      <c r="R51" s="96"/>
      <c r="S51" s="96"/>
      <c r="T51" s="96"/>
      <c r="U51" s="95"/>
    </row>
    <row r="52" spans="2:21" ht="34.5" customHeight="1">
      <c r="B52" s="94" t="s">
        <v>500</v>
      </c>
      <c r="C52" s="96"/>
      <c r="D52" s="96"/>
      <c r="E52" s="96"/>
      <c r="F52" s="96"/>
      <c r="G52" s="96"/>
      <c r="H52" s="96"/>
      <c r="I52" s="96"/>
      <c r="J52" s="96"/>
      <c r="K52" s="96"/>
      <c r="L52" s="96"/>
      <c r="M52" s="96"/>
      <c r="N52" s="96"/>
      <c r="O52" s="96"/>
      <c r="P52" s="96"/>
      <c r="Q52" s="96"/>
      <c r="R52" s="96"/>
      <c r="S52" s="96"/>
      <c r="T52" s="96"/>
      <c r="U52" s="95"/>
    </row>
    <row r="53" spans="2:21" ht="79.5" customHeight="1">
      <c r="B53" s="94" t="s">
        <v>501</v>
      </c>
      <c r="C53" s="96"/>
      <c r="D53" s="96"/>
      <c r="E53" s="96"/>
      <c r="F53" s="96"/>
      <c r="G53" s="96"/>
      <c r="H53" s="96"/>
      <c r="I53" s="96"/>
      <c r="J53" s="96"/>
      <c r="K53" s="96"/>
      <c r="L53" s="96"/>
      <c r="M53" s="96"/>
      <c r="N53" s="96"/>
      <c r="O53" s="96"/>
      <c r="P53" s="96"/>
      <c r="Q53" s="96"/>
      <c r="R53" s="96"/>
      <c r="S53" s="96"/>
      <c r="T53" s="96"/>
      <c r="U53" s="95"/>
    </row>
    <row r="54" spans="2:21" ht="63.2" customHeight="1">
      <c r="B54" s="94" t="s">
        <v>502</v>
      </c>
      <c r="C54" s="96"/>
      <c r="D54" s="96"/>
      <c r="E54" s="96"/>
      <c r="F54" s="96"/>
      <c r="G54" s="96"/>
      <c r="H54" s="96"/>
      <c r="I54" s="96"/>
      <c r="J54" s="96"/>
      <c r="K54" s="96"/>
      <c r="L54" s="96"/>
      <c r="M54" s="96"/>
      <c r="N54" s="96"/>
      <c r="O54" s="96"/>
      <c r="P54" s="96"/>
      <c r="Q54" s="96"/>
      <c r="R54" s="96"/>
      <c r="S54" s="96"/>
      <c r="T54" s="96"/>
      <c r="U54" s="95"/>
    </row>
    <row r="55" spans="2:21" ht="60.75" customHeight="1">
      <c r="B55" s="94" t="s">
        <v>503</v>
      </c>
      <c r="C55" s="96"/>
      <c r="D55" s="96"/>
      <c r="E55" s="96"/>
      <c r="F55" s="96"/>
      <c r="G55" s="96"/>
      <c r="H55" s="96"/>
      <c r="I55" s="96"/>
      <c r="J55" s="96"/>
      <c r="K55" s="96"/>
      <c r="L55" s="96"/>
      <c r="M55" s="96"/>
      <c r="N55" s="96"/>
      <c r="O55" s="96"/>
      <c r="P55" s="96"/>
      <c r="Q55" s="96"/>
      <c r="R55" s="96"/>
      <c r="S55" s="96"/>
      <c r="T55" s="96"/>
      <c r="U55" s="95"/>
    </row>
    <row r="56" spans="2:21" ht="41.85" customHeight="1">
      <c r="B56" s="94" t="s">
        <v>504</v>
      </c>
      <c r="C56" s="96"/>
      <c r="D56" s="96"/>
      <c r="E56" s="96"/>
      <c r="F56" s="96"/>
      <c r="G56" s="96"/>
      <c r="H56" s="96"/>
      <c r="I56" s="96"/>
      <c r="J56" s="96"/>
      <c r="K56" s="96"/>
      <c r="L56" s="96"/>
      <c r="M56" s="96"/>
      <c r="N56" s="96"/>
      <c r="O56" s="96"/>
      <c r="P56" s="96"/>
      <c r="Q56" s="96"/>
      <c r="R56" s="96"/>
      <c r="S56" s="96"/>
      <c r="T56" s="96"/>
      <c r="U56" s="95"/>
    </row>
    <row r="57" spans="2:21" ht="27.95" customHeight="1">
      <c r="B57" s="94" t="s">
        <v>505</v>
      </c>
      <c r="C57" s="96"/>
      <c r="D57" s="96"/>
      <c r="E57" s="96"/>
      <c r="F57" s="96"/>
      <c r="G57" s="96"/>
      <c r="H57" s="96"/>
      <c r="I57" s="96"/>
      <c r="J57" s="96"/>
      <c r="K57" s="96"/>
      <c r="L57" s="96"/>
      <c r="M57" s="96"/>
      <c r="N57" s="96"/>
      <c r="O57" s="96"/>
      <c r="P57" s="96"/>
      <c r="Q57" s="96"/>
      <c r="R57" s="96"/>
      <c r="S57" s="96"/>
      <c r="T57" s="96"/>
      <c r="U57" s="95"/>
    </row>
    <row r="58" spans="2:21" ht="34.5" customHeight="1">
      <c r="B58" s="94" t="s">
        <v>506</v>
      </c>
      <c r="C58" s="96"/>
      <c r="D58" s="96"/>
      <c r="E58" s="96"/>
      <c r="F58" s="96"/>
      <c r="G58" s="96"/>
      <c r="H58" s="96"/>
      <c r="I58" s="96"/>
      <c r="J58" s="96"/>
      <c r="K58" s="96"/>
      <c r="L58" s="96"/>
      <c r="M58" s="96"/>
      <c r="N58" s="96"/>
      <c r="O58" s="96"/>
      <c r="P58" s="96"/>
      <c r="Q58" s="96"/>
      <c r="R58" s="96"/>
      <c r="S58" s="96"/>
      <c r="T58" s="96"/>
      <c r="U58" s="95"/>
    </row>
    <row r="59" spans="2:21" ht="32.1" customHeight="1">
      <c r="B59" s="94" t="s">
        <v>507</v>
      </c>
      <c r="C59" s="96"/>
      <c r="D59" s="96"/>
      <c r="E59" s="96"/>
      <c r="F59" s="96"/>
      <c r="G59" s="96"/>
      <c r="H59" s="96"/>
      <c r="I59" s="96"/>
      <c r="J59" s="96"/>
      <c r="K59" s="96"/>
      <c r="L59" s="96"/>
      <c r="M59" s="96"/>
      <c r="N59" s="96"/>
      <c r="O59" s="96"/>
      <c r="P59" s="96"/>
      <c r="Q59" s="96"/>
      <c r="R59" s="96"/>
      <c r="S59" s="96"/>
      <c r="T59" s="96"/>
      <c r="U59" s="95"/>
    </row>
    <row r="60" spans="2:21" ht="41.45" customHeight="1">
      <c r="B60" s="94" t="s">
        <v>508</v>
      </c>
      <c r="C60" s="96"/>
      <c r="D60" s="96"/>
      <c r="E60" s="96"/>
      <c r="F60" s="96"/>
      <c r="G60" s="96"/>
      <c r="H60" s="96"/>
      <c r="I60" s="96"/>
      <c r="J60" s="96"/>
      <c r="K60" s="96"/>
      <c r="L60" s="96"/>
      <c r="M60" s="96"/>
      <c r="N60" s="96"/>
      <c r="O60" s="96"/>
      <c r="P60" s="96"/>
      <c r="Q60" s="96"/>
      <c r="R60" s="96"/>
      <c r="S60" s="96"/>
      <c r="T60" s="96"/>
      <c r="U60" s="95"/>
    </row>
    <row r="61" spans="2:21" ht="34.5" customHeight="1">
      <c r="B61" s="94" t="s">
        <v>509</v>
      </c>
      <c r="C61" s="96"/>
      <c r="D61" s="96"/>
      <c r="E61" s="96"/>
      <c r="F61" s="96"/>
      <c r="G61" s="96"/>
      <c r="H61" s="96"/>
      <c r="I61" s="96"/>
      <c r="J61" s="96"/>
      <c r="K61" s="96"/>
      <c r="L61" s="96"/>
      <c r="M61" s="96"/>
      <c r="N61" s="96"/>
      <c r="O61" s="96"/>
      <c r="P61" s="96"/>
      <c r="Q61" s="96"/>
      <c r="R61" s="96"/>
      <c r="S61" s="96"/>
      <c r="T61" s="96"/>
      <c r="U61" s="95"/>
    </row>
    <row r="62" spans="2:21" ht="125.25" customHeight="1">
      <c r="B62" s="94" t="s">
        <v>510</v>
      </c>
      <c r="C62" s="96"/>
      <c r="D62" s="96"/>
      <c r="E62" s="96"/>
      <c r="F62" s="96"/>
      <c r="G62" s="96"/>
      <c r="H62" s="96"/>
      <c r="I62" s="96"/>
      <c r="J62" s="96"/>
      <c r="K62" s="96"/>
      <c r="L62" s="96"/>
      <c r="M62" s="96"/>
      <c r="N62" s="96"/>
      <c r="O62" s="96"/>
      <c r="P62" s="96"/>
      <c r="Q62" s="96"/>
      <c r="R62" s="96"/>
      <c r="S62" s="96"/>
      <c r="T62" s="96"/>
      <c r="U62" s="95"/>
    </row>
    <row r="63" spans="2:21" ht="32.25" customHeight="1">
      <c r="B63" s="94" t="s">
        <v>511</v>
      </c>
      <c r="C63" s="96"/>
      <c r="D63" s="96"/>
      <c r="E63" s="96"/>
      <c r="F63" s="96"/>
      <c r="G63" s="96"/>
      <c r="H63" s="96"/>
      <c r="I63" s="96"/>
      <c r="J63" s="96"/>
      <c r="K63" s="96"/>
      <c r="L63" s="96"/>
      <c r="M63" s="96"/>
      <c r="N63" s="96"/>
      <c r="O63" s="96"/>
      <c r="P63" s="96"/>
      <c r="Q63" s="96"/>
      <c r="R63" s="96"/>
      <c r="S63" s="96"/>
      <c r="T63" s="96"/>
      <c r="U63" s="95"/>
    </row>
    <row r="64" spans="2:21" ht="36.200000000000003" customHeight="1">
      <c r="B64" s="94" t="s">
        <v>512</v>
      </c>
      <c r="C64" s="96"/>
      <c r="D64" s="96"/>
      <c r="E64" s="96"/>
      <c r="F64" s="96"/>
      <c r="G64" s="96"/>
      <c r="H64" s="96"/>
      <c r="I64" s="96"/>
      <c r="J64" s="96"/>
      <c r="K64" s="96"/>
      <c r="L64" s="96"/>
      <c r="M64" s="96"/>
      <c r="N64" s="96"/>
      <c r="O64" s="96"/>
      <c r="P64" s="96"/>
      <c r="Q64" s="96"/>
      <c r="R64" s="96"/>
      <c r="S64" s="96"/>
      <c r="T64" s="96"/>
      <c r="U64" s="95"/>
    </row>
    <row r="65" spans="2:21" ht="99.2" customHeight="1" thickBot="1">
      <c r="B65" s="97" t="s">
        <v>513</v>
      </c>
      <c r="C65" s="99"/>
      <c r="D65" s="99"/>
      <c r="E65" s="99"/>
      <c r="F65" s="99"/>
      <c r="G65" s="99"/>
      <c r="H65" s="99"/>
      <c r="I65" s="99"/>
      <c r="J65" s="99"/>
      <c r="K65" s="99"/>
      <c r="L65" s="99"/>
      <c r="M65" s="99"/>
      <c r="N65" s="99"/>
      <c r="O65" s="99"/>
      <c r="P65" s="99"/>
      <c r="Q65" s="99"/>
      <c r="R65" s="99"/>
      <c r="S65" s="99"/>
      <c r="T65" s="99"/>
      <c r="U65" s="98"/>
    </row>
  </sheetData>
  <mergeCells count="120">
    <mergeCell ref="B60:U60"/>
    <mergeCell ref="B61:U61"/>
    <mergeCell ref="B62:U62"/>
    <mergeCell ref="B63:U63"/>
    <mergeCell ref="B64:U64"/>
    <mergeCell ref="B65:U65"/>
    <mergeCell ref="B54:U54"/>
    <mergeCell ref="B55:U55"/>
    <mergeCell ref="B56:U56"/>
    <mergeCell ref="B57:U57"/>
    <mergeCell ref="B58:U58"/>
    <mergeCell ref="B59:U59"/>
    <mergeCell ref="B48:U48"/>
    <mergeCell ref="B49:U49"/>
    <mergeCell ref="B50:U50"/>
    <mergeCell ref="B51:U51"/>
    <mergeCell ref="B52:U52"/>
    <mergeCell ref="B53:U53"/>
    <mergeCell ref="B42:U42"/>
    <mergeCell ref="B43:U43"/>
    <mergeCell ref="B44:U44"/>
    <mergeCell ref="B45:U45"/>
    <mergeCell ref="B46:U46"/>
    <mergeCell ref="B47:U47"/>
    <mergeCell ref="C34:H34"/>
    <mergeCell ref="I34:K34"/>
    <mergeCell ref="L34:O34"/>
    <mergeCell ref="B38:D38"/>
    <mergeCell ref="B39:D39"/>
    <mergeCell ref="B41:U41"/>
    <mergeCell ref="C32:H32"/>
    <mergeCell ref="I32:K32"/>
    <mergeCell ref="L32:O32"/>
    <mergeCell ref="C33:H33"/>
    <mergeCell ref="I33:K33"/>
    <mergeCell ref="L33:O33"/>
    <mergeCell ref="C30:H30"/>
    <mergeCell ref="I30:K30"/>
    <mergeCell ref="L30:O30"/>
    <mergeCell ref="C31:H31"/>
    <mergeCell ref="I31:K31"/>
    <mergeCell ref="L31:O31"/>
    <mergeCell ref="C28:H28"/>
    <mergeCell ref="I28:K28"/>
    <mergeCell ref="L28:O28"/>
    <mergeCell ref="C29:H29"/>
    <mergeCell ref="I29:K29"/>
    <mergeCell ref="L29:O29"/>
    <mergeCell ref="C26:H26"/>
    <mergeCell ref="I26:K26"/>
    <mergeCell ref="L26:O26"/>
    <mergeCell ref="C27:H27"/>
    <mergeCell ref="I27:K27"/>
    <mergeCell ref="L27:O27"/>
    <mergeCell ref="C24:H24"/>
    <mergeCell ref="I24:K24"/>
    <mergeCell ref="L24:O24"/>
    <mergeCell ref="C25:H25"/>
    <mergeCell ref="I25:K25"/>
    <mergeCell ref="L25:O25"/>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43"/>
  <sheetViews>
    <sheetView view="pageBreakPreview" zoomScale="80" zoomScaleNormal="80" zoomScaleSheetLayoutView="80" workbookViewId="0">
      <selection activeCell="I11" sqref="I11:K11"/>
    </sheetView>
  </sheetViews>
  <sheetFormatPr baseColWidth="10" defaultColWidth="11.42578125" defaultRowHeight="12.75"/>
  <cols>
    <col min="1" max="1" width="4" style="1" customWidth="1"/>
    <col min="2" max="2" width="15.7109375" style="1" customWidth="1"/>
    <col min="3" max="3" width="6.7109375" style="1" customWidth="1"/>
    <col min="4" max="4" width="9.85546875" style="1" customWidth="1"/>
    <col min="5" max="5" width="11.140625" style="1" customWidth="1"/>
    <col min="6" max="6" width="5.140625" style="1" customWidth="1"/>
    <col min="7" max="7" width="0.28515625" style="1" customWidth="1"/>
    <col min="8" max="8" width="2.5703125" style="1" customWidth="1"/>
    <col min="9" max="9" width="7.5703125" style="1" customWidth="1"/>
    <col min="10" max="10" width="9" style="1" customWidth="1"/>
    <col min="11" max="11" width="10.85546875" style="1" customWidth="1"/>
    <col min="12" max="12" width="8.85546875" style="1" customWidth="1"/>
    <col min="13" max="13" width="7" style="1" customWidth="1"/>
    <col min="14" max="14" width="9.42578125" style="1" customWidth="1"/>
    <col min="15" max="15" width="12.7109375" style="1" customWidth="1"/>
    <col min="16" max="16" width="13.28515625" style="1" customWidth="1"/>
    <col min="17" max="17" width="13.85546875" style="1" customWidth="1"/>
    <col min="18" max="18" width="10.28515625" style="1" customWidth="1"/>
    <col min="19" max="19" width="14.85546875" style="1" customWidth="1"/>
    <col min="20" max="20" width="12.28515625" style="1" customWidth="1"/>
    <col min="21" max="21" width="11.85546875" style="1" customWidth="1"/>
    <col min="22" max="22" width="13.140625" style="1" customWidth="1"/>
    <col min="23" max="23" width="12.28515625" style="1" customWidth="1"/>
    <col min="24" max="24" width="9.7109375" style="1" customWidth="1"/>
    <col min="25" max="25" width="10" style="1" customWidth="1"/>
    <col min="26" max="26" width="11" style="1" customWidth="1"/>
    <col min="27" max="29" width="11.42578125" style="1"/>
    <col min="30" max="30" width="17.5703125" style="1" customWidth="1"/>
    <col min="31" max="16384" width="11.42578125" style="1"/>
  </cols>
  <sheetData>
    <row r="1" spans="1:34" s="2" customFormat="1" ht="48" customHeight="1">
      <c r="A1" s="3"/>
      <c r="B1" s="4" t="s">
        <v>0</v>
      </c>
      <c r="C1" s="4"/>
      <c r="D1" s="4"/>
      <c r="E1" s="4"/>
      <c r="F1" s="4"/>
      <c r="G1" s="4"/>
      <c r="H1" s="4"/>
      <c r="I1" s="4"/>
      <c r="J1" s="4"/>
      <c r="K1" s="4"/>
      <c r="L1" s="4"/>
      <c r="M1" s="3" t="s">
        <v>1</v>
      </c>
      <c r="N1" s="3"/>
      <c r="O1" s="3"/>
      <c r="P1" s="5"/>
      <c r="Q1" s="5"/>
      <c r="R1" s="5"/>
      <c r="Y1" s="6"/>
      <c r="Z1" s="6"/>
      <c r="AA1" s="7"/>
      <c r="AH1" s="8"/>
    </row>
    <row r="2" spans="1:34" ht="13.5" customHeight="1" thickBot="1"/>
    <row r="3" spans="1:34" ht="22.5" customHeight="1" thickTop="1" thickBot="1">
      <c r="B3" s="9" t="s">
        <v>2</v>
      </c>
      <c r="C3" s="10"/>
      <c r="D3" s="10"/>
      <c r="E3" s="10"/>
      <c r="F3" s="10"/>
      <c r="G3" s="10"/>
      <c r="H3" s="11"/>
      <c r="I3" s="11"/>
      <c r="J3" s="11"/>
      <c r="K3" s="11"/>
      <c r="L3" s="11"/>
      <c r="M3" s="11"/>
      <c r="N3" s="11"/>
      <c r="O3" s="11"/>
      <c r="P3" s="11"/>
      <c r="Q3" s="11"/>
      <c r="R3" s="11"/>
      <c r="S3" s="11"/>
      <c r="T3" s="11"/>
      <c r="U3" s="12"/>
    </row>
    <row r="4" spans="1:34" ht="51.75" customHeight="1" thickTop="1">
      <c r="B4" s="13" t="s">
        <v>3</v>
      </c>
      <c r="C4" s="14" t="s">
        <v>514</v>
      </c>
      <c r="D4" s="15" t="s">
        <v>515</v>
      </c>
      <c r="E4" s="15"/>
      <c r="F4" s="15"/>
      <c r="G4" s="15"/>
      <c r="H4" s="15"/>
      <c r="I4" s="16"/>
      <c r="J4" s="17" t="s">
        <v>6</v>
      </c>
      <c r="K4" s="18" t="s">
        <v>7</v>
      </c>
      <c r="L4" s="19" t="s">
        <v>8</v>
      </c>
      <c r="M4" s="19"/>
      <c r="N4" s="19"/>
      <c r="O4" s="19"/>
      <c r="P4" s="17" t="s">
        <v>9</v>
      </c>
      <c r="Q4" s="19" t="s">
        <v>516</v>
      </c>
      <c r="R4" s="19"/>
      <c r="S4" s="17" t="s">
        <v>11</v>
      </c>
      <c r="T4" s="19" t="s">
        <v>12</v>
      </c>
      <c r="U4" s="20"/>
    </row>
    <row r="5" spans="1:34" ht="15.75" customHeight="1">
      <c r="B5" s="21" t="s">
        <v>13</v>
      </c>
      <c r="C5" s="22"/>
      <c r="D5" s="22"/>
      <c r="E5" s="22"/>
      <c r="F5" s="22"/>
      <c r="G5" s="22"/>
      <c r="H5" s="22"/>
      <c r="I5" s="22"/>
      <c r="J5" s="22"/>
      <c r="K5" s="22"/>
      <c r="L5" s="22"/>
      <c r="M5" s="22"/>
      <c r="N5" s="22"/>
      <c r="O5" s="22"/>
      <c r="P5" s="22"/>
      <c r="Q5" s="22"/>
      <c r="R5" s="22"/>
      <c r="S5" s="22"/>
      <c r="T5" s="22"/>
      <c r="U5" s="23"/>
    </row>
    <row r="6" spans="1:34" ht="37.5" customHeight="1" thickBot="1">
      <c r="B6" s="24" t="s">
        <v>14</v>
      </c>
      <c r="C6" s="25" t="s">
        <v>15</v>
      </c>
      <c r="D6" s="25"/>
      <c r="E6" s="25"/>
      <c r="F6" s="25"/>
      <c r="G6" s="25"/>
      <c r="H6" s="26"/>
      <c r="I6" s="26"/>
      <c r="J6" s="26" t="s">
        <v>16</v>
      </c>
      <c r="K6" s="25" t="s">
        <v>17</v>
      </c>
      <c r="L6" s="25"/>
      <c r="M6" s="25"/>
      <c r="N6" s="27"/>
      <c r="O6" s="28" t="s">
        <v>18</v>
      </c>
      <c r="P6" s="25" t="s">
        <v>19</v>
      </c>
      <c r="Q6" s="25"/>
      <c r="R6" s="29"/>
      <c r="S6" s="28" t="s">
        <v>20</v>
      </c>
      <c r="T6" s="25" t="s">
        <v>281</v>
      </c>
      <c r="U6" s="30"/>
    </row>
    <row r="7" spans="1:34" ht="22.5" customHeight="1" thickTop="1" thickBot="1">
      <c r="B7" s="9" t="s">
        <v>22</v>
      </c>
      <c r="C7" s="10"/>
      <c r="D7" s="10"/>
      <c r="E7" s="10"/>
      <c r="F7" s="10"/>
      <c r="G7" s="10"/>
      <c r="H7" s="11"/>
      <c r="I7" s="11"/>
      <c r="J7" s="11"/>
      <c r="K7" s="11"/>
      <c r="L7" s="11"/>
      <c r="M7" s="11"/>
      <c r="N7" s="11"/>
      <c r="O7" s="11"/>
      <c r="P7" s="11"/>
      <c r="Q7" s="11"/>
      <c r="R7" s="11"/>
      <c r="S7" s="11"/>
      <c r="T7" s="11"/>
      <c r="U7" s="12"/>
    </row>
    <row r="8" spans="1:34" ht="16.5" customHeight="1" thickTop="1">
      <c r="B8" s="32" t="s">
        <v>23</v>
      </c>
      <c r="C8" s="35" t="s">
        <v>24</v>
      </c>
      <c r="D8" s="35"/>
      <c r="E8" s="35"/>
      <c r="F8" s="35"/>
      <c r="G8" s="35"/>
      <c r="H8" s="36"/>
      <c r="I8" s="41" t="s">
        <v>25</v>
      </c>
      <c r="J8" s="43"/>
      <c r="K8" s="43"/>
      <c r="L8" s="43"/>
      <c r="M8" s="43"/>
      <c r="N8" s="43"/>
      <c r="O8" s="43"/>
      <c r="P8" s="43"/>
      <c r="Q8" s="43"/>
      <c r="R8" s="43"/>
      <c r="S8" s="42"/>
      <c r="T8" s="45" t="s">
        <v>26</v>
      </c>
      <c r="U8" s="44"/>
    </row>
    <row r="9" spans="1:34" ht="19.5" customHeight="1">
      <c r="B9" s="34"/>
      <c r="C9" s="31"/>
      <c r="D9" s="31"/>
      <c r="E9" s="31"/>
      <c r="F9" s="31"/>
      <c r="G9" s="31"/>
      <c r="H9" s="39"/>
      <c r="I9" s="46" t="s">
        <v>27</v>
      </c>
      <c r="J9" s="47"/>
      <c r="K9" s="47"/>
      <c r="L9" s="47" t="s">
        <v>28</v>
      </c>
      <c r="M9" s="47"/>
      <c r="N9" s="47"/>
      <c r="O9" s="47"/>
      <c r="P9" s="47" t="s">
        <v>29</v>
      </c>
      <c r="Q9" s="47" t="s">
        <v>30</v>
      </c>
      <c r="R9" s="51" t="s">
        <v>31</v>
      </c>
      <c r="S9" s="50"/>
      <c r="T9" s="47" t="s">
        <v>32</v>
      </c>
      <c r="U9" s="52" t="s">
        <v>33</v>
      </c>
    </row>
    <row r="10" spans="1:34" ht="26.25" customHeight="1" thickBot="1">
      <c r="B10" s="33"/>
      <c r="C10" s="37"/>
      <c r="D10" s="37"/>
      <c r="E10" s="37"/>
      <c r="F10" s="37"/>
      <c r="G10" s="37"/>
      <c r="H10" s="38"/>
      <c r="I10" s="48"/>
      <c r="J10" s="49"/>
      <c r="K10" s="49"/>
      <c r="L10" s="49"/>
      <c r="M10" s="49"/>
      <c r="N10" s="49"/>
      <c r="O10" s="49"/>
      <c r="P10" s="49"/>
      <c r="Q10" s="49"/>
      <c r="R10" s="54" t="s">
        <v>34</v>
      </c>
      <c r="S10" s="55" t="s">
        <v>35</v>
      </c>
      <c r="T10" s="49"/>
      <c r="U10" s="53"/>
    </row>
    <row r="11" spans="1:34" ht="75" customHeight="1" thickTop="1" thickBot="1">
      <c r="A11" s="56"/>
      <c r="B11" s="57" t="s">
        <v>36</v>
      </c>
      <c r="C11" s="58" t="s">
        <v>517</v>
      </c>
      <c r="D11" s="58"/>
      <c r="E11" s="58"/>
      <c r="F11" s="58"/>
      <c r="G11" s="58"/>
      <c r="H11" s="58"/>
      <c r="I11" s="58" t="s">
        <v>1395</v>
      </c>
      <c r="J11" s="58"/>
      <c r="K11" s="58"/>
      <c r="L11" s="58" t="s">
        <v>38</v>
      </c>
      <c r="M11" s="58"/>
      <c r="N11" s="58"/>
      <c r="O11" s="58"/>
      <c r="P11" s="59" t="s">
        <v>39</v>
      </c>
      <c r="Q11" s="59" t="s">
        <v>40</v>
      </c>
      <c r="R11" s="60">
        <v>62505</v>
      </c>
      <c r="S11" s="60" t="s">
        <v>41</v>
      </c>
      <c r="T11" s="60" t="s">
        <v>41</v>
      </c>
      <c r="U11" s="61" t="str">
        <f t="shared" ref="U11:U23" si="0">IF(ISERR(T11/S11*100),"N/A",T11/S11*100)</f>
        <v>N/A</v>
      </c>
    </row>
    <row r="12" spans="1:34" ht="75" customHeight="1" thickTop="1" thickBot="1">
      <c r="A12" s="56"/>
      <c r="B12" s="57" t="s">
        <v>46</v>
      </c>
      <c r="C12" s="58" t="s">
        <v>518</v>
      </c>
      <c r="D12" s="58"/>
      <c r="E12" s="58"/>
      <c r="F12" s="58"/>
      <c r="G12" s="58"/>
      <c r="H12" s="58"/>
      <c r="I12" s="58" t="s">
        <v>519</v>
      </c>
      <c r="J12" s="58"/>
      <c r="K12" s="58"/>
      <c r="L12" s="58" t="s">
        <v>520</v>
      </c>
      <c r="M12" s="58"/>
      <c r="N12" s="58"/>
      <c r="O12" s="58"/>
      <c r="P12" s="59" t="s">
        <v>521</v>
      </c>
      <c r="Q12" s="59" t="s">
        <v>40</v>
      </c>
      <c r="R12" s="60">
        <v>90.45</v>
      </c>
      <c r="S12" s="60" t="s">
        <v>41</v>
      </c>
      <c r="T12" s="60" t="s">
        <v>41</v>
      </c>
      <c r="U12" s="61" t="str">
        <f t="shared" si="0"/>
        <v>N/A</v>
      </c>
    </row>
    <row r="13" spans="1:34" ht="75" customHeight="1" thickTop="1">
      <c r="A13" s="56"/>
      <c r="B13" s="57" t="s">
        <v>51</v>
      </c>
      <c r="C13" s="58" t="s">
        <v>522</v>
      </c>
      <c r="D13" s="58"/>
      <c r="E13" s="58"/>
      <c r="F13" s="58"/>
      <c r="G13" s="58"/>
      <c r="H13" s="58"/>
      <c r="I13" s="58" t="s">
        <v>523</v>
      </c>
      <c r="J13" s="58"/>
      <c r="K13" s="58"/>
      <c r="L13" s="58" t="s">
        <v>524</v>
      </c>
      <c r="M13" s="58"/>
      <c r="N13" s="58"/>
      <c r="O13" s="58"/>
      <c r="P13" s="59" t="s">
        <v>45</v>
      </c>
      <c r="Q13" s="59" t="s">
        <v>97</v>
      </c>
      <c r="R13" s="59">
        <v>60.04</v>
      </c>
      <c r="S13" s="59">
        <v>0</v>
      </c>
      <c r="T13" s="59">
        <v>0</v>
      </c>
      <c r="U13" s="61" t="str">
        <f t="shared" si="0"/>
        <v>N/A</v>
      </c>
    </row>
    <row r="14" spans="1:34" ht="75" customHeight="1">
      <c r="A14" s="56"/>
      <c r="B14" s="62" t="s">
        <v>42</v>
      </c>
      <c r="C14" s="63" t="s">
        <v>525</v>
      </c>
      <c r="D14" s="63"/>
      <c r="E14" s="63"/>
      <c r="F14" s="63"/>
      <c r="G14" s="63"/>
      <c r="H14" s="63"/>
      <c r="I14" s="63" t="s">
        <v>526</v>
      </c>
      <c r="J14" s="63"/>
      <c r="K14" s="63"/>
      <c r="L14" s="63" t="s">
        <v>527</v>
      </c>
      <c r="M14" s="63"/>
      <c r="N14" s="63"/>
      <c r="O14" s="63"/>
      <c r="P14" s="64" t="s">
        <v>45</v>
      </c>
      <c r="Q14" s="64" t="s">
        <v>97</v>
      </c>
      <c r="R14" s="64">
        <v>50</v>
      </c>
      <c r="S14" s="64">
        <v>0</v>
      </c>
      <c r="T14" s="64">
        <v>0</v>
      </c>
      <c r="U14" s="65" t="str">
        <f t="shared" si="0"/>
        <v>N/A</v>
      </c>
    </row>
    <row r="15" spans="1:34" ht="75" customHeight="1">
      <c r="A15" s="56"/>
      <c r="B15" s="62" t="s">
        <v>42</v>
      </c>
      <c r="C15" s="63" t="s">
        <v>528</v>
      </c>
      <c r="D15" s="63"/>
      <c r="E15" s="63"/>
      <c r="F15" s="63"/>
      <c r="G15" s="63"/>
      <c r="H15" s="63"/>
      <c r="I15" s="63" t="s">
        <v>529</v>
      </c>
      <c r="J15" s="63"/>
      <c r="K15" s="63"/>
      <c r="L15" s="63" t="s">
        <v>530</v>
      </c>
      <c r="M15" s="63"/>
      <c r="N15" s="63"/>
      <c r="O15" s="63"/>
      <c r="P15" s="64" t="s">
        <v>45</v>
      </c>
      <c r="Q15" s="64" t="s">
        <v>97</v>
      </c>
      <c r="R15" s="64">
        <v>99.5</v>
      </c>
      <c r="S15" s="64">
        <v>0</v>
      </c>
      <c r="T15" s="64">
        <v>0</v>
      </c>
      <c r="U15" s="65" t="str">
        <f t="shared" si="0"/>
        <v>N/A</v>
      </c>
    </row>
    <row r="16" spans="1:34" ht="75" customHeight="1">
      <c r="A16" s="56"/>
      <c r="B16" s="62" t="s">
        <v>42</v>
      </c>
      <c r="C16" s="63" t="s">
        <v>42</v>
      </c>
      <c r="D16" s="63"/>
      <c r="E16" s="63"/>
      <c r="F16" s="63"/>
      <c r="G16" s="63"/>
      <c r="H16" s="63"/>
      <c r="I16" s="63" t="s">
        <v>531</v>
      </c>
      <c r="J16" s="63"/>
      <c r="K16" s="63"/>
      <c r="L16" s="63" t="s">
        <v>532</v>
      </c>
      <c r="M16" s="63"/>
      <c r="N16" s="63"/>
      <c r="O16" s="63"/>
      <c r="P16" s="64" t="s">
        <v>45</v>
      </c>
      <c r="Q16" s="64" t="s">
        <v>97</v>
      </c>
      <c r="R16" s="64">
        <v>90</v>
      </c>
      <c r="S16" s="64">
        <v>0</v>
      </c>
      <c r="T16" s="64">
        <v>16.23</v>
      </c>
      <c r="U16" s="65" t="str">
        <f t="shared" si="0"/>
        <v>N/A</v>
      </c>
    </row>
    <row r="17" spans="1:22" ht="75" customHeight="1">
      <c r="A17" s="56"/>
      <c r="B17" s="62" t="s">
        <v>42</v>
      </c>
      <c r="C17" s="63" t="s">
        <v>533</v>
      </c>
      <c r="D17" s="63"/>
      <c r="E17" s="63"/>
      <c r="F17" s="63"/>
      <c r="G17" s="63"/>
      <c r="H17" s="63"/>
      <c r="I17" s="63" t="s">
        <v>534</v>
      </c>
      <c r="J17" s="63"/>
      <c r="K17" s="63"/>
      <c r="L17" s="63" t="s">
        <v>535</v>
      </c>
      <c r="M17" s="63"/>
      <c r="N17" s="63"/>
      <c r="O17" s="63"/>
      <c r="P17" s="64" t="s">
        <v>45</v>
      </c>
      <c r="Q17" s="64" t="s">
        <v>97</v>
      </c>
      <c r="R17" s="64">
        <v>75.36</v>
      </c>
      <c r="S17" s="64">
        <v>0</v>
      </c>
      <c r="T17" s="64">
        <v>0</v>
      </c>
      <c r="U17" s="65" t="str">
        <f t="shared" si="0"/>
        <v>N/A</v>
      </c>
    </row>
    <row r="18" spans="1:22" ht="75" customHeight="1" thickBot="1">
      <c r="A18" s="56"/>
      <c r="B18" s="62" t="s">
        <v>42</v>
      </c>
      <c r="C18" s="63" t="s">
        <v>536</v>
      </c>
      <c r="D18" s="63"/>
      <c r="E18" s="63"/>
      <c r="F18" s="63"/>
      <c r="G18" s="63"/>
      <c r="H18" s="63"/>
      <c r="I18" s="63" t="s">
        <v>537</v>
      </c>
      <c r="J18" s="63"/>
      <c r="K18" s="63"/>
      <c r="L18" s="63" t="s">
        <v>538</v>
      </c>
      <c r="M18" s="63"/>
      <c r="N18" s="63"/>
      <c r="O18" s="63"/>
      <c r="P18" s="64" t="s">
        <v>45</v>
      </c>
      <c r="Q18" s="64" t="s">
        <v>97</v>
      </c>
      <c r="R18" s="64">
        <v>36.89</v>
      </c>
      <c r="S18" s="64">
        <v>0</v>
      </c>
      <c r="T18" s="64">
        <v>0</v>
      </c>
      <c r="U18" s="65" t="str">
        <f t="shared" si="0"/>
        <v>N/A</v>
      </c>
    </row>
    <row r="19" spans="1:22" ht="75" customHeight="1" thickTop="1">
      <c r="A19" s="56"/>
      <c r="B19" s="57" t="s">
        <v>56</v>
      </c>
      <c r="C19" s="58" t="s">
        <v>539</v>
      </c>
      <c r="D19" s="58"/>
      <c r="E19" s="58"/>
      <c r="F19" s="58"/>
      <c r="G19" s="58"/>
      <c r="H19" s="58"/>
      <c r="I19" s="58" t="s">
        <v>540</v>
      </c>
      <c r="J19" s="58"/>
      <c r="K19" s="58"/>
      <c r="L19" s="58" t="s">
        <v>541</v>
      </c>
      <c r="M19" s="58"/>
      <c r="N19" s="58"/>
      <c r="O19" s="58"/>
      <c r="P19" s="59" t="s">
        <v>45</v>
      </c>
      <c r="Q19" s="59" t="s">
        <v>156</v>
      </c>
      <c r="R19" s="59">
        <v>75.650000000000006</v>
      </c>
      <c r="S19" s="59">
        <v>0</v>
      </c>
      <c r="T19" s="59">
        <v>0</v>
      </c>
      <c r="U19" s="61" t="str">
        <f t="shared" si="0"/>
        <v>N/A</v>
      </c>
    </row>
    <row r="20" spans="1:22" ht="75" customHeight="1">
      <c r="A20" s="56"/>
      <c r="B20" s="62" t="s">
        <v>42</v>
      </c>
      <c r="C20" s="63" t="s">
        <v>542</v>
      </c>
      <c r="D20" s="63"/>
      <c r="E20" s="63"/>
      <c r="F20" s="63"/>
      <c r="G20" s="63"/>
      <c r="H20" s="63"/>
      <c r="I20" s="63" t="s">
        <v>543</v>
      </c>
      <c r="J20" s="63"/>
      <c r="K20" s="63"/>
      <c r="L20" s="63" t="s">
        <v>544</v>
      </c>
      <c r="M20" s="63"/>
      <c r="N20" s="63"/>
      <c r="O20" s="63"/>
      <c r="P20" s="64" t="s">
        <v>45</v>
      </c>
      <c r="Q20" s="64" t="s">
        <v>107</v>
      </c>
      <c r="R20" s="64">
        <v>33.33</v>
      </c>
      <c r="S20" s="64" t="s">
        <v>41</v>
      </c>
      <c r="T20" s="64" t="s">
        <v>41</v>
      </c>
      <c r="U20" s="65" t="str">
        <f t="shared" si="0"/>
        <v>N/A</v>
      </c>
    </row>
    <row r="21" spans="1:22" ht="75" customHeight="1">
      <c r="A21" s="56"/>
      <c r="B21" s="62" t="s">
        <v>42</v>
      </c>
      <c r="C21" s="63" t="s">
        <v>545</v>
      </c>
      <c r="D21" s="63"/>
      <c r="E21" s="63"/>
      <c r="F21" s="63"/>
      <c r="G21" s="63"/>
      <c r="H21" s="63"/>
      <c r="I21" s="63" t="s">
        <v>546</v>
      </c>
      <c r="J21" s="63"/>
      <c r="K21" s="63"/>
      <c r="L21" s="63" t="s">
        <v>547</v>
      </c>
      <c r="M21" s="63"/>
      <c r="N21" s="63"/>
      <c r="O21" s="63"/>
      <c r="P21" s="64" t="s">
        <v>45</v>
      </c>
      <c r="Q21" s="64" t="s">
        <v>156</v>
      </c>
      <c r="R21" s="64">
        <v>90</v>
      </c>
      <c r="S21" s="64">
        <v>0</v>
      </c>
      <c r="T21" s="64">
        <v>0</v>
      </c>
      <c r="U21" s="65" t="str">
        <f t="shared" si="0"/>
        <v>N/A</v>
      </c>
    </row>
    <row r="22" spans="1:22" ht="75" customHeight="1">
      <c r="A22" s="56"/>
      <c r="B22" s="62" t="s">
        <v>42</v>
      </c>
      <c r="C22" s="63" t="s">
        <v>548</v>
      </c>
      <c r="D22" s="63"/>
      <c r="E22" s="63"/>
      <c r="F22" s="63"/>
      <c r="G22" s="63"/>
      <c r="H22" s="63"/>
      <c r="I22" s="63" t="s">
        <v>549</v>
      </c>
      <c r="J22" s="63"/>
      <c r="K22" s="63"/>
      <c r="L22" s="63" t="s">
        <v>550</v>
      </c>
      <c r="M22" s="63"/>
      <c r="N22" s="63"/>
      <c r="O22" s="63"/>
      <c r="P22" s="64" t="s">
        <v>45</v>
      </c>
      <c r="Q22" s="64" t="s">
        <v>156</v>
      </c>
      <c r="R22" s="64">
        <v>72.77</v>
      </c>
      <c r="S22" s="64">
        <v>0</v>
      </c>
      <c r="T22" s="64">
        <v>0</v>
      </c>
      <c r="U22" s="65" t="str">
        <f t="shared" si="0"/>
        <v>N/A</v>
      </c>
    </row>
    <row r="23" spans="1:22" ht="75" customHeight="1" thickBot="1">
      <c r="A23" s="56"/>
      <c r="B23" s="62" t="s">
        <v>42</v>
      </c>
      <c r="C23" s="63" t="s">
        <v>551</v>
      </c>
      <c r="D23" s="63"/>
      <c r="E23" s="63"/>
      <c r="F23" s="63"/>
      <c r="G23" s="63"/>
      <c r="H23" s="63"/>
      <c r="I23" s="63" t="s">
        <v>552</v>
      </c>
      <c r="J23" s="63"/>
      <c r="K23" s="63"/>
      <c r="L23" s="63" t="s">
        <v>553</v>
      </c>
      <c r="M23" s="63"/>
      <c r="N23" s="63"/>
      <c r="O23" s="63"/>
      <c r="P23" s="64" t="s">
        <v>45</v>
      </c>
      <c r="Q23" s="64" t="s">
        <v>156</v>
      </c>
      <c r="R23" s="64">
        <v>12.63</v>
      </c>
      <c r="S23" s="64">
        <v>0</v>
      </c>
      <c r="T23" s="64">
        <v>0</v>
      </c>
      <c r="U23" s="65" t="str">
        <f t="shared" si="0"/>
        <v>N/A</v>
      </c>
    </row>
    <row r="24" spans="1:22" ht="22.5" customHeight="1" thickTop="1" thickBot="1">
      <c r="B24" s="9" t="s">
        <v>61</v>
      </c>
      <c r="C24" s="10"/>
      <c r="D24" s="10"/>
      <c r="E24" s="10"/>
      <c r="F24" s="10"/>
      <c r="G24" s="10"/>
      <c r="H24" s="11"/>
      <c r="I24" s="11"/>
      <c r="J24" s="11"/>
      <c r="K24" s="11"/>
      <c r="L24" s="11"/>
      <c r="M24" s="11"/>
      <c r="N24" s="11"/>
      <c r="O24" s="11"/>
      <c r="P24" s="11"/>
      <c r="Q24" s="11"/>
      <c r="R24" s="11"/>
      <c r="S24" s="11"/>
      <c r="T24" s="11"/>
      <c r="U24" s="12"/>
      <c r="V24" s="66"/>
    </row>
    <row r="25" spans="1:22" ht="26.25" customHeight="1" thickTop="1">
      <c r="B25" s="67"/>
      <c r="C25" s="68"/>
      <c r="D25" s="68"/>
      <c r="E25" s="68"/>
      <c r="F25" s="68"/>
      <c r="G25" s="68"/>
      <c r="H25" s="69"/>
      <c r="I25" s="69"/>
      <c r="J25" s="69"/>
      <c r="K25" s="69"/>
      <c r="L25" s="69"/>
      <c r="M25" s="69"/>
      <c r="N25" s="69"/>
      <c r="O25" s="69"/>
      <c r="P25" s="70"/>
      <c r="Q25" s="71"/>
      <c r="R25" s="72" t="s">
        <v>62</v>
      </c>
      <c r="S25" s="40" t="s">
        <v>63</v>
      </c>
      <c r="T25" s="72" t="s">
        <v>64</v>
      </c>
      <c r="U25" s="40" t="s">
        <v>65</v>
      </c>
    </row>
    <row r="26" spans="1:22" ht="26.25" customHeight="1" thickBot="1">
      <c r="B26" s="73"/>
      <c r="C26" s="74"/>
      <c r="D26" s="74"/>
      <c r="E26" s="74"/>
      <c r="F26" s="74"/>
      <c r="G26" s="74"/>
      <c r="H26" s="75"/>
      <c r="I26" s="75"/>
      <c r="J26" s="75"/>
      <c r="K26" s="75"/>
      <c r="L26" s="75"/>
      <c r="M26" s="75"/>
      <c r="N26" s="75"/>
      <c r="O26" s="75"/>
      <c r="P26" s="76"/>
      <c r="Q26" s="77"/>
      <c r="R26" s="78" t="s">
        <v>66</v>
      </c>
      <c r="S26" s="77" t="s">
        <v>66</v>
      </c>
      <c r="T26" s="77" t="s">
        <v>66</v>
      </c>
      <c r="U26" s="77" t="s">
        <v>67</v>
      </c>
    </row>
    <row r="27" spans="1:22" ht="13.5" customHeight="1" thickBot="1">
      <c r="B27" s="79" t="s">
        <v>68</v>
      </c>
      <c r="C27" s="80"/>
      <c r="D27" s="80"/>
      <c r="E27" s="81"/>
      <c r="F27" s="81"/>
      <c r="G27" s="81"/>
      <c r="H27" s="82"/>
      <c r="I27" s="82"/>
      <c r="J27" s="82"/>
      <c r="K27" s="82"/>
      <c r="L27" s="82"/>
      <c r="M27" s="82"/>
      <c r="N27" s="82"/>
      <c r="O27" s="82"/>
      <c r="P27" s="83"/>
      <c r="Q27" s="83"/>
      <c r="R27" s="84">
        <f>3098.152527</f>
        <v>3098.1525270000002</v>
      </c>
      <c r="S27" s="84">
        <f>3098.152527</f>
        <v>3098.1525270000002</v>
      </c>
      <c r="T27" s="84">
        <f>3108.06997771</f>
        <v>3108.0699777099999</v>
      </c>
      <c r="U27" s="85">
        <f>+IF(ISERR(T27/S27*100),"N/A",T27/S27*100)</f>
        <v>100.32010853641226</v>
      </c>
    </row>
    <row r="28" spans="1:22" ht="13.5" customHeight="1" thickBot="1">
      <c r="B28" s="86" t="s">
        <v>69</v>
      </c>
      <c r="C28" s="87"/>
      <c r="D28" s="87"/>
      <c r="E28" s="88"/>
      <c r="F28" s="88"/>
      <c r="G28" s="88"/>
      <c r="H28" s="89"/>
      <c r="I28" s="89"/>
      <c r="J28" s="89"/>
      <c r="K28" s="89"/>
      <c r="L28" s="89"/>
      <c r="M28" s="89"/>
      <c r="N28" s="89"/>
      <c r="O28" s="89"/>
      <c r="P28" s="90"/>
      <c r="Q28" s="90"/>
      <c r="R28" s="84">
        <f>3959.54314785</f>
        <v>3959.54314785</v>
      </c>
      <c r="S28" s="84">
        <f>3959.54314785</f>
        <v>3959.54314785</v>
      </c>
      <c r="T28" s="84">
        <f>3108.06997771</f>
        <v>3108.0699777099999</v>
      </c>
      <c r="U28" s="85">
        <f>+IF(ISERR(T28/S28*100),"N/A",T28/S28*100)</f>
        <v>78.495671385666228</v>
      </c>
    </row>
    <row r="29" spans="1:22" ht="14.85" customHeight="1" thickTop="1" thickBot="1">
      <c r="B29" s="9" t="s">
        <v>70</v>
      </c>
      <c r="C29" s="10"/>
      <c r="D29" s="10"/>
      <c r="E29" s="10"/>
      <c r="F29" s="10"/>
      <c r="G29" s="10"/>
      <c r="H29" s="11"/>
      <c r="I29" s="11"/>
      <c r="J29" s="11"/>
      <c r="K29" s="11"/>
      <c r="L29" s="11"/>
      <c r="M29" s="11"/>
      <c r="N29" s="11"/>
      <c r="O29" s="11"/>
      <c r="P29" s="11"/>
      <c r="Q29" s="11"/>
      <c r="R29" s="11"/>
      <c r="S29" s="11"/>
      <c r="T29" s="11"/>
      <c r="U29" s="12"/>
    </row>
    <row r="30" spans="1:22" ht="44.25" customHeight="1" thickTop="1">
      <c r="B30" s="91" t="s">
        <v>71</v>
      </c>
      <c r="C30" s="93"/>
      <c r="D30" s="93"/>
      <c r="E30" s="93"/>
      <c r="F30" s="93"/>
      <c r="G30" s="93"/>
      <c r="H30" s="93"/>
      <c r="I30" s="93"/>
      <c r="J30" s="93"/>
      <c r="K30" s="93"/>
      <c r="L30" s="93"/>
      <c r="M30" s="93"/>
      <c r="N30" s="93"/>
      <c r="O30" s="93"/>
      <c r="P30" s="93"/>
      <c r="Q30" s="93"/>
      <c r="R30" s="93"/>
      <c r="S30" s="93"/>
      <c r="T30" s="93"/>
      <c r="U30" s="92"/>
    </row>
    <row r="31" spans="1:22" ht="34.5" customHeight="1">
      <c r="B31" s="94" t="s">
        <v>72</v>
      </c>
      <c r="C31" s="96"/>
      <c r="D31" s="96"/>
      <c r="E31" s="96"/>
      <c r="F31" s="96"/>
      <c r="G31" s="96"/>
      <c r="H31" s="96"/>
      <c r="I31" s="96"/>
      <c r="J31" s="96"/>
      <c r="K31" s="96"/>
      <c r="L31" s="96"/>
      <c r="M31" s="96"/>
      <c r="N31" s="96"/>
      <c r="O31" s="96"/>
      <c r="P31" s="96"/>
      <c r="Q31" s="96"/>
      <c r="R31" s="96"/>
      <c r="S31" s="96"/>
      <c r="T31" s="96"/>
      <c r="U31" s="95"/>
    </row>
    <row r="32" spans="1:22" ht="34.5" customHeight="1">
      <c r="B32" s="94" t="s">
        <v>554</v>
      </c>
      <c r="C32" s="96"/>
      <c r="D32" s="96"/>
      <c r="E32" s="96"/>
      <c r="F32" s="96"/>
      <c r="G32" s="96"/>
      <c r="H32" s="96"/>
      <c r="I32" s="96"/>
      <c r="J32" s="96"/>
      <c r="K32" s="96"/>
      <c r="L32" s="96"/>
      <c r="M32" s="96"/>
      <c r="N32" s="96"/>
      <c r="O32" s="96"/>
      <c r="P32" s="96"/>
      <c r="Q32" s="96"/>
      <c r="R32" s="96"/>
      <c r="S32" s="96"/>
      <c r="T32" s="96"/>
      <c r="U32" s="95"/>
    </row>
    <row r="33" spans="2:21" ht="63.95" customHeight="1">
      <c r="B33" s="94" t="s">
        <v>555</v>
      </c>
      <c r="C33" s="96"/>
      <c r="D33" s="96"/>
      <c r="E33" s="96"/>
      <c r="F33" s="96"/>
      <c r="G33" s="96"/>
      <c r="H33" s="96"/>
      <c r="I33" s="96"/>
      <c r="J33" s="96"/>
      <c r="K33" s="96"/>
      <c r="L33" s="96"/>
      <c r="M33" s="96"/>
      <c r="N33" s="96"/>
      <c r="O33" s="96"/>
      <c r="P33" s="96"/>
      <c r="Q33" s="96"/>
      <c r="R33" s="96"/>
      <c r="S33" s="96"/>
      <c r="T33" s="96"/>
      <c r="U33" s="95"/>
    </row>
    <row r="34" spans="2:21" ht="63.75" customHeight="1">
      <c r="B34" s="94" t="s">
        <v>556</v>
      </c>
      <c r="C34" s="96"/>
      <c r="D34" s="96"/>
      <c r="E34" s="96"/>
      <c r="F34" s="96"/>
      <c r="G34" s="96"/>
      <c r="H34" s="96"/>
      <c r="I34" s="96"/>
      <c r="J34" s="96"/>
      <c r="K34" s="96"/>
      <c r="L34" s="96"/>
      <c r="M34" s="96"/>
      <c r="N34" s="96"/>
      <c r="O34" s="96"/>
      <c r="P34" s="96"/>
      <c r="Q34" s="96"/>
      <c r="R34" s="96"/>
      <c r="S34" s="96"/>
      <c r="T34" s="96"/>
      <c r="U34" s="95"/>
    </row>
    <row r="35" spans="2:21" ht="27" customHeight="1">
      <c r="B35" s="94" t="s">
        <v>557</v>
      </c>
      <c r="C35" s="96"/>
      <c r="D35" s="96"/>
      <c r="E35" s="96"/>
      <c r="F35" s="96"/>
      <c r="G35" s="96"/>
      <c r="H35" s="96"/>
      <c r="I35" s="96"/>
      <c r="J35" s="96"/>
      <c r="K35" s="96"/>
      <c r="L35" s="96"/>
      <c r="M35" s="96"/>
      <c r="N35" s="96"/>
      <c r="O35" s="96"/>
      <c r="P35" s="96"/>
      <c r="Q35" s="96"/>
      <c r="R35" s="96"/>
      <c r="S35" s="96"/>
      <c r="T35" s="96"/>
      <c r="U35" s="95"/>
    </row>
    <row r="36" spans="2:21" ht="42.75" customHeight="1">
      <c r="B36" s="94" t="s">
        <v>558</v>
      </c>
      <c r="C36" s="96"/>
      <c r="D36" s="96"/>
      <c r="E36" s="96"/>
      <c r="F36" s="96"/>
      <c r="G36" s="96"/>
      <c r="H36" s="96"/>
      <c r="I36" s="96"/>
      <c r="J36" s="96"/>
      <c r="K36" s="96"/>
      <c r="L36" s="96"/>
      <c r="M36" s="96"/>
      <c r="N36" s="96"/>
      <c r="O36" s="96"/>
      <c r="P36" s="96"/>
      <c r="Q36" s="96"/>
      <c r="R36" s="96"/>
      <c r="S36" s="96"/>
      <c r="T36" s="96"/>
      <c r="U36" s="95"/>
    </row>
    <row r="37" spans="2:21" ht="60.75" customHeight="1">
      <c r="B37" s="94" t="s">
        <v>559</v>
      </c>
      <c r="C37" s="96"/>
      <c r="D37" s="96"/>
      <c r="E37" s="96"/>
      <c r="F37" s="96"/>
      <c r="G37" s="96"/>
      <c r="H37" s="96"/>
      <c r="I37" s="96"/>
      <c r="J37" s="96"/>
      <c r="K37" s="96"/>
      <c r="L37" s="96"/>
      <c r="M37" s="96"/>
      <c r="N37" s="96"/>
      <c r="O37" s="96"/>
      <c r="P37" s="96"/>
      <c r="Q37" s="96"/>
      <c r="R37" s="96"/>
      <c r="S37" s="96"/>
      <c r="T37" s="96"/>
      <c r="U37" s="95"/>
    </row>
    <row r="38" spans="2:21" ht="62.25" customHeight="1">
      <c r="B38" s="94" t="s">
        <v>560</v>
      </c>
      <c r="C38" s="96"/>
      <c r="D38" s="96"/>
      <c r="E38" s="96"/>
      <c r="F38" s="96"/>
      <c r="G38" s="96"/>
      <c r="H38" s="96"/>
      <c r="I38" s="96"/>
      <c r="J38" s="96"/>
      <c r="K38" s="96"/>
      <c r="L38" s="96"/>
      <c r="M38" s="96"/>
      <c r="N38" s="96"/>
      <c r="O38" s="96"/>
      <c r="P38" s="96"/>
      <c r="Q38" s="96"/>
      <c r="R38" s="96"/>
      <c r="S38" s="96"/>
      <c r="T38" s="96"/>
      <c r="U38" s="95"/>
    </row>
    <row r="39" spans="2:21" ht="39.6" customHeight="1">
      <c r="B39" s="94" t="s">
        <v>561</v>
      </c>
      <c r="C39" s="96"/>
      <c r="D39" s="96"/>
      <c r="E39" s="96"/>
      <c r="F39" s="96"/>
      <c r="G39" s="96"/>
      <c r="H39" s="96"/>
      <c r="I39" s="96"/>
      <c r="J39" s="96"/>
      <c r="K39" s="96"/>
      <c r="L39" s="96"/>
      <c r="M39" s="96"/>
      <c r="N39" s="96"/>
      <c r="O39" s="96"/>
      <c r="P39" s="96"/>
      <c r="Q39" s="96"/>
      <c r="R39" s="96"/>
      <c r="S39" s="96"/>
      <c r="T39" s="96"/>
      <c r="U39" s="95"/>
    </row>
    <row r="40" spans="2:21" ht="34.5" customHeight="1">
      <c r="B40" s="94" t="s">
        <v>562</v>
      </c>
      <c r="C40" s="96"/>
      <c r="D40" s="96"/>
      <c r="E40" s="96"/>
      <c r="F40" s="96"/>
      <c r="G40" s="96"/>
      <c r="H40" s="96"/>
      <c r="I40" s="96"/>
      <c r="J40" s="96"/>
      <c r="K40" s="96"/>
      <c r="L40" s="96"/>
      <c r="M40" s="96"/>
      <c r="N40" s="96"/>
      <c r="O40" s="96"/>
      <c r="P40" s="96"/>
      <c r="Q40" s="96"/>
      <c r="R40" s="96"/>
      <c r="S40" s="96"/>
      <c r="T40" s="96"/>
      <c r="U40" s="95"/>
    </row>
    <row r="41" spans="2:21" ht="26.45" customHeight="1">
      <c r="B41" s="94" t="s">
        <v>563</v>
      </c>
      <c r="C41" s="96"/>
      <c r="D41" s="96"/>
      <c r="E41" s="96"/>
      <c r="F41" s="96"/>
      <c r="G41" s="96"/>
      <c r="H41" s="96"/>
      <c r="I41" s="96"/>
      <c r="J41" s="96"/>
      <c r="K41" s="96"/>
      <c r="L41" s="96"/>
      <c r="M41" s="96"/>
      <c r="N41" s="96"/>
      <c r="O41" s="96"/>
      <c r="P41" s="96"/>
      <c r="Q41" s="96"/>
      <c r="R41" s="96"/>
      <c r="S41" s="96"/>
      <c r="T41" s="96"/>
      <c r="U41" s="95"/>
    </row>
    <row r="42" spans="2:21" ht="37.5" customHeight="1">
      <c r="B42" s="94" t="s">
        <v>564</v>
      </c>
      <c r="C42" s="96"/>
      <c r="D42" s="96"/>
      <c r="E42" s="96"/>
      <c r="F42" s="96"/>
      <c r="G42" s="96"/>
      <c r="H42" s="96"/>
      <c r="I42" s="96"/>
      <c r="J42" s="96"/>
      <c r="K42" s="96"/>
      <c r="L42" s="96"/>
      <c r="M42" s="96"/>
      <c r="N42" s="96"/>
      <c r="O42" s="96"/>
      <c r="P42" s="96"/>
      <c r="Q42" s="96"/>
      <c r="R42" s="96"/>
      <c r="S42" s="96"/>
      <c r="T42" s="96"/>
      <c r="U42" s="95"/>
    </row>
    <row r="43" spans="2:21" ht="37.5" customHeight="1" thickBot="1">
      <c r="B43" s="97" t="s">
        <v>565</v>
      </c>
      <c r="C43" s="99"/>
      <c r="D43" s="99"/>
      <c r="E43" s="99"/>
      <c r="F43" s="99"/>
      <c r="G43" s="99"/>
      <c r="H43" s="99"/>
      <c r="I43" s="99"/>
      <c r="J43" s="99"/>
      <c r="K43" s="99"/>
      <c r="L43" s="99"/>
      <c r="M43" s="99"/>
      <c r="N43" s="99"/>
      <c r="O43" s="99"/>
      <c r="P43" s="99"/>
      <c r="Q43" s="99"/>
      <c r="R43" s="99"/>
      <c r="S43" s="99"/>
      <c r="T43" s="99"/>
      <c r="U43" s="98"/>
    </row>
  </sheetData>
  <mergeCells count="76">
    <mergeCell ref="B40:U40"/>
    <mergeCell ref="B41:U41"/>
    <mergeCell ref="B42:U42"/>
    <mergeCell ref="B43:U43"/>
    <mergeCell ref="B34:U34"/>
    <mergeCell ref="B35:U35"/>
    <mergeCell ref="B36:U36"/>
    <mergeCell ref="B37:U37"/>
    <mergeCell ref="B38:U38"/>
    <mergeCell ref="B39:U39"/>
    <mergeCell ref="B27:D27"/>
    <mergeCell ref="B28:D28"/>
    <mergeCell ref="B30:U30"/>
    <mergeCell ref="B31:U31"/>
    <mergeCell ref="B32:U32"/>
    <mergeCell ref="B33:U33"/>
    <mergeCell ref="C22:H22"/>
    <mergeCell ref="I22:K22"/>
    <mergeCell ref="L22:O22"/>
    <mergeCell ref="C23:H23"/>
    <mergeCell ref="I23:K23"/>
    <mergeCell ref="L23:O23"/>
    <mergeCell ref="C20:H20"/>
    <mergeCell ref="I20:K20"/>
    <mergeCell ref="L20:O20"/>
    <mergeCell ref="C21:H21"/>
    <mergeCell ref="I21:K21"/>
    <mergeCell ref="L21:O21"/>
    <mergeCell ref="C18:H18"/>
    <mergeCell ref="I18:K18"/>
    <mergeCell ref="L18:O18"/>
    <mergeCell ref="C19:H19"/>
    <mergeCell ref="I19:K19"/>
    <mergeCell ref="L19:O19"/>
    <mergeCell ref="C16:H16"/>
    <mergeCell ref="I16:K16"/>
    <mergeCell ref="L16:O16"/>
    <mergeCell ref="C17:H17"/>
    <mergeCell ref="I17:K17"/>
    <mergeCell ref="L17:O17"/>
    <mergeCell ref="C14:H14"/>
    <mergeCell ref="I14:K14"/>
    <mergeCell ref="L14:O14"/>
    <mergeCell ref="C15:H15"/>
    <mergeCell ref="I15:K15"/>
    <mergeCell ref="L15:O15"/>
    <mergeCell ref="C12:H12"/>
    <mergeCell ref="I12:K12"/>
    <mergeCell ref="L12:O12"/>
    <mergeCell ref="C13:H13"/>
    <mergeCell ref="I13:K13"/>
    <mergeCell ref="L13:O13"/>
    <mergeCell ref="P9:P10"/>
    <mergeCell ref="Q9:Q10"/>
    <mergeCell ref="R9:S9"/>
    <mergeCell ref="T9:T10"/>
    <mergeCell ref="U9:U10"/>
    <mergeCell ref="C11:H11"/>
    <mergeCell ref="I11:K11"/>
    <mergeCell ref="L11:O11"/>
    <mergeCell ref="C6:G6"/>
    <mergeCell ref="K6:M6"/>
    <mergeCell ref="P6:Q6"/>
    <mergeCell ref="T6:U6"/>
    <mergeCell ref="B8:B10"/>
    <mergeCell ref="C8:H10"/>
    <mergeCell ref="I8:S8"/>
    <mergeCell ref="T8:U8"/>
    <mergeCell ref="I9:K10"/>
    <mergeCell ref="L9:O10"/>
    <mergeCell ref="B1:L1"/>
    <mergeCell ref="D4:H4"/>
    <mergeCell ref="L4:O4"/>
    <mergeCell ref="Q4:R4"/>
    <mergeCell ref="T4:U4"/>
    <mergeCell ref="B5:U5"/>
  </mergeCells>
  <printOptions horizontalCentered="1"/>
  <pageMargins left="0.78740157480314965" right="0.78740157480314965" top="0.98425196850393704" bottom="0.98425196850393704" header="0" footer="0.39370078740157483"/>
  <pageSetup scale="63" fitToHeight="10" orientation="landscape" r:id="rId1"/>
  <headerFooter>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36</vt:i4>
      </vt:variant>
    </vt:vector>
  </HeadingPairs>
  <TitlesOfParts>
    <vt:vector size="54" baseType="lpstr">
      <vt:lpstr>8 B001</vt:lpstr>
      <vt:lpstr>8 E001</vt:lpstr>
      <vt:lpstr>8 E003</vt:lpstr>
      <vt:lpstr>8 E006</vt:lpstr>
      <vt:lpstr>8 P001</vt:lpstr>
      <vt:lpstr>8 S240</vt:lpstr>
      <vt:lpstr>8 S257</vt:lpstr>
      <vt:lpstr>8 S259</vt:lpstr>
      <vt:lpstr>8 S260</vt:lpstr>
      <vt:lpstr>8 S261</vt:lpstr>
      <vt:lpstr>8 S262</vt:lpstr>
      <vt:lpstr>8 S263</vt:lpstr>
      <vt:lpstr>8 S266</vt:lpstr>
      <vt:lpstr>8 U002</vt:lpstr>
      <vt:lpstr>8 U004</vt:lpstr>
      <vt:lpstr>8 U009</vt:lpstr>
      <vt:lpstr>8 U013</vt:lpstr>
      <vt:lpstr>8 U017</vt:lpstr>
      <vt:lpstr>'8 B001'!Área_de_impresión</vt:lpstr>
      <vt:lpstr>'8 E001'!Área_de_impresión</vt:lpstr>
      <vt:lpstr>'8 E003'!Área_de_impresión</vt:lpstr>
      <vt:lpstr>'8 E006'!Área_de_impresión</vt:lpstr>
      <vt:lpstr>'8 P001'!Área_de_impresión</vt:lpstr>
      <vt:lpstr>'8 S240'!Área_de_impresión</vt:lpstr>
      <vt:lpstr>'8 S257'!Área_de_impresión</vt:lpstr>
      <vt:lpstr>'8 S259'!Área_de_impresión</vt:lpstr>
      <vt:lpstr>'8 S260'!Área_de_impresión</vt:lpstr>
      <vt:lpstr>'8 S261'!Área_de_impresión</vt:lpstr>
      <vt:lpstr>'8 S262'!Área_de_impresión</vt:lpstr>
      <vt:lpstr>'8 S263'!Área_de_impresión</vt:lpstr>
      <vt:lpstr>'8 S266'!Área_de_impresión</vt:lpstr>
      <vt:lpstr>'8 U002'!Área_de_impresión</vt:lpstr>
      <vt:lpstr>'8 U004'!Área_de_impresión</vt:lpstr>
      <vt:lpstr>'8 U009'!Área_de_impresión</vt:lpstr>
      <vt:lpstr>'8 U013'!Área_de_impresión</vt:lpstr>
      <vt:lpstr>'8 U017'!Área_de_impresión</vt:lpstr>
      <vt:lpstr>'8 B001'!Títulos_a_imprimir</vt:lpstr>
      <vt:lpstr>'8 E001'!Títulos_a_imprimir</vt:lpstr>
      <vt:lpstr>'8 E003'!Títulos_a_imprimir</vt:lpstr>
      <vt:lpstr>'8 E006'!Títulos_a_imprimir</vt:lpstr>
      <vt:lpstr>'8 P001'!Títulos_a_imprimir</vt:lpstr>
      <vt:lpstr>'8 S240'!Títulos_a_imprimir</vt:lpstr>
      <vt:lpstr>'8 S257'!Títulos_a_imprimir</vt:lpstr>
      <vt:lpstr>'8 S259'!Títulos_a_imprimir</vt:lpstr>
      <vt:lpstr>'8 S260'!Títulos_a_imprimir</vt:lpstr>
      <vt:lpstr>'8 S261'!Títulos_a_imprimir</vt:lpstr>
      <vt:lpstr>'8 S262'!Títulos_a_imprimir</vt:lpstr>
      <vt:lpstr>'8 S263'!Títulos_a_imprimir</vt:lpstr>
      <vt:lpstr>'8 S266'!Títulos_a_imprimir</vt:lpstr>
      <vt:lpstr>'8 U002'!Títulos_a_imprimir</vt:lpstr>
      <vt:lpstr>'8 U004'!Títulos_a_imprimir</vt:lpstr>
      <vt:lpstr>'8 U009'!Títulos_a_imprimir</vt:lpstr>
      <vt:lpstr>'8 U013'!Títulos_a_imprimir</vt:lpstr>
      <vt:lpstr>'8 U017'!Títulos_a_imprimir</vt:lpstr>
    </vt:vector>
  </TitlesOfParts>
  <Company>SHCP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Fabiola Rodriguez Sanchez</cp:lastModifiedBy>
  <cp:lastPrinted>2009-03-26T01:46:20Z</cp:lastPrinted>
  <dcterms:created xsi:type="dcterms:W3CDTF">2009-03-25T01:44:41Z</dcterms:created>
  <dcterms:modified xsi:type="dcterms:W3CDTF">2021-05-12T17:46:08Z</dcterms:modified>
</cp:coreProperties>
</file>